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600" documentId="120_S{118792C3-22EF-5104-A093-F22BFE3913F3}" xr6:coauthVersionLast="47" xr6:coauthVersionMax="47" xr10:uidLastSave="{EDE29381-C939-434A-A82C-9CFAAA724FC0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4" i="1" l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 s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 s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 s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<sst xmlns="http://schemas.openxmlformats.org/spreadsheetml/2006/main" count="4727" uniqueCount="1364">
  <si>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</si>
  <si>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</si>
  <si>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</si>
  <si>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</si>
  <si>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</si>
  <si>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</si>
  <si>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</si>
  <si>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</si>
  <si>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</si>
  <si>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</si>
  <si>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</si>
  <si>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</si>
  <si>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</si>
  <si>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</si>
  <si>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</si>
  <si>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</si>
  <si>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</si>
  <si>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</si>
  <si>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</si>
  <si>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</si>
  <si>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</si>
  <si>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</si>
  <si>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</si>
  <si>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</si>
  <si>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</si>
  <si>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</si>
  <si>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</si>
  <si>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</si>
  <si>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</si>
  <si>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</si>
  <si>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</si>
  <si>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</si>
  <si>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</si>
  <si>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</si>
  <si>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</si>
  <si>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</si>
  <si>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</si>
  <si>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</si>
  <si>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</si>
  <si>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</si>
  <si>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</si>
  <si>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</si>
  <si>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</si>
  <si>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</si>
  <si>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</si>
  <si>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</si>
  <si>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</si>
  <si>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</si>
  <si>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</si>
  <si>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</si>
  <si>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</si>
  <si>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</si>
  <si>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</si>
  <si>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</si>
  <si>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</si>
  <si>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</si>
  <si>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</si>
  <si>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</si>
  <si>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</si>
  <si>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</si>
  <si>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</si>
  <si>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</si>
  <si>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</si>
  <si>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</si>
  <si>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</si>
  <si>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</si>
  <si>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</si>
  <si>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</si>
  <si>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</si>
  <si>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</si>
  <si>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</si>
  <si>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</si>
  <si>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</si>
  <si>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</si>
  <si>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</si>
  <si>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</si>
  <si>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</si>
  <si>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</si>
  <si>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</si>
  <si>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</si>
  <si>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</si>
  <si>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</si>
  <si>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</si>
  <si>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</si>
  <si>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</si>
  <si>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</si>
  <si>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</si>
  <si>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</si>
  <si>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</si>
  <si>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</si>
  <si>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</si>
  <si>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</si>
  <si>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</si>
  <si>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</si>
  <si>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</si>
  <si>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</si>
  <si>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</si>
  <si>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</si>
  <si>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</si>
  <si>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</si>
  <si>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</si>
  <si>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</si>
  <si>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</si>
  <si>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</si>
  <si>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</si>
  <si>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</si>
  <si>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</si>
  <si>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</si>
  <si>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</si>
  <si>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</si>
  <si>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</si>
  <si>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</si>
  <si>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</si>
  <si>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</si>
  <si>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</si>
  <si>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</si>
  <si>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</si>
  <si>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</si>
  <si>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</si>
  <si>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</si>
  <si>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</si>
  <si>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</si>
  <si>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</si>
  <si>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</si>
  <si>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</si>
  <si>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</si>
  <si>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</si>
  <si>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</si>
  <si>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</si>
  <si>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</si>
  <si>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</si>
  <si>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</si>
  <si>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</si>
  <si>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</si>
  <si>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</si>
  <si>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</si>
  <si>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</si>
  <si>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</si>
  <si>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</si>
  <si>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</si>
  <si>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</si>
  <si>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</si>
  <si>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</si>
  <si>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</si>
  <si>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</si>
  <si>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</si>
  <si>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</si>
  <si>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</si>
  <si>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</si>
  <si>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</si>
  <si>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</si>
  <si>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</si>
  <si>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</si>
  <si>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</si>
  <si>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</si>
  <si>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</si>
  <si>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</si>
  <si>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</si>
  <si>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</si>
  <si>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</si>
  <si>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</si>
  <si>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</si>
  <si>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</si>
  <si>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</si>
  <si>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</si>
  <si>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</si>
  <si>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</si>
  <si>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</si>
  <si>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</si>
  <si>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</si>
  <si>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</si>
  <si>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</si>
  <si>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</si>
  <si>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</si>
  <si>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</si>
  <si>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</si>
  <si>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</si>
  <si>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</si>
  <si>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</si>
  <si>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</si>
  <si>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</si>
  <si>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</si>
  <si>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</si>
  <si>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</si>
  <si>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</si>
  <si>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</si>
  <si>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</si>
  <si>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</si>
  <si>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</si>
  <si>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</si>
  <si>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</si>
  <si>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</si>
  <si>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</si>
  <si>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</si>
  <si>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</si>
  <si>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</si>
  <si>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</si>
  <si>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</si>
  <si>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</si>
  <si>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</si>
  <si>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</si>
  <si>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</si>
  <si>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</si>
  <si>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</si>
  <si>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</si>
  <si>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</si>
  <si>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</si>
  <si>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</si>
  <si>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</si>
  <si>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</si>
  <si>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</si>
  <si>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</si>
  <si>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</si>
  <si>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</si>
  <si>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</si>
  <si>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</si>
  <si>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</si>
  <si>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</si>
  <si>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</si>
  <si>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</si>
  <si>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</si>
  <si>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</si>
  <si>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</si>
  <si>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</si>
  <si>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</si>
  <si>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</si>
  <si>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</si>
  <si>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</si>
  <si>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</si>
  <si>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</si>
  <si>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</si>
  <si>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</si>
  <si>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</si>
  <si>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</si>
  <si>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</si>
  <si>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</si>
  <si>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</si>
  <si>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</si>
  <si>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</si>
  <si>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</si>
  <si>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</si>
  <si>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</si>
  <si>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</si>
  <si>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</si>
  <si>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</si>
  <si>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</si>
  <si>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</si>
  <si>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</si>
  <si>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</si>
  <si>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</si>
  <si>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</si>
  <si>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</si>
  <si>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</si>
  <si>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</si>
  <si>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</si>
  <si>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</si>
  <si>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</si>
  <si>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</si>
  <si>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</si>
  <si>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</si>
  <si>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</si>
  <si>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</si>
  <si>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</si>
  <si>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</si>
  <si>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</si>
  <si>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</si>
  <si>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</si>
  <si>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</si>
  <si>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</si>
  <si>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</si>
  <si>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</si>
  <si>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</si>
  <si>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</si>
  <si>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</si>
  <si>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</si>
  <si>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</si>
  <si>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</si>
  <si>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</si>
  <si>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</si>
  <si>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</si>
  <si>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</si>
  <si>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</si>
  <si>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</si>
  <si>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</si>
  <si>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</si>
  <si>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</si>
  <si>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</si>
  <si>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</si>
  <si>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</si>
  <si>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</si>
  <si>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</si>
  <si>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</si>
  <si>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</si>
  <si>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</si>
  <si>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</si>
  <si>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</si>
  <si>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</si>
  <si>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</si>
  <si>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</si>
  <si>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</si>
  <si>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</si>
  <si>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</si>
  <si>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</si>
  <si>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</si>
  <si>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</si>
  <si>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</si>
  <si>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</si>
  <si>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</si>
  <si>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</si>
  <si>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</si>
  <si>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</si>
  <si>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</si>
  <si>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</si>
  <si>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</si>
  <si>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</si>
  <si>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</si>
  <si>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</si>
  <si>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</si>
  <si>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</si>
  <si>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</si>
  <si>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</si>
  <si>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</si>
  <si>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</si>
  <si>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</si>
  <si>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</si>
  <si>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</si>
  <si>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</si>
  <si>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</si>
  <si>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</si>
  <si>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</si>
  <si>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</si>
  <si>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</si>
  <si>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</si>
  <si>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</si>
  <si>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</si>
  <si>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</si>
  <si>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</si>
  <si>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</si>
  <si>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</si>
  <si>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</si>
  <si>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</si>
  <si>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</si>
  <si>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</si>
  <si>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</si>
  <si>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</si>
  <si>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</si>
  <si>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</si>
  <si>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</si>
  <si>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</si>
  <si>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</si>
  <si>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</si>
  <si>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</si>
  <si>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</si>
  <si>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</si>
  <si>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</si>
  <si>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</si>
  <si>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</si>
  <si>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</si>
  <si>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</si>
  <si>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</si>
  <si>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</si>
  <si>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</si>
  <si>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</si>
  <si>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</si>
  <si>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</si>
  <si>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</si>
  <si>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</si>
  <si>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</si>
  <si>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</si>
  <si>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</si>
  <si>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</si>
  <si>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</si>
  <si>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</si>
  <si>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</si>
  <si>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</si>
  <si>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</si>
  <si>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</si>
  <si>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</si>
  <si>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</si>
  <si>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</si>
  <si>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</si>
  <si>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</si>
  <si>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</si>
  <si>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</si>
  <si>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</si>
  <si>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</si>
  <si>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</si>
  <si>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</si>
  <si>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</si>
  <si>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</si>
  <si>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</si>
  <si>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</si>
  <si>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</si>
  <si>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</si>
  <si>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</si>
  <si>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</si>
  <si>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</si>
  <si>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</si>
  <si>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</si>
  <si>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</si>
  <si>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</si>
  <si>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</si>
  <si>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</si>
  <si>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</si>
  <si>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</si>
  <si>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</si>
  <si>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</si>
  <si>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</si>
  <si>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</si>
  <si>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</si>
  <si>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</si>
  <si>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</si>
  <si>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</si>
  <si>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</si>
  <si>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</si>
  <si>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</si>
  <si>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</si>
  <si>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</si>
  <si>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</si>
  <si>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</si>
  <si>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</si>
  <si>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</si>
  <si>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</si>
  <si>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</si>
  <si>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</si>
  <si>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</si>
  <si>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</si>
  <si>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</si>
  <si>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</si>
  <si>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</si>
  <si>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</si>
  <si>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</si>
  <si>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</si>
  <si>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</si>
  <si>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</si>
  <si>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</si>
  <si>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</si>
  <si>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</si>
  <si>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</si>
  <si>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</si>
  <si>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</si>
  <si>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</si>
  <si>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</si>
  <si>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</si>
  <si>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</si>
  <si>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</si>
  <si>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</si>
  <si>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</si>
  <si>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</si>
  <si>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</si>
  <si>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</si>
  <si>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</si>
  <si>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</si>
  <si>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</si>
  <si>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</si>
  <si>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</si>
  <si>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</si>
  <si>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</si>
  <si>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</si>
  <si>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</si>
  <si>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</si>
  <si>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</si>
  <si>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</si>
  <si>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</si>
  <si>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</si>
  <si>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</si>
  <si>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</si>
  <si>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</si>
  <si>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</si>
  <si>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</si>
  <si>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</si>
  <si>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</si>
  <si>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</si>
  <si>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</si>
  <si>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</si>
  <si>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</si>
  <si>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</si>
  <si>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</si>
  <si>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</si>
  <si>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</si>
  <si>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</si>
  <si>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</si>
  <si>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</si>
  <si>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</si>
  <si>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</si>
  <si>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</si>
  <si>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</si>
  <si>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</si>
  <si>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</si>
  <si>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</si>
  <si>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</si>
  <si>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</si>
  <si>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</si>
  <si>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</si>
  <si>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</si>
  <si>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</si>
  <si>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</si>
  <si>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</si>
  <si>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</si>
  <si>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</si>
  <si>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</si>
  <si>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</si>
  <si>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</si>
  <si>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</si>
  <si>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</si>
  <si>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</si>
  <si>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</si>
  <si>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</si>
  <si>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</si>
  <si>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</si>
  <si>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</si>
  <si>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</si>
  <si>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</si>
  <si>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</si>
  <si>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</si>
  <si>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</si>
  <si>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</si>
  <si>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</si>
  <si>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</si>
  <si>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</si>
  <si>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</si>
  <si>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</si>
  <si>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</si>
  <si>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</si>
  <si>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</si>
  <si>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</si>
  <si>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</si>
  <si>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</si>
  <si>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</si>
  <si>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</si>
  <si>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</si>
  <si>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</si>
  <si>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</si>
  <si>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</si>
  <si>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</si>
  <si>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</si>
  <si>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</si>
  <si>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</si>
  <si>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</si>
  <si>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</si>
  <si>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</si>
  <si>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</si>
  <si>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</si>
  <si>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</si>
  <si>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</si>
  <si>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</si>
  <si>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</si>
  <si>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</si>
  <si>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</si>
  <si>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</si>
  <si>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</si>
  <si>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</si>
  <si>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</si>
  <si>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</si>
  <si>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</si>
  <si>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</si>
  <si>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</si>
  <si>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</si>
  <si>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</si>
  <si>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</si>
  <si>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</si>
  <si>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</si>
  <si>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</si>
  <si>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</si>
  <si>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</si>
  <si>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</si>
  <si>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</si>
  <si>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</si>
  <si>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</si>
  <si>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</si>
  <si>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</si>
  <si>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</si>
  <si>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</si>
  <si>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</si>
  <si>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</si>
  <si>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</si>
  <si>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</si>
  <si>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</si>
  <si>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</si>
  <si>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</si>
  <si>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</si>
  <si>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</si>
  <si>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</si>
  <si>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</si>
  <si>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</si>
  <si>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</si>
  <si>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</si>
  <si>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</si>
  <si>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</si>
  <si>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</si>
  <si>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</si>
  <si>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</si>
  <si>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</si>
  <si>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</si>
  <si>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</si>
  <si>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</si>
  <si>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</si>
  <si>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</si>
  <si>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</si>
  <si>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</si>
  <si>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</si>
  <si>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</si>
  <si>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</si>
  <si>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</si>
  <si>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</si>
  <si>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</si>
  <si>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</si>
  <si>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</si>
  <si>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</si>
  <si>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</si>
  <si>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</si>
  <si>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</si>
  <si>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</si>
  <si>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</si>
  <si>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</si>
  <si>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</si>
  <si>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</si>
  <si>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</si>
  <si>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</si>
  <si>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</si>
  <si>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</si>
  <si>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</si>
  <si>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</si>
  <si>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</si>
  <si>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</si>
  <si>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</si>
  <si>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</si>
  <si>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</si>
  <si>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</si>
  <si>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</si>
  <si>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</si>
  <si>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</si>
  <si>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</si>
  <si>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</si>
  <si>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</si>
  <si>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</si>
  <si>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</si>
  <si>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</si>
  <si>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</si>
  <si>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</si>
  <si>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</si>
  <si>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</si>
  <si>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</si>
  <si>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</si>
  <si>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</si>
  <si>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</si>
  <si>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</si>
  <si>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</si>
  <si>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</si>
  <si>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</si>
  <si>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</si>
  <si>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</si>
  <si>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</si>
  <si>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</si>
  <si>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</si>
  <si>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</si>
  <si>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</si>
  <si>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</si>
  <si>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</si>
  <si>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</si>
  <si>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</si>
  <si>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</si>
  <si>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</si>
  <si>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</si>
  <si>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</si>
  <si>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</si>
  <si>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</si>
  <si>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</si>
  <si>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</si>
  <si>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</si>
  <si>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</si>
  <si>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</si>
  <si>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</si>
  <si>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</si>
  <si>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</si>
  <si>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</si>
  <si>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</si>
  <si>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</si>
  <si>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</si>
  <si>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</si>
  <si>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</si>
  <si>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</si>
  <si>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</si>
  <si>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</si>
  <si>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</si>
  <si>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</si>
  <si>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</si>
  <si>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</si>
  <si>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</si>
  <si>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</si>
  <si>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</si>
  <si>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</si>
  <si>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</si>
  <si>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</si>
  <si>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</si>
  <si>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</si>
  <si>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</si>
  <si>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</si>
  <si>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</si>
  <si>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</si>
  <si>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</si>
  <si>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</si>
  <si>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</si>
  <si>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</si>
  <si>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</si>
  <si>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</si>
  <si>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</si>
  <si>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</si>
  <si>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</si>
  <si>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</si>
  <si>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</si>
  <si>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</si>
  <si>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</si>
  <si>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</si>
  <si>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</si>
  <si>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</si>
  <si>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</si>
  <si>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</si>
  <si>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</si>
  <si>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</si>
  <si>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</si>
  <si>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</si>
  <si>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</si>
  <si>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</si>
  <si>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</si>
  <si>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</si>
  <si>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</si>
  <si>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</si>
  <si>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</si>
  <si>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</si>
  <si>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</si>
  <si>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</si>
  <si>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</si>
  <si>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</si>
  <si>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</si>
  <si>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</si>
  <si>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</si>
  <si>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</si>
  <si>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</si>
  <si>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</si>
  <si>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</si>
  <si>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</si>
  <si>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</si>
  <si>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</si>
  <si>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</si>
  <si>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</si>
  <si>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</si>
  <si>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</si>
  <si>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</si>
  <si>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</si>
  <si>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</si>
  <si>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</si>
  <si>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</si>
  <si>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</si>
  <si>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</si>
  <si>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</si>
  <si>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</si>
  <si>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</si>
  <si>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</si>
  <si>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</si>
  <si>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</si>
  <si>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</si>
  <si>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</si>
  <si>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</si>
  <si>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</si>
  <si>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</si>
  <si>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</si>
  <si>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</si>
  <si>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</si>
  <si>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</si>
  <si>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</si>
  <si>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</si>
  <si>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</si>
  <si>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</si>
  <si>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</si>
  <si>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</si>
  <si>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</si>
  <si>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</si>
  <si>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</si>
  <si>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</si>
  <si>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</si>
  <si>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</si>
  <si>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</si>
  <si>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</si>
  <si>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</si>
  <si>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</si>
  <si>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</si>
  <si>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</si>
  <si>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</si>
  <si>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</si>
  <si>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</si>
  <si>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</si>
  <si>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</si>
  <si>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</si>
  <si>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</si>
  <si>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</si>
  <si>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</si>
  <si>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</si>
  <si>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</si>
  <si>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</si>
  <si>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</si>
  <si>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</si>
  <si>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</si>
  <si>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</si>
  <si>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</si>
  <si>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</si>
  <si>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</si>
  <si>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</si>
  <si>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</si>
  <si>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</si>
  <si>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</si>
  <si>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</si>
  <si>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</si>
  <si>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</si>
  <si>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</si>
  <si>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</si>
  <si>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</si>
  <si>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</si>
  <si>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</si>
  <si>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</si>
  <si>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</si>
  <si>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</si>
  <si>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</si>
  <si>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</si>
  <si>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</si>
  <si>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</si>
  <si>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</si>
  <si>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</si>
  <si>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</si>
  <si>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</si>
  <si>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</si>
  <si>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</si>
  <si>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</si>
  <si>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</si>
  <si>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</si>
  <si>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</si>
  <si>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</si>
  <si>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</si>
  <si>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</si>
  <si>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</si>
  <si>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</si>
  <si>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</si>
  <si>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</si>
  <si>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</si>
  <si>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</si>
  <si>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</si>
  <si>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</si>
  <si>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</si>
  <si>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</si>
  <si>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</si>
  <si>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</si>
  <si>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</si>
  <si>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</si>
  <si>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</si>
  <si>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</si>
  <si>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</si>
  <si>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</si>
  <si>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</si>
  <si>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</si>
  <si>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</si>
  <si>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</si>
  <si>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</si>
  <si>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</si>
  <si>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</si>
  <si>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</si>
  <si>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</si>
  <si>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</si>
  <si>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</si>
  <si>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</si>
  <si>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</si>
  <si>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</si>
  <si>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</si>
  <si>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</si>
  <si>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</si>
  <si>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</si>
  <si>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</si>
  <si>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</si>
  <si>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</si>
  <si>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</si>
  <si>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</si>
  <si>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</si>
  <si>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</si>
  <si>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</si>
  <si>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</si>
  <si>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</si>
  <si>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</si>
  <si>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</si>
  <si>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</si>
  <si>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</si>
  <si>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</si>
  <si>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</si>
  <si>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</si>
  <si>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</si>
  <si>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</si>
  <si>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</si>
  <si>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</si>
  <si>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</si>
  <si>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</si>
  <si>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</si>
  <si>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</si>
  <si>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</si>
  <si>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</si>
  <si>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</si>
  <si>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</si>
  <si>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</si>
  <si>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</si>
  <si>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</si>
  <si>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</si>
  <si>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</si>
  <si>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</si>
  <si>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</si>
  <si>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</si>
  <si>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</si>
  <si>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</si>
  <si>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</si>
  <si>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</si>
  <si>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</si>
  <si>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</si>
  <si>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</si>
  <si>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</si>
  <si>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</si>
  <si>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</si>
  <si>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</si>
  <si>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</si>
  <si>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</si>
  <si>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</si>
  <si>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</si>
  <si>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</si>
  <si>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</si>
  <si>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</si>
  <si>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</si>
  <si>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</si>
  <si>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</si>
  <si>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</si>
  <si>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</si>
  <si>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</si>
  <si>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</si>
  <si>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</si>
  <si>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</si>
  <si>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</si>
  <si>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</si>
  <si>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</si>
  <si>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</si>
  <si>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</si>
  <si>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</si>
  <si>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</si>
  <si>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</si>
  <si>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</si>
  <si>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</si>
  <si>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</si>
  <si>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</si>
  <si>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</si>
  <si>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</si>
  <si>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</si>
  <si>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</si>
  <si>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</si>
  <si>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</si>
  <si>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</si>
  <si>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</si>
  <si>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</si>
  <si>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</si>
  <si>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</si>
  <si>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</si>
  <si>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</si>
  <si>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</si>
  <si>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</si>
  <si>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</si>
  <si>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</si>
  <si>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</si>
  <si>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</si>
  <si>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</si>
  <si>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</si>
  <si>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</si>
  <si>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</si>
  <si>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</si>
  <si>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</si>
  <si>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</si>
  <si>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</si>
  <si>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</si>
  <si>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</si>
  <si>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</si>
  <si>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</si>
  <si>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</si>
  <si>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</si>
  <si>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</si>
  <si>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</si>
  <si>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</si>
  <si>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</si>
  <si>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</si>
  <si>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</si>
  <si>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</si>
  <si>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</si>
  <si>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</si>
  <si>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</si>
  <si>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</si>
  <si>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</si>
  <si>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</si>
  <si>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</si>
  <si>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</si>
  <si>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</si>
  <si>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</si>
  <si>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</si>
  <si>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</si>
  <si>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</si>
  <si>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</si>
  <si>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</si>
  <si>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</si>
  <si>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</si>
  <si>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</si>
  <si>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</si>
  <si>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</si>
  <si>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</si>
  <si>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</si>
  <si>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</si>
  <si>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</si>
  <si>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</si>
  <si>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</si>
  <si>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</si>
  <si>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</si>
  <si>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</si>
  <si>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</si>
  <si>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</si>
  <si>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</si>
  <si>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</si>
  <si>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</si>
  <si>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</si>
  <si>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</si>
  <si>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</si>
  <si>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</si>
  <si>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</si>
  <si>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</si>
  <si>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</si>
  <si>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</si>
  <si>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</si>
  <si>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</si>
  <si>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</si>
  <si>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</si>
  <si>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</si>
  <si>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</si>
  <si>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</si>
  <si>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</si>
  <si>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</si>
  <si>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</si>
  <si>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</si>
  <si>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</si>
  <si>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</si>
  <si>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</si>
  <si>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</si>
  <si>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</si>
  <si>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</si>
  <si>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</si>
  <si>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</si>
  <si>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</si>
  <si>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</si>
  <si>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</si>
  <si>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</si>
  <si>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</si>
  <si>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</si>
  <si>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</si>
  <si>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</si>
  <si>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</si>
  <si>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</si>
  <si>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</si>
  <si>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</si>
  <si>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</si>
  <si>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</si>
  <si>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</si>
  <si>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</si>
  <si>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</si>
  <si>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</si>
  <si>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</si>
  <si>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</si>
  <si>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</si>
  <si>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</si>
  <si>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</si>
  <si>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</si>
  <si>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</si>
  <si>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</si>
  <si>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</si>
  <si>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</si>
  <si>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</si>
  <si>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</si>
  <si>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</si>
  <si>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</si>
  <si>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</si>
  <si>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</si>
  <si>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</si>
  <si>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</si>
  <si>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</si>
  <si>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</si>
  <si>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</si>
  <si>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</si>
  <si>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</si>
  <si>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</si>
  <si>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</si>
  <si>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</si>
  <si>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</si>
  <si>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</si>
  <si>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</si>
  <si>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</si>
  <si>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</si>
  <si>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</si>
  <si>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</si>
  <si>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</si>
  <si>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</si>
  <si>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</si>
  <si>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</si>
  <si>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</si>
  <si>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</si>
  <si>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</si>
  <si>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</si>
  <si>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</si>
  <si>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</si>
  <si>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</si>
  <si>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</si>
  <si>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</si>
  <si>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</si>
  <si>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</si>
  <si>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</si>
  <si>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</si>
  <si>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</si>
  <si>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</si>
  <si>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</si>
  <si>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</si>
  <si>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</si>
  <si>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</si>
  <si>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</si>
  <si>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</si>
  <si>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</si>
  <si>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</si>
  <si>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</si>
  <si>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</si>
  <si>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</si>
  <si>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</si>
  <si>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</si>
  <si>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</si>
  <si>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</si>
  <si>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</si>
  <si>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</si>
  <si>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</si>
  <si>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</si>
  <si>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</si>
  <si>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</si>
  <si>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</si>
  <si>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</si>
  <si>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</si>
  <si>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</si>
  <si>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</si>
  <si>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</si>
  <si>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</si>
  <si>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</si>
  <si>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</si>
  <si>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</si>
  <si>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</si>
  <si>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</si>
  <si>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</si>
  <si>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</si>
  <si>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</si>
  <si>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</si>
  <si>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</si>
  <si>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</si>
  <si>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</si>
  <si>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</si>
  <si>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</si>
  <si>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</si>
  <si>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</si>
  <si>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</si>
  <si>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</si>
  <si>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</si>
  <si>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</si>
  <si>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</si>
  <si>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</si>
  <si>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</si>
  <si>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ZRL3</t>
  </si>
  <si>
    <t>Wesley</t>
  </si>
  <si>
    <t xml:space="preserve">Descarga de trilho </t>
  </si>
  <si>
    <t>2 (Clayton + Jose Carlos)</t>
  </si>
  <si>
    <t>9346/9345</t>
  </si>
  <si>
    <t>ZEC-ZEH</t>
  </si>
  <si>
    <t>ZECZEH</t>
  </si>
  <si>
    <t xml:space="preserve">Embarca trilho km 128,8 5 min e leva para o km 168,8 5 min </t>
  </si>
  <si>
    <t>Luiz</t>
  </si>
  <si>
    <t xml:space="preserve">Intervalo modernização </t>
  </si>
  <si>
    <t>ZDG-N</t>
  </si>
  <si>
    <t>ZDGN</t>
  </si>
  <si>
    <t>Mauro</t>
  </si>
  <si>
    <t>ZIQ-ZSK</t>
  </si>
  <si>
    <t>ZIQZSK</t>
  </si>
  <si>
    <t>Jocimar</t>
  </si>
  <si>
    <t>Inspeção auto de linha</t>
  </si>
  <si>
    <t>Capina Química na passagem em ZSK desanexa loco 9302 para W55</t>
  </si>
  <si>
    <t>1 Escala de ZTO a ZMA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</si>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</sst>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3" headerRowBorderDxfId="261" tableBorderDxfId="262" totalsRowBorderDxfId="26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9"/>
    <tableColumn id="4" xr3:uid="{062C67FE-0D06-4582-BA9C-B087681F34EC}" name="SUB" dataDxfId="258"/>
    <tableColumn id="5" xr3:uid="{1DF130D1-4D15-4DFF-8266-F1B81CAA897E}" name="KM Inicio" dataDxfId="257"/>
    <tableColumn id="6" xr3:uid="{A344A0E9-F964-4FE5-9EB0-2661309404E9}" name="KM Fim" dataDxfId="256"/>
    <tableColumn id="7" xr3:uid="{B0ED4DF3-274E-46B6-A2D1-0985F47224C1}" name="Trecho" dataDxfId="255"/>
    <tableColumn id="8" xr3:uid="{1DE44FFC-B2F5-4DE5-A7E5-915DA69A16F8}" name="SB" dataDxfId="254"/>
    <tableColumn id="9" xr3:uid="{7841069B-E29E-4A5E-B561-931B24D14782}" name="NOME SUB" dataDxfId="253"/>
    <tableColumn id="10" xr3:uid="{01B251F8-5EA1-4C87-81E3-9BD14100B544}" name="Trecho Coordenação" dataDxfId="25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1"/>
    <tableColumn id="8" xr3:uid="{98E82858-1ECA-4DB3-8AE4-BBB972FC487D}" name="CORRELATO" dataDxfId="2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U1" activePane="topRight" state="frozen"/>
      <selection pane="topRight" activeCell="AB134" sqref="AB13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7" t="s">
        <v>728</v>
      </c>
      <c r="C1" s="248"/>
      <c r="D1" s="248"/>
      <c r="E1" s="3"/>
      <c r="F1" s="247" t="s">
        <v>729</v>
      </c>
      <c r="G1" s="248"/>
      <c r="H1" s="249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248"/>
      <c r="AE1" s="248"/>
      <c r="AF1" s="248"/>
      <c r="AG1" s="250"/>
      <c r="AH1" s="5"/>
      <c r="AI1" s="257" t="s">
        <v>730</v>
      </c>
      <c r="AJ1" s="258"/>
      <c r="AK1" s="258"/>
      <c r="AL1" s="258"/>
      <c r="AM1" s="259"/>
      <c r="AN1" s="260"/>
      <c r="AO1" s="258"/>
      <c r="AP1" s="258"/>
      <c r="AQ1" s="258"/>
      <c r="AR1" s="258"/>
      <c r="AS1" s="258"/>
      <c r="AT1" s="258"/>
      <c r="AU1" s="258"/>
      <c r="AV1" s="258"/>
      <c r="AW1" s="258"/>
      <c r="AX1" s="258"/>
      <c r="AY1" s="258"/>
      <c r="AZ1" s="258"/>
      <c r="BA1" s="258"/>
      <c r="BB1" s="258"/>
      <c r="BC1" s="258"/>
      <c r="BD1" s="258"/>
      <c r="BE1" s="258"/>
      <c r="BF1" s="261"/>
      <c r="BG1" s="5"/>
      <c r="BH1" s="262" t="s">
        <v>731</v>
      </c>
      <c r="BI1" s="263"/>
      <c r="BJ1" s="263"/>
      <c r="BK1" s="264"/>
      <c r="BL1" s="5"/>
      <c r="BM1" s="254" t="s">
        <v>732</v>
      </c>
      <c r="BN1" s="255"/>
      <c r="BO1" s="255"/>
      <c r="BP1" s="255"/>
      <c r="BQ1" s="255"/>
      <c r="BR1" s="255"/>
      <c r="BS1" s="256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7" t="s">
        <v>733</v>
      </c>
      <c r="AJ2" s="258"/>
      <c r="AK2" s="258"/>
      <c r="AL2" s="258"/>
      <c r="AM2" s="259"/>
      <c r="AN2" s="260"/>
      <c r="AO2" s="258"/>
      <c r="AP2" s="258"/>
      <c r="AQ2" s="261"/>
      <c r="AR2" s="6"/>
      <c r="AS2" s="257" t="s">
        <v>736</v>
      </c>
      <c r="AT2" s="258"/>
      <c r="AU2" s="258"/>
      <c r="AV2" s="258"/>
      <c r="AW2" s="258"/>
      <c r="AX2" s="258"/>
      <c r="AY2" s="261"/>
      <c r="AZ2" s="6"/>
      <c r="BA2" s="251" t="s">
        <v>737</v>
      </c>
      <c r="BB2" s="253"/>
      <c r="BC2" s="257" t="s">
        <v>734</v>
      </c>
      <c r="BD2" s="258"/>
      <c r="BE2" s="258"/>
      <c r="BF2" s="261"/>
      <c r="BG2" s="5"/>
      <c r="BH2" s="265"/>
      <c r="BI2" s="266"/>
      <c r="BJ2" s="266"/>
      <c r="BK2" s="267"/>
      <c r="BL2" s="5"/>
      <c r="BM2" s="268"/>
      <c r="BN2" s="269"/>
      <c r="BO2" s="269"/>
      <c r="BP2" s="269"/>
      <c r="BQ2" s="269"/>
      <c r="BR2" s="269"/>
      <c r="BS2" s="270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1" t="s">
        <v>738</v>
      </c>
      <c r="AJ3" s="253"/>
      <c r="AK3" s="251" t="s">
        <v>739</v>
      </c>
      <c r="AL3" s="252"/>
      <c r="AM3" s="275"/>
      <c r="AN3" s="276"/>
      <c r="AO3" s="252"/>
      <c r="AP3" s="252"/>
      <c r="AQ3" s="253"/>
      <c r="AR3" s="63"/>
      <c r="AS3" s="273" t="s">
        <v>745</v>
      </c>
      <c r="AT3" s="274"/>
      <c r="AU3" s="273" t="s">
        <v>746</v>
      </c>
      <c r="AV3" s="274"/>
      <c r="AW3" s="273" t="s">
        <v>747</v>
      </c>
      <c r="AX3" s="274"/>
      <c r="AY3" s="63" t="s">
        <v>748</v>
      </c>
      <c r="AZ3" s="63"/>
      <c r="BA3" s="271"/>
      <c r="BB3" s="272"/>
      <c r="BC3" s="251" t="s">
        <v>741</v>
      </c>
      <c r="BD3" s="252"/>
      <c r="BE3" s="252"/>
      <c r="BF3" s="253"/>
      <c r="BG3" s="62"/>
      <c r="BH3" s="265"/>
      <c r="BI3" s="266"/>
      <c r="BJ3" s="266"/>
      <c r="BK3" s="267"/>
      <c r="BL3" s="62"/>
      <c r="BM3" s="254" t="s">
        <v>749</v>
      </c>
      <c r="BN3" s="255"/>
      <c r="BO3" s="255"/>
      <c r="BP3" s="256"/>
      <c r="BQ3" s="254" t="s">
        <v>533</v>
      </c>
      <c r="BR3" s="255"/>
      <c r="BS3" s="256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204">
        <f>IF(D64="","*",IFERROR(IF(ISODD(COUNT(AS64:AX1087)),"ERRO",SUM((AT64-AS64),(AV64-AU64),(AX64-AW64))),"ERRO"))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5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9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5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1016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1017</v>
      </c>
      <c r="W84" s="216" t="s">
        <v>1018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5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8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5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5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10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9" t="str">
        <f t="shared" si="12"/>
        <v>OKOK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>CCOCirculaçãoIntervaloOportunidade</v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/>
      <c r="AS133" s="111"/>
      <c r="AT133" s="111"/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</v>
      </c>
      <c r="AZ133" s="157"/>
      <c r="BA133" s="112"/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/>
      <c r="BI133" s="17"/>
      <c r="BJ133" s="17" t="s">
        <v>1098</v>
      </c>
      <c r="BK133" s="17" t="s">
        <v>1147</v>
      </c>
      <c r="BL133" s="16"/>
      <c r="BM133" s="133"/>
      <c r="BN133" s="133"/>
      <c r="BO133" s="133"/>
      <c r="BP133" s="18"/>
      <c r="BQ133" s="12" t="str">
        <f t="shared" si="1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209" t="str">
        <f t="shared" si="12"/>
        <v/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/>
      <c r="AS134" s="111"/>
      <c r="AT134" s="111"/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0</v>
      </c>
      <c r="AZ134" s="157"/>
      <c r="BA134" s="112"/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/>
      <c r="BI134" s="17"/>
      <c r="BJ134" s="17" t="s">
        <v>1098</v>
      </c>
      <c r="BK134" s="17" t="s">
        <v>1151</v>
      </c>
      <c r="BL134" s="16"/>
      <c r="BM134" s="133"/>
      <c r="BN134" s="133"/>
      <c r="BO134" s="133"/>
      <c r="BP134" s="18"/>
      <c r="BQ134" s="12" t="str">
        <f t="shared" si="10"/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1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10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9" t="str">
        <f t="shared" si="12"/>
        <v>CCOCirculaçãoIntervaloOportunidade</v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0.375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4.166666666666663E-2</v>
      </c>
      <c r="AZ140" s="157"/>
      <c r="BA140" s="112"/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1</v>
      </c>
      <c r="BI140" s="17"/>
      <c r="BJ140" s="17" t="s">
        <v>1159</v>
      </c>
      <c r="BK140" s="18" t="s">
        <v>1160</v>
      </c>
      <c r="BL140" s="16"/>
      <c r="BM140" s="133"/>
      <c r="BN140" s="133"/>
      <c r="BO140" s="133"/>
      <c r="BP140" s="18"/>
      <c r="BQ140" s="12" t="str">
        <f t="shared" si="10"/>
        <v>Produção e Intervalo</v>
      </c>
      <c r="BR140" s="19">
        <f>IF(OR(B140="",F140=""),"*",AY140/P140)</f>
        <v>0.11111111111111101</v>
      </c>
      <c r="BS140" s="19">
        <f>IF(OR(B140="",F140=""),"*",BA140/Q140)</f>
        <v>0</v>
      </c>
      <c r="BT140" s="209" t="str">
        <f t="shared" si="12"/>
        <v/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>MecânicaLocomotiva</v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1173</v>
      </c>
      <c r="I146" s="109" t="s">
        <v>1173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1174</v>
      </c>
      <c r="W146" s="155" t="s">
        <v>1175</v>
      </c>
      <c r="X146" s="107" t="s">
        <v>862</v>
      </c>
      <c r="Y146" s="132"/>
      <c r="Z146" s="107"/>
      <c r="AA146" s="108" t="s">
        <v>1176</v>
      </c>
      <c r="AB146" s="106" t="s">
        <v>830</v>
      </c>
      <c r="AC146" s="156" t="s">
        <v>831</v>
      </c>
      <c r="AD146" s="110">
        <v>0.29166666666666669</v>
      </c>
      <c r="AE146" s="108" t="s">
        <v>1177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/>
      <c r="AS146" s="111"/>
      <c r="AT146" s="111"/>
      <c r="AU146" s="139"/>
      <c r="AV146" s="139"/>
      <c r="AW146" s="14"/>
      <c r="AX146" s="14"/>
      <c r="AY146" s="184">
        <f>IF(D146="","*",IFERROR(IF(ISODD(COUNT(AS146:AX1140)),"ERRO",SUM((AT146-AS146),(AV146-AU146),(AX146-AW146))),"ERRO"))</f>
        <v>0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209" t="str">
        <f t="shared" si="12"/>
        <v/>
      </c>
    </row>
    <row r="147" spans="1:72" hidden="1">
      <c r="A147" s="47" t="str">
        <f t="shared" si="9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1174</v>
      </c>
      <c r="W147" s="155" t="s">
        <v>1175</v>
      </c>
      <c r="X147" s="107" t="s">
        <v>862</v>
      </c>
      <c r="Y147" s="132"/>
      <c r="Z147" s="107"/>
      <c r="AA147" s="108" t="s">
        <v>1176</v>
      </c>
      <c r="AB147" s="106" t="s">
        <v>830</v>
      </c>
      <c r="AC147" s="156" t="s">
        <v>831</v>
      </c>
      <c r="AD147" s="110">
        <v>0.29166666666666669</v>
      </c>
      <c r="AE147" s="108" t="s">
        <v>1177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/>
      <c r="AS147" s="111"/>
      <c r="AT147" s="111"/>
      <c r="AU147" s="139"/>
      <c r="AV147" s="139"/>
      <c r="AW147" s="14"/>
      <c r="AX147" s="14"/>
      <c r="AY147" s="184">
        <f>IF(D147="","*",IFERROR(IF(ISODD(COUNT(AS147:AX1141)),"ERRO",SUM((AT147-AS147),(AV147-AU147),(AX147-AW147))),"ERRO"))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/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/>
      <c r="AS150" s="111"/>
      <c r="AT150" s="111"/>
      <c r="AU150" s="139"/>
      <c r="AV150" s="139"/>
      <c r="AW150" s="14"/>
      <c r="AX150" s="14"/>
      <c r="AY150" s="184">
        <f>IF(D150="","*",IFERROR(IF(ISODD(COUNT(AS150:AX1144)),"ERRO",SUM((AT150-AS150),(AV150-AU150),(AX150-AW150))),"ERRO"))</f>
        <v>0</v>
      </c>
      <c r="AZ150" s="157"/>
      <c r="BA150" s="112"/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9" t="str">
        <f t="shared" si="12"/>
        <v/>
      </c>
    </row>
    <row r="151" spans="1:72" hidden="1">
      <c r="A151" s="47" t="str">
        <f t="shared" si="9"/>
        <v>V1946091</v>
      </c>
      <c r="B151" s="105">
        <v>46091</v>
      </c>
      <c r="C151" s="138">
        <f>IF(BS_CONTROLE[[#This Row],[DATA]]="","",WEEKNUM(BS_CONTROLE[[#This Row],[DATA]]))</f>
        <v>11</v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108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IF(D151="","*",IFERROR(IF(ISODD(COUNT(AS151:AX1145)),"ERRO",SUM((AT151-AS151),(AV151-AU151),(AX151-AW151))),"ERRO"))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Produção e Intervalo</v>
      </c>
      <c r="BR151" s="19">
        <f>IF(OR(B151="",F151=""),"*",AY151/P151)</f>
        <v>0</v>
      </c>
      <c r="BS151" s="19">
        <f>IF(OR(B151="",F151=""),"*",BA151/Q151)</f>
        <v>0</v>
      </c>
      <c r="BT151" s="209" t="str">
        <f t="shared" si="12"/>
        <v/>
      </c>
    </row>
    <row r="152" spans="1:72" hidden="1">
      <c r="A152" s="47" t="str">
        <f t="shared" si="9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/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/>
      <c r="AS152" s="111"/>
      <c r="AT152" s="111"/>
      <c r="AU152" s="139"/>
      <c r="AV152" s="139"/>
      <c r="AW152" s="14"/>
      <c r="AX152" s="14"/>
      <c r="AY152" s="184">
        <f>IF(D152="","*",IFERROR(IF(ISODD(COUNT(AS152:AX1146)),"ERRO",SUM((AT152-AS152),(AV152-AU152),(AX152-AW152))),"ERRO"))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9" t="str">
        <f t="shared" si="12"/>
        <v/>
      </c>
    </row>
    <row r="153" spans="1:72" hidden="1">
      <c r="A153" s="47" t="str">
        <f t="shared" si="9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398</v>
      </c>
      <c r="G153" s="146" t="str">
        <f>IF(D153="","*",VLOOKUP(F153,BS_ATIVIDADE[],3,FALSE))</f>
        <v>OUTROS</v>
      </c>
      <c r="H153" s="109" t="s">
        <v>1097</v>
      </c>
      <c r="I153" s="109" t="s">
        <v>280</v>
      </c>
      <c r="J153" s="108">
        <v>73</v>
      </c>
      <c r="K153" s="108">
        <v>262</v>
      </c>
      <c r="L153" s="108" t="s">
        <v>384</v>
      </c>
      <c r="M153" s="130" t="s">
        <v>1178</v>
      </c>
      <c r="N153" s="130" t="s">
        <v>1179</v>
      </c>
      <c r="O153" s="109">
        <v>0.54166666666666663</v>
      </c>
      <c r="P153" s="109">
        <v>4.1666666666666664E-2</v>
      </c>
      <c r="Q153" s="108">
        <v>1</v>
      </c>
      <c r="R153" s="10" t="str">
        <f>IFERROR(_xlfn.XLOOKUP(F153, BS_ATIVIDADE[ATIVIDADE],BS_ATIVIDADE[UNIDADE] ), "*")</f>
        <v>BINÁRIO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1150</v>
      </c>
      <c r="X153" s="107" t="s">
        <v>825</v>
      </c>
      <c r="Y153" s="132"/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DESLOCAMENTO</v>
      </c>
      <c r="AJ153" s="9" t="str">
        <f>IF(BS_CONTROLE[[#This Row],[Atividade]]=0, "-", BS_CONTROLE[[#This Row],[Atividade]])</f>
        <v>DESLOCAMENTO</v>
      </c>
      <c r="AK153" s="31" t="str">
        <f>BS_CONTROLE[[#This Row],[Local - Partida]]</f>
        <v>ZECPAT2</v>
      </c>
      <c r="AL153" s="31" t="str">
        <f>BS_CONTROLE[[#This Row],[Local - Encerramento]]</f>
        <v>ZEH2</v>
      </c>
      <c r="AM153" s="108" t="str">
        <f>IF(BS_CONTROLE[[#This Row],[Entre - Estações]]=0, "-", BS_CONTROLE[[#This Row],[Entre - Estações]])</f>
        <v>ZEC-ZEH</v>
      </c>
      <c r="AN153" s="108" t="str">
        <f>IF(BS_CONTROLE[[#This Row],[SB]]=0, "-", BS_CONTROLE[[#This Row],[SB]])</f>
        <v>ZECZEH</v>
      </c>
      <c r="AO153" s="108">
        <f>IF(BS_CONTROLE[[#This Row],[SUB]]=0, "-", BS_CONTROLE[[#This Row],[SUB]])</f>
        <v>73</v>
      </c>
      <c r="AP153" s="108">
        <f>BS_CONTROLE[[#This Row],[KM - Inicio]]</f>
        <v>262</v>
      </c>
      <c r="AQ153" s="108">
        <f>BS_CONTROLE[[#This Row],[KM - Inicio]]</f>
        <v>262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IF(D153="","*",IFERROR(IF(ISODD(COUNT(AS153:AX1147)),"ERRO",SUM((AT153-AS153),(AV153-AU153),(AX153-AW153))),"ERRO"))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BINÁRIO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/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tr">
        <f>IF(BS_CONTROLE[[#This Row],[Atividade]]=0, "-", BS_CONTROLE[[#This Row],[Atividade]])</f>
        <v>PDM - SOLDA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/>
      <c r="AS156" s="111"/>
      <c r="AT156" s="111"/>
      <c r="AU156" s="139"/>
      <c r="AV156" s="139"/>
      <c r="AW156" s="14"/>
      <c r="AX156" s="14"/>
      <c r="AY156" s="184">
        <f>IF(D156="","*",IFERROR(IF(ISODD(COUNT(AS156:AX1150)),"ERRO",SUM((AT156-AS156),(AV156-AU156),(AX156-AW156))),"ERRO"))</f>
        <v>0</v>
      </c>
      <c r="AZ156" s="157"/>
      <c r="BA156" s="112"/>
      <c r="BB156" s="10" t="str">
        <f>IFERROR(_xlfn.XLOOKUP(AI156, BS_ATIVIDADE[ATIVIDADE],BS_ATIVIDADE[UNIDADE] ), "*")</f>
        <v>Nº DE SOLDA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1180</v>
      </c>
      <c r="X158" s="107" t="s">
        <v>825</v>
      </c>
      <c r="Y158" s="132"/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/>
      <c r="AS158" s="111"/>
      <c r="AT158" s="111"/>
      <c r="AU158" s="139"/>
      <c r="AV158" s="139"/>
      <c r="AW158" s="14"/>
      <c r="AX158" s="14"/>
      <c r="AY158" s="184">
        <f>IF(D158="","*",IFERROR(IF(ISODD(COUNT(AS158:AX1152)),"ERRO",SUM((AT158-AS158),(AV158-AU158),(AX158-AW158))),"ERRO"))</f>
        <v>0</v>
      </c>
      <c r="AZ158" s="157"/>
      <c r="BA158" s="112"/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/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/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IF(D161="","*",IFERROR(IF(ISODD(COUNT(AS161:AX1155)),"ERRO",SUM((AT161-AS161),(AV161-AU161),(AX161-AW161))),"ERRO"))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1181</v>
      </c>
      <c r="W164" s="155" t="s">
        <v>1182</v>
      </c>
      <c r="X164" s="107" t="s">
        <v>862</v>
      </c>
      <c r="Y164" s="132"/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/>
      <c r="AS164" s="111"/>
      <c r="AT164" s="111"/>
      <c r="AU164" s="139"/>
      <c r="AV164" s="139"/>
      <c r="AW164" s="14"/>
      <c r="AX164" s="14"/>
      <c r="AY164" s="184">
        <f>IF(D164="","*",IFERROR(IF(ISODD(COUNT(AS164:AX1158)),"ERRO",SUM((AT164-AS164),(AV164-AU164),(AX164-AW164))),"ERRO"))</f>
        <v>0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Produção e Intervalo</v>
      </c>
      <c r="BR164" s="19">
        <f>IF(OR(B164="",F164=""),"*",AY164/P164)</f>
        <v>0</v>
      </c>
      <c r="BS164" s="19">
        <f>IF(OR(B164="",F164=""),"*",BA164/Q164)</f>
        <v>0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1183</v>
      </c>
      <c r="O165" s="109" t="s">
        <v>1184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/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/>
      <c r="AS165" s="111"/>
      <c r="AT165" s="111"/>
      <c r="AU165" s="139"/>
      <c r="AV165" s="139"/>
      <c r="AW165" s="14"/>
      <c r="AX165" s="14"/>
      <c r="AY165" s="184">
        <f>IF(D165="","*",IFERROR(IF(ISODD(COUNT(AS165:AX1159)),"ERRO",SUM((AT165-AS165),(AV165-AU165),(AX165-AW165))),"ERRO"))</f>
        <v>0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209" t="str">
        <f t="shared" si="15"/>
        <v/>
      </c>
    </row>
    <row r="166" spans="1:72" hidden="1">
      <c r="A166" s="47" t="str">
        <f t="shared" si="13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1183</v>
      </c>
      <c r="O166" s="109" t="s">
        <v>1184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1185</v>
      </c>
      <c r="W166" s="155" t="s">
        <v>867</v>
      </c>
      <c r="X166" s="107" t="s">
        <v>862</v>
      </c>
      <c r="Y166" s="132"/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/>
      <c r="AS166" s="111"/>
      <c r="AT166" s="111"/>
      <c r="AU166" s="139"/>
      <c r="AV166" s="139"/>
      <c r="AW166" s="14"/>
      <c r="AX166" s="14"/>
      <c r="AY166" s="184">
        <f>IF(D166="","*",IFERROR(IF(ISODD(COUNT(AS166:AX1160)),"ERRO",SUM((AT166-AS166),(AV166-AU166),(AX166-AW166))),"ERRO"))</f>
        <v>0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209" t="str">
        <f t="shared" si="15"/>
        <v/>
      </c>
    </row>
    <row r="167" spans="1:72" hidden="1">
      <c r="A167" s="47" t="str">
        <f t="shared" si="13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/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/>
      <c r="AS167" s="111"/>
      <c r="AT167" s="111"/>
      <c r="AU167" s="139"/>
      <c r="AV167" s="139"/>
      <c r="AW167" s="14"/>
      <c r="AX167" s="14"/>
      <c r="AY167" s="184">
        <f>IF(D167="","*",IFERROR(IF(ISODD(COUNT(AS167:AX1161)),"ERRO",SUM((AT167-AS167),(AV167-AU167),(AX167-AW167))),"ERRO"))</f>
        <v>0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209" t="str">
        <f t="shared" si="15"/>
        <v/>
      </c>
    </row>
    <row r="168" spans="1:72" hidden="1">
      <c r="A168" s="47" t="str">
        <f t="shared" si="13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1186</v>
      </c>
      <c r="N168" s="130" t="s">
        <v>1187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1188</v>
      </c>
      <c r="W168" s="155" t="s">
        <v>1189</v>
      </c>
      <c r="X168" s="107" t="s">
        <v>825</v>
      </c>
      <c r="Y168" s="132"/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/>
      <c r="AS168" s="111"/>
      <c r="AT168" s="111"/>
      <c r="AU168" s="139"/>
      <c r="AV168" s="139"/>
      <c r="AW168" s="14"/>
      <c r="AX168" s="14"/>
      <c r="AY168" s="184">
        <f>IF(D168="","*",IFERROR(IF(ISODD(COUNT(AS168:AX1162)),"ERRO",SUM((AT168-AS168),(AV168-AU168),(AX168-AW168))),"ERRO"))</f>
        <v>0</v>
      </c>
      <c r="AZ168" s="157"/>
      <c r="BA168" s="112"/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1190</v>
      </c>
      <c r="X170" s="107" t="s">
        <v>825</v>
      </c>
      <c r="Y170" s="132"/>
      <c r="Z170" s="107"/>
      <c r="AA170" s="108" t="s">
        <v>1191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/>
      <c r="AS170" s="111"/>
      <c r="AT170" s="111"/>
      <c r="AU170" s="139"/>
      <c r="AV170" s="139"/>
      <c r="AW170" s="14"/>
      <c r="AX170" s="14"/>
      <c r="AY170" s="184">
        <f>IF(D170="","*",IFERROR(IF(ISODD(COUNT(AS170:AX1164)),"ERRO",SUM((AT170-AS170),(AV170-AU170),(AX170-AW170))),"ERRO"))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Y135:Z149 Y154:Z1029 Z150 Z152:Z153 Y150:Y153">
    <cfRule type="cellIs" dxfId="249" priority="54180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Y135:Z149 Y154:Z1029 Z150 Z152:Z153 Y150:Y153">
    <cfRule type="cellIs" dxfId="248" priority="11766" operator="equal">
      <formula>"NÃO"</formula>
    </cfRule>
    <cfRule type="cellIs" dxfId="247" priority="11767" operator="equal">
      <formula>"SIM"</formula>
    </cfRule>
  </conditionalFormatting>
  <conditionalFormatting sqref="AZ6:AZ1030">
    <cfRule type="expression" dxfId="246" priority="54222">
      <formula>#REF!=1</formula>
    </cfRule>
  </conditionalFormatting>
  <conditionalFormatting sqref="U6:U1030 BE6:BE1030 AY6:AY1030">
    <cfRule type="cellIs" dxfId="245" priority="54206" operator="equal">
      <formula>"ERRO"</formula>
    </cfRule>
  </conditionalFormatting>
  <conditionalFormatting sqref="BQ6:BQ1030">
    <cfRule type="cellIs" dxfId="244" priority="54201" operator="equal">
      <formula>"Produção e Intervalo"</formula>
    </cfRule>
    <cfRule type="cellIs" dxfId="243" priority="54202" operator="equal">
      <formula>"Aderente"</formula>
    </cfRule>
    <cfRule type="cellIs" dxfId="242" priority="54203" operator="equal">
      <formula>"Intervalo"</formula>
    </cfRule>
    <cfRule type="cellIs" dxfId="241" priority="54204" operator="equal">
      <formula>"Produção"</formula>
    </cfRule>
    <cfRule type="cellIs" dxfId="240" priority="54205" operator="equal">
      <formula>"ERRO"</formula>
    </cfRule>
  </conditionalFormatting>
  <conditionalFormatting sqref="BR6:BS1030">
    <cfRule type="cellIs" dxfId="239" priority="54183" operator="equal">
      <formula>"*"</formula>
    </cfRule>
    <cfRule type="cellIs" dxfId="238" priority="54184" operator="greaterThanOrEqual">
      <formula>1</formula>
    </cfRule>
    <cfRule type="cellIs" dxfId="237" priority="54185" operator="lessThan">
      <formula>1</formula>
    </cfRule>
  </conditionalFormatting>
  <conditionalFormatting sqref="Y8:Z13">
    <cfRule type="cellIs" dxfId="236" priority="309" operator="equal">
      <formula>"OPORTUNIDADE"</formula>
    </cfRule>
  </conditionalFormatting>
  <conditionalFormatting sqref="Y8:Z13">
    <cfRule type="cellIs" dxfId="235" priority="307" operator="equal">
      <formula>"NÃO"</formula>
    </cfRule>
    <cfRule type="cellIs" dxfId="234" priority="308" operator="equal">
      <formula>"SIM"</formula>
    </cfRule>
  </conditionalFormatting>
  <conditionalFormatting sqref="Y17:Z18">
    <cfRule type="cellIs" dxfId="233" priority="306" operator="equal">
      <formula>"OPORTUNIDADE"</formula>
    </cfRule>
  </conditionalFormatting>
  <conditionalFormatting sqref="Y17:Z18">
    <cfRule type="cellIs" dxfId="232" priority="304" operator="equal">
      <formula>"NÃO"</formula>
    </cfRule>
    <cfRule type="cellIs" dxfId="231" priority="305" operator="equal">
      <formula>"SIM"</formula>
    </cfRule>
  </conditionalFormatting>
  <conditionalFormatting sqref="BJ8:BJ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0" priority="292" operator="equal">
      <formula>"OPORTUNIDADE"</formula>
    </cfRule>
  </conditionalFormatting>
  <conditionalFormatting sqref="Y19:Z19">
    <cfRule type="cellIs" dxfId="229" priority="290" operator="equal">
      <formula>"NÃO"</formula>
    </cfRule>
    <cfRule type="cellIs" dxfId="228" priority="291" operator="equal">
      <formula>"SIM"</formula>
    </cfRule>
  </conditionalFormatting>
  <conditionalFormatting sqref="Z29">
    <cfRule type="cellIs" dxfId="227" priority="289" operator="equal">
      <formula>"OPORTUNIDADE"</formula>
    </cfRule>
  </conditionalFormatting>
  <conditionalFormatting sqref="Z29">
    <cfRule type="cellIs" dxfId="226" priority="287" operator="equal">
      <formula>"NÃO"</formula>
    </cfRule>
    <cfRule type="cellIs" dxfId="225" priority="288" operator="equal">
      <formula>"SIM"</formula>
    </cfRule>
  </conditionalFormatting>
  <conditionalFormatting sqref="BP1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4" priority="280" operator="equal">
      <formula>"OPORTUNIDADE"</formula>
    </cfRule>
  </conditionalFormatting>
  <conditionalFormatting sqref="Y16">
    <cfRule type="cellIs" dxfId="223" priority="278" operator="equal">
      <formula>"NÃO"</formula>
    </cfRule>
    <cfRule type="cellIs" dxfId="222" priority="279" operator="equal">
      <formula>"SIM"</formula>
    </cfRule>
  </conditionalFormatting>
  <conditionalFormatting sqref="BK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1" priority="263" operator="equal">
      <formula>"OPORTUNIDADE"</formula>
    </cfRule>
  </conditionalFormatting>
  <conditionalFormatting sqref="Z32:Z33">
    <cfRule type="cellIs" dxfId="220" priority="261" operator="equal">
      <formula>"NÃO"</formula>
    </cfRule>
    <cfRule type="cellIs" dxfId="219" priority="262" operator="equal">
      <formula>"SIM"</formula>
    </cfRule>
  </conditionalFormatting>
  <conditionalFormatting sqref="Y32:Y33">
    <cfRule type="cellIs" dxfId="218" priority="260" operator="equal">
      <formula>"OPORTUNIDADE"</formula>
    </cfRule>
  </conditionalFormatting>
  <conditionalFormatting sqref="Y32:Y33">
    <cfRule type="cellIs" dxfId="217" priority="258" operator="equal">
      <formula>"NÃO"</formula>
    </cfRule>
    <cfRule type="cellIs" dxfId="216" priority="259" operator="equal">
      <formula>"SIM"</formula>
    </cfRule>
  </conditionalFormatting>
  <conditionalFormatting sqref="BK2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5" priority="251" operator="equal">
      <formula>"OPORTUNIDADE"</formula>
    </cfRule>
  </conditionalFormatting>
  <conditionalFormatting sqref="Y40:Y46 Y34:Y38">
    <cfRule type="cellIs" dxfId="214" priority="249" operator="equal">
      <formula>"NÃO"</formula>
    </cfRule>
    <cfRule type="cellIs" dxfId="213" priority="250" operator="equal">
      <formula>"SIM"</formula>
    </cfRule>
  </conditionalFormatting>
  <conditionalFormatting sqref="BK1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2" priority="240" operator="equal">
      <formula>"OPORTUNIDADE"</formula>
    </cfRule>
  </conditionalFormatting>
  <conditionalFormatting sqref="Z36:Z37">
    <cfRule type="cellIs" dxfId="211" priority="238" operator="equal">
      <formula>"NÃO"</formula>
    </cfRule>
    <cfRule type="cellIs" dxfId="210" priority="239" operator="equal">
      <formula>"SIM"</formula>
    </cfRule>
  </conditionalFormatting>
  <conditionalFormatting sqref="Z38:Z39">
    <cfRule type="cellIs" dxfId="209" priority="237" operator="equal">
      <formula>"OPORTUNIDADE"</formula>
    </cfRule>
  </conditionalFormatting>
  <conditionalFormatting sqref="Z38:Z39">
    <cfRule type="cellIs" dxfId="208" priority="235" operator="equal">
      <formula>"NÃO"</formula>
    </cfRule>
    <cfRule type="cellIs" dxfId="207" priority="236" operator="equal">
      <formula>"SIM"</formula>
    </cfRule>
  </conditionalFormatting>
  <conditionalFormatting sqref="Z46">
    <cfRule type="cellIs" dxfId="206" priority="234" operator="equal">
      <formula>"OPORTUNIDADE"</formula>
    </cfRule>
  </conditionalFormatting>
  <conditionalFormatting sqref="Z46">
    <cfRule type="cellIs" dxfId="205" priority="232" operator="equal">
      <formula>"NÃO"</formula>
    </cfRule>
    <cfRule type="cellIs" dxfId="204" priority="233" operator="equal">
      <formula>"SIM"</formula>
    </cfRule>
  </conditionalFormatting>
  <conditionalFormatting sqref="BP1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3" priority="222" operator="equal">
      <formula>"OPORTUNIDADE"</formula>
    </cfRule>
  </conditionalFormatting>
  <conditionalFormatting sqref="Y29">
    <cfRule type="cellIs" dxfId="202" priority="220" operator="equal">
      <formula>"NÃO"</formula>
    </cfRule>
    <cfRule type="cellIs" dxfId="201" priority="221" operator="equal">
      <formula>"SIM"</formula>
    </cfRule>
  </conditionalFormatting>
  <conditionalFormatting sqref="Y39">
    <cfRule type="cellIs" dxfId="200" priority="219" operator="equal">
      <formula>"OPORTUNIDADE"</formula>
    </cfRule>
  </conditionalFormatting>
  <conditionalFormatting sqref="Y39">
    <cfRule type="cellIs" dxfId="199" priority="217" operator="equal">
      <formula>"NÃO"</formula>
    </cfRule>
    <cfRule type="cellIs" dxfId="198" priority="218" operator="equal">
      <formula>"SIM"</formula>
    </cfRule>
  </conditionalFormatting>
  <conditionalFormatting sqref="BK3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7" priority="209" operator="equal">
      <formula>"OPORTUNIDADE"</formula>
    </cfRule>
  </conditionalFormatting>
  <conditionalFormatting sqref="Z49:Z50">
    <cfRule type="cellIs" dxfId="196" priority="207" operator="equal">
      <formula>"NÃO"</formula>
    </cfRule>
    <cfRule type="cellIs" dxfId="195" priority="208" operator="equal">
      <formula>"SIM"</formula>
    </cfRule>
  </conditionalFormatting>
  <conditionalFormatting sqref="BK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4" priority="180" operator="equal">
      <formula>"OPORTUNIDADE"</formula>
    </cfRule>
  </conditionalFormatting>
  <conditionalFormatting sqref="Z53">
    <cfRule type="cellIs" dxfId="193" priority="178" operator="equal">
      <formula>"NÃO"</formula>
    </cfRule>
    <cfRule type="cellIs" dxfId="192" priority="179" operator="equal">
      <formula>"SIM"</formula>
    </cfRule>
  </conditionalFormatting>
  <conditionalFormatting sqref="BK3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1" priority="168" operator="equal">
      <formula>"OPORTUNIDADE"</formula>
    </cfRule>
  </conditionalFormatting>
  <conditionalFormatting sqref="Z54:Z55">
    <cfRule type="cellIs" dxfId="190" priority="166" operator="equal">
      <formula>"NÃO"</formula>
    </cfRule>
    <cfRule type="cellIs" dxfId="189" priority="167" operator="equal">
      <formula>"SIM"</formula>
    </cfRule>
  </conditionalFormatting>
  <conditionalFormatting sqref="Z56">
    <cfRule type="cellIs" dxfId="188" priority="162" operator="equal">
      <formula>"OPORTUNIDADE"</formula>
    </cfRule>
  </conditionalFormatting>
  <conditionalFormatting sqref="Z56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Z63:Z65">
    <cfRule type="cellIs" dxfId="185" priority="153" operator="equal">
      <formula>"OPORTUNIDADE"</formula>
    </cfRule>
  </conditionalFormatting>
  <conditionalFormatting sqref="Z63:Z65">
    <cfRule type="cellIs" dxfId="184" priority="151" operator="equal">
      <formula>"NÃO"</formula>
    </cfRule>
    <cfRule type="cellIs" dxfId="183" priority="152" operator="equal">
      <formula>"SIM"</formula>
    </cfRule>
  </conditionalFormatting>
  <conditionalFormatting sqref="BK4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2" priority="115" operator="equal">
      <formula>"OPORTUNIDADE"</formula>
    </cfRule>
  </conditionalFormatting>
  <conditionalFormatting sqref="Z70:Z71">
    <cfRule type="cellIs" dxfId="181" priority="113" operator="equal">
      <formula>"NÃO"</formula>
    </cfRule>
    <cfRule type="cellIs" dxfId="180" priority="114" operator="equal">
      <formula>"SIM"</formula>
    </cfRule>
  </conditionalFormatting>
  <conditionalFormatting sqref="Z72">
    <cfRule type="cellIs" dxfId="179" priority="106" operator="equal">
      <formula>"OPORTUNIDADE"</formula>
    </cfRule>
  </conditionalFormatting>
  <conditionalFormatting sqref="Z72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BK5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8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6" priority="95" operator="equal">
      <formula>"OPORTUNIDADE"</formula>
    </cfRule>
  </conditionalFormatting>
  <conditionalFormatting sqref="Z76">
    <cfRule type="cellIs" dxfId="175" priority="93" operator="equal">
      <formula>"NÃO"</formula>
    </cfRule>
    <cfRule type="cellIs" dxfId="174" priority="94" operator="equal">
      <formula>"SIM"</formula>
    </cfRule>
  </conditionalFormatting>
  <conditionalFormatting sqref="BK6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3" priority="86" operator="equal">
      <formula>"OPORTUNIDADE"</formula>
    </cfRule>
  </conditionalFormatting>
  <conditionalFormatting sqref="Z99:Z100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BK7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0" priority="68" operator="equal">
      <formula>"OPORTUNIDADE"</formula>
    </cfRule>
  </conditionalFormatting>
  <conditionalFormatting sqref="Z87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BK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12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029 BK135 BK140 BK129">
    <cfRule type="iconSet" priority="61231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43">
      <iconSet showValue="0">
        <cfvo type="percent" val="0"/>
        <cfvo type="num" val="1"/>
        <cfvo type="num" val="1" gte="0"/>
      </iconSet>
    </cfRule>
    <cfRule type="iconSet" priority="61244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85:BJ1029 BJ65:BJ83">
    <cfRule type="iconSet" priority="61249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7" priority="63" operator="equal">
      <formula>"OPORTUNIDADE"</formula>
    </cfRule>
  </conditionalFormatting>
  <conditionalFormatting sqref="Z90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BK8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4" priority="35" operator="equal">
      <formula>"OPORTUNIDADE"</formula>
    </cfRule>
  </conditionalFormatting>
  <conditionalFormatting sqref="Z110">
    <cfRule type="cellIs" dxfId="163" priority="33" operator="equal">
      <formula>"NÃO"</formula>
    </cfRule>
    <cfRule type="cellIs" dxfId="162" priority="34" operator="equal">
      <formula>"SIM"</formula>
    </cfRule>
  </conditionalFormatting>
  <conditionalFormatting sqref="Z121">
    <cfRule type="cellIs" dxfId="161" priority="32" operator="equal">
      <formula>"OPORTUNIDADE"</formula>
    </cfRule>
  </conditionalFormatting>
  <conditionalFormatting sqref="Z121">
    <cfRule type="cellIs" dxfId="160" priority="30" operator="equal">
      <formula>"NÃO"</formula>
    </cfRule>
    <cfRule type="cellIs" dxfId="159" priority="31" operator="equal">
      <formula>"SIM"</formula>
    </cfRule>
  </conditionalFormatting>
  <conditionalFormatting sqref="BK1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8" priority="19" operator="equal">
      <formula>"OPORTUNIDADE"</formula>
    </cfRule>
  </conditionalFormatting>
  <conditionalFormatting sqref="Z132">
    <cfRule type="cellIs" dxfId="157" priority="17" operator="equal">
      <formula>"NÃO"</formula>
    </cfRule>
    <cfRule type="cellIs" dxfId="156" priority="18" operator="equal">
      <formula>"SIM"</formula>
    </cfRule>
  </conditionalFormatting>
  <conditionalFormatting sqref="BK1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5" priority="7" operator="equal">
      <formula>"OPORTUNIDADE"</formula>
    </cfRule>
  </conditionalFormatting>
  <conditionalFormatting sqref="Z151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1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152:D1029 D64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3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1192</v>
      </c>
      <c r="C2" s="124" t="s">
        <v>755</v>
      </c>
      <c r="D2" s="79" t="s">
        <v>757</v>
      </c>
      <c r="E2" s="79" t="s">
        <v>1193</v>
      </c>
      <c r="F2" s="102" t="s">
        <v>1194</v>
      </c>
      <c r="G2" s="79" t="s">
        <v>1195</v>
      </c>
      <c r="H2" s="79" t="s">
        <v>1196</v>
      </c>
      <c r="I2" s="79" t="s">
        <v>1197</v>
      </c>
      <c r="J2" s="79" t="s">
        <v>1198</v>
      </c>
      <c r="K2" s="81" t="s">
        <v>1199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*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>
        <f>IF(SP_NORTE!B151="","*",SP_NORTE!B151)</f>
        <v>46091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*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*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ZECPAT2</v>
      </c>
      <c r="F141" s="103" t="str">
        <f>IF(SP_NORTE!M153="","*",SP_NORTE!M153)</f>
        <v>ZEC-ZEH</v>
      </c>
      <c r="G141" s="98" t="str">
        <f>IF(SP_NORTE!I153="","*",SP_NORTE!I153)</f>
        <v>ZEH2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*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*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*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*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opLeftCell="H1" workbookViewId="0">
      <selection activeCell="A2" sqref="A2:T167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1200</v>
      </c>
      <c r="V1" s="282"/>
      <c r="W1" s="282"/>
    </row>
    <row r="2" spans="1:23" ht="15" customHeight="1">
      <c r="A2" s="90" t="s">
        <v>1201</v>
      </c>
      <c r="B2" s="90" t="s">
        <v>1202</v>
      </c>
      <c r="C2" s="90" t="s">
        <v>380</v>
      </c>
      <c r="D2" s="91" t="s">
        <v>770</v>
      </c>
      <c r="E2" s="91" t="s">
        <v>4</v>
      </c>
      <c r="F2" s="91" t="s">
        <v>1203</v>
      </c>
      <c r="G2" s="91" t="s">
        <v>1204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1205</v>
      </c>
      <c r="T2" s="94" t="s">
        <v>773</v>
      </c>
      <c r="U2" s="141">
        <f ca="1">TODAY()-1</f>
        <v>46089</v>
      </c>
      <c r="V2" s="141">
        <f ca="1">U2-1</f>
        <v>46088</v>
      </c>
      <c r="W2" s="141">
        <f ca="1">V2-1</f>
        <v>46087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>
        <f ca="1">_xlfn.XLOOKUP(G17&amp;$W$2,BS_CONTROLE[CHAVE],BS_CONTROLE[Quantidade_11],"-")</f>
        <v>2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2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2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2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1248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50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>
        <f ca="1">_xlfn.XLOOKUP(G32&amp;$W$2,BS_CONTROLE[CHAVE],BS_CONTROLE[Quantidade_11],"-")</f>
        <v>2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2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2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2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1248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50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>
        <f ca="1">_xlfn.XLOOKUP(G49&amp;$W$2,BS_CONTROLE[CHAVE],BS_CONTROLE[Quantidade_11],"-")</f>
        <v>2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 t="str">
        <f ca="1">_xlfn.XLOOKUP(G52&amp;$V$2,BS_CONTROLE[CHAVE],BS_CONTROLE[Quantidade_11],"-")</f>
        <v>-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 t="str">
        <f ca="1">_xlfn.XLOOKUP(G54&amp;$U$2,BS_CONTROLE[CHAVE],BS_CONTROLE[Quantidade_11],"-")</f>
        <v>-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2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2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2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1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1248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50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>
        <f ca="1">_xlfn.XLOOKUP(G68&amp;$W$2,BS_CONTROLE[CHAVE],BS_CONTROLE[Quantidade_11],"-")</f>
        <v>2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 t="str">
        <f ca="1">_xlfn.XLOOKUP(G71&amp;$U$2,BS_CONTROLE[CHAVE],BS_CONTROLE[Quantidade_11],"-")</f>
        <v>-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 t="str">
        <f ca="1">_xlfn.XLOOKUP(G72&amp;$U$2,BS_CONTROLE[CHAVE],BS_CONTROLE[Quantidade_11],"-")</f>
        <v>-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2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 t="str">
        <f ca="1">_xlfn.XLOOKUP(G73&amp;$V$2,BS_CONTROLE[CHAVE],BS_CONTROLE[Quantidade_11],"-")</f>
        <v>-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2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2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>
        <f ca="1">_xlfn.XLOOKUP(G81&amp;$W$2,BS_CONTROLE[CHAVE],BS_CONTROLE[Quantidade_11],"-")</f>
        <v>0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1248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>
        <f ca="1">_xlfn.XLOOKUP(G85&amp;$W$2,BS_CONTROLE[CHAVE],BS_CONTROLE[Quantidade_11],"-")</f>
        <v>2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50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 t="str">
        <f ca="1">_xlfn.XLOOKUP(G89&amp;$U$2,BS_CONTROLE[CHAVE],BS_CONTROLE[Quantidade_11],"-")</f>
        <v>-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>
        <f ca="1">_xlfn.XLOOKUP(G90&amp;$W$2,BS_CONTROLE[CHAVE],BS_CONTROLE[Quantidade_11],"-")</f>
        <v>0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1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 t="str">
        <f ca="1">_xlfn.XLOOKUP(G92&amp;$U$2,BS_CONTROLE[CHAVE],BS_CONTROLE[Quantidade_11],"-")</f>
        <v>-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2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2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2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 t="str">
        <f ca="1">_xlfn.XLOOKUP(G96&amp;$V$2,BS_CONTROLE[CHAVE],BS_CONTROLE[Quantidade_11],"-")</f>
        <v>-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>
        <f ca="1">_xlfn.XLOOKUP(G97&amp;$W$2,BS_CONTROLE[CHAVE],BS_CONTROLE[Quantidade_11],"-")</f>
        <v>1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50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 t="str">
        <f ca="1">_xlfn.XLOOKUP(G109&amp;$U$2,BS_CONTROLE[CHAVE],BS_CONTROLE[Quantidade_11],"-")</f>
        <v>-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>
        <f ca="1">_xlfn.XLOOKUP(G110&amp;$V$2,BS_CONTROLE[CHAVE],BS_CONTROLE[Quantidade_11],"-")</f>
        <v>2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 t="str">
        <f ca="1">_xlfn.XLOOKUP(G112&amp;$U$2,BS_CONTROLE[CHAVE],BS_CONTROLE[Quantidade_11],"-")</f>
        <v>-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2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>
        <f ca="1">_xlfn.XLOOKUP(G113&amp;$V$2,BS_CONTROLE[CHAVE],BS_CONTROLE[Quantidade_11],"-")</f>
        <v>1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50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 t="str">
        <f ca="1">_xlfn.XLOOKUP(G124&amp;$V$2,BS_CONTROLE[CHAVE],BS_CONTROLE[Quantidade_11],"-")</f>
        <v>-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1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50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 t="str">
        <f ca="1">_xlfn.XLOOKUP(G133&amp;$U$2,BS_CONTROLE[CHAVE],BS_CONTROLE[Quantidade_11],"-")</f>
        <v>-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2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 t="str">
        <f ca="1">_xlfn.XLOOKUP(G136&amp;$U$2,BS_CONTROLE[CHAVE],BS_CONTROLE[Quantidade_11],"-")</f>
        <v>-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2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0.375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 t="str">
        <f ca="1">_xlfn.XLOOKUP(G138&amp;$V$2,BS_CONTROLE[CHAVE],BS_CONTROLE[Quantidade_11],"-")</f>
        <v>-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*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1248</v>
      </c>
    </row>
    <row r="144" spans="1:23">
      <c r="A144" s="150" t="str">
        <f>IF(SP_NORTE!Y147="","*",SP_NORTE!Y147)</f>
        <v>*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1248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*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50</v>
      </c>
    </row>
    <row r="148" spans="1:23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>
        <f>IF(SP_NORTE!B151="","*",SP_NORTE!B151)</f>
        <v>46091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*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*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TMI-ZEB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DESLOCAMENTO</v>
      </c>
      <c r="I150" s="149" t="str">
        <f>IF(SP_NORTE!H153="","*",SP_NORTE!H153)</f>
        <v>ZECPAT2</v>
      </c>
      <c r="J150" s="149" t="str">
        <f>IF(SP_NORTE!I153="","*",SP_NORTE!I153)</f>
        <v>ZEH2</v>
      </c>
      <c r="K150" s="142" t="str">
        <f>IF(SP_NORTE!M153="","*",SP_NORTE!M153)</f>
        <v>ZEC-ZEH</v>
      </c>
      <c r="L150" s="142" t="str">
        <f>IF(SP_NORTE!N153="","*",SP_NORTE!N153)</f>
        <v>ZECZEH</v>
      </c>
      <c r="M150" s="143">
        <f>IF(SP_NORTE!J153="","*",SP_NORTE!J153)</f>
        <v>73</v>
      </c>
      <c r="N150" s="148">
        <f>IF(SP_NORTE!K153="","*",SP_NORTE!K153)</f>
        <v>262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4.1666666666666664E-2</v>
      </c>
      <c r="R150" s="149" t="str">
        <f>IF(SP_NORTE!Q153="","*",CONCATENATE(SP_NORTE!Q153," ",SP_NORTE!R153))</f>
        <v>1 BINÁRIO</v>
      </c>
      <c r="S150" s="149" t="str">
        <f>IF(SP_NORTE!V153="","*",SP_NORTE!V153)</f>
        <v>Antonioni</v>
      </c>
      <c r="T150" s="149" t="str">
        <f>IF(SP_NORTE!W153="","*",SP_NORTE!W153)</f>
        <v>Deslocamento para ZPN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*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 t="str">
        <f ca="1">_xlfn.XLOOKUP(G153&amp;$U$2,BS_CONTROLE[CHAVE],BS_CONTROLE[Quantidade_11],"-")</f>
        <v>-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*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*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 t="str">
        <f ca="1">_xlfn.XLOOKUP(G158&amp;$U$2,BS_CONTROLE[CHAVE],BS_CONTROLE[Quantidade_11],"-")</f>
        <v>-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2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*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>
      <c r="A162" s="150" t="str">
        <f>IF(SP_NORTE!Y165="","*",SP_NORTE!Y165)</f>
        <v>*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2</v>
      </c>
    </row>
    <row r="163" spans="1:23">
      <c r="A163" s="150" t="str">
        <f>IF(SP_NORTE!Y166="","*",SP_NORTE!Y166)</f>
        <v>*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2</v>
      </c>
    </row>
    <row r="164" spans="1:23">
      <c r="A164" s="150" t="str">
        <f>IF(SP_NORTE!Y167="","*",SP_NORTE!Y167)</f>
        <v>*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>
        <f ca="1">_xlfn.XLOOKUP(G164&amp;$W$2,BS_CONTROLE[CHAVE],BS_CONTROLE[Quantidade_11],"-")</f>
        <v>1</v>
      </c>
    </row>
    <row r="165" spans="1:23">
      <c r="A165" s="150" t="str">
        <f>IF(SP_NORTE!Y168="","*",SP_NORTE!Y168)</f>
        <v>*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*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 t="str">
        <f ca="1">_xlfn.XLOOKUP(G167&amp;$V$2,BS_CONTROLE[CHAVE],BS_CONTROLE[Quantidade_11],"-")</f>
        <v>-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1206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1207</v>
      </c>
      <c r="D5" s="284"/>
      <c r="E5" s="284"/>
      <c r="F5" s="284"/>
      <c r="G5" s="284"/>
      <c r="H5" s="284"/>
      <c r="I5" s="284"/>
      <c r="J5" s="285"/>
      <c r="K5" s="286" t="s">
        <v>1208</v>
      </c>
      <c r="L5" s="287"/>
      <c r="M5" s="287"/>
      <c r="N5" s="287"/>
      <c r="O5" s="288" t="s">
        <v>1209</v>
      </c>
      <c r="P5" s="289"/>
    </row>
    <row r="6" spans="1:16" s="77" customFormat="1" ht="15" customHeight="1">
      <c r="A6" s="69" t="s">
        <v>1203</v>
      </c>
      <c r="B6" s="78" t="s">
        <v>1202</v>
      </c>
      <c r="C6" s="79" t="s">
        <v>770</v>
      </c>
      <c r="D6" s="80" t="s">
        <v>771</v>
      </c>
      <c r="E6" s="79" t="s">
        <v>1210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1211</v>
      </c>
      <c r="M6" s="83" t="s">
        <v>402</v>
      </c>
      <c r="N6" s="84" t="s">
        <v>765</v>
      </c>
      <c r="O6" s="160" t="s">
        <v>808</v>
      </c>
      <c r="P6" s="136" t="s">
        <v>1212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1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0.375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1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>
        <f>IF(SP_NORTE!B151="","*",SP_NORTE!B151)</f>
        <v>46091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TMI-ZEB</v>
      </c>
      <c r="E125" s="86" t="str">
        <f>IF(SP_NORTE!D153="","*",SP_NORTE!D153)</f>
        <v>V88</v>
      </c>
      <c r="F125" s="86" t="str">
        <f>IF(SP_NORTE!H153="","*",SP_NORTE!H153)</f>
        <v>ZECPAT2</v>
      </c>
      <c r="G125" s="86" t="str">
        <f>IF(SP_NORTE!M153="","*",SP_NORTE!M153)</f>
        <v>ZEC-ZEH</v>
      </c>
      <c r="H125" s="119">
        <f>IF(SP_NORTE!K153="","*",SP_NORTE!K153)</f>
        <v>262</v>
      </c>
      <c r="I125" s="116">
        <f>IF(SP_NORTE!O153="","*",SP_NORTE!O153)</f>
        <v>0.54166666666666663</v>
      </c>
      <c r="J125" s="116">
        <f>IF(SP_NORTE!P153="","*",SP_NORTE!P153)</f>
        <v>4.1666666666666664E-2</v>
      </c>
      <c r="K125" s="86" t="str">
        <f>IF(SP_NORTE!AK153="","*",SP_NORTE!AK153)</f>
        <v>ZECPAT2</v>
      </c>
      <c r="L125" s="86" t="str">
        <f>IF(SP_NORTE!AM153="","*",SP_NORTE!AM153)</f>
        <v>ZEC-ZEH</v>
      </c>
      <c r="M125" s="86">
        <f>IF(SP_NORTE!AP153="","*",SP_NORTE!AP153)</f>
        <v>262</v>
      </c>
      <c r="N125" s="86" t="str">
        <f>IF(SP_NORTE!AM153="","*",SP_NORTE!AM153)</f>
        <v>ZEC-ZEH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1213</v>
      </c>
      <c r="C3" s="206" t="s">
        <v>1214</v>
      </c>
      <c r="D3" s="206" t="s">
        <v>1215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1216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1217</v>
      </c>
      <c r="E3" s="167" t="s">
        <v>1218</v>
      </c>
      <c r="F3" s="167" t="s">
        <v>1219</v>
      </c>
      <c r="G3" s="167" t="s">
        <v>1220</v>
      </c>
      <c r="H3" s="167" t="s">
        <v>1221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1222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1223</v>
      </c>
      <c r="C4" s="164" t="s">
        <v>1224</v>
      </c>
      <c r="D4" s="164" t="s">
        <v>1225</v>
      </c>
      <c r="E4" s="164" t="s">
        <v>1226</v>
      </c>
      <c r="F4" s="164" t="s">
        <v>4</v>
      </c>
      <c r="G4" s="164" t="s">
        <v>1227</v>
      </c>
    </row>
    <row r="5" spans="2:7">
      <c r="B5" s="165" t="s">
        <v>1228</v>
      </c>
      <c r="C5" s="165">
        <v>257068</v>
      </c>
      <c r="D5" s="165" t="s">
        <v>1229</v>
      </c>
      <c r="E5" s="165" t="s">
        <v>1230</v>
      </c>
      <c r="F5" s="165" t="s">
        <v>1230</v>
      </c>
      <c r="G5" s="166">
        <v>46296</v>
      </c>
    </row>
    <row r="6" spans="2:7">
      <c r="B6" s="165" t="s">
        <v>1231</v>
      </c>
      <c r="C6" s="165" t="s">
        <v>384</v>
      </c>
      <c r="D6" s="165" t="s">
        <v>384</v>
      </c>
      <c r="E6" s="165" t="s">
        <v>384</v>
      </c>
      <c r="F6" s="165" t="s">
        <v>1232</v>
      </c>
      <c r="G6" s="166" t="s">
        <v>384</v>
      </c>
    </row>
    <row r="7" spans="2:7">
      <c r="B7" s="165" t="s">
        <v>1233</v>
      </c>
      <c r="C7" s="165">
        <v>257472</v>
      </c>
      <c r="D7" s="165" t="s">
        <v>1234</v>
      </c>
      <c r="E7" s="165" t="s">
        <v>1235</v>
      </c>
      <c r="F7" s="165" t="s">
        <v>1235</v>
      </c>
      <c r="G7" s="166">
        <v>45992</v>
      </c>
    </row>
    <row r="8" spans="2:7">
      <c r="B8" s="165" t="s">
        <v>1236</v>
      </c>
      <c r="C8" s="165">
        <v>260307</v>
      </c>
      <c r="D8" s="165" t="s">
        <v>1237</v>
      </c>
      <c r="E8" s="165" t="s">
        <v>1238</v>
      </c>
      <c r="F8" s="165" t="s">
        <v>1235</v>
      </c>
      <c r="G8" s="166">
        <v>46082</v>
      </c>
    </row>
    <row r="9" spans="2:7">
      <c r="B9" s="165" t="s">
        <v>1239</v>
      </c>
      <c r="C9" s="165">
        <v>333033</v>
      </c>
      <c r="D9" s="165" t="s">
        <v>1240</v>
      </c>
      <c r="E9" s="165" t="s">
        <v>1232</v>
      </c>
      <c r="F9" s="165" t="s">
        <v>1241</v>
      </c>
      <c r="G9" s="165" t="s">
        <v>384</v>
      </c>
    </row>
    <row r="10" spans="2:7">
      <c r="B10" s="165" t="s">
        <v>1242</v>
      </c>
      <c r="C10" s="165"/>
      <c r="D10" s="165"/>
      <c r="E10" s="165" t="s">
        <v>1232</v>
      </c>
      <c r="F10" s="165" t="s">
        <v>1241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1243</v>
      </c>
      <c r="C1" s="25" t="s">
        <v>831</v>
      </c>
      <c r="E1" s="25" t="s">
        <v>1206</v>
      </c>
      <c r="G1" s="25" t="s">
        <v>1244</v>
      </c>
      <c r="H1" s="27"/>
      <c r="I1" s="25" t="s">
        <v>1245</v>
      </c>
      <c r="J1" s="27"/>
      <c r="K1" s="25" t="s">
        <v>1246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1247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1248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1249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1250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1251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1252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1253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1254</v>
      </c>
      <c r="D13" s="4" t="s">
        <v>964</v>
      </c>
      <c r="E13" s="4" t="s">
        <v>1255</v>
      </c>
      <c r="F13" s="4" t="s">
        <v>1256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1257</v>
      </c>
      <c r="N13" s="4" t="s">
        <v>1258</v>
      </c>
      <c r="O13" s="4" t="s">
        <v>1259</v>
      </c>
      <c r="P13" s="4" t="s">
        <v>827</v>
      </c>
      <c r="Q13" s="4" t="s">
        <v>1260</v>
      </c>
      <c r="R13" s="4" t="s">
        <v>994</v>
      </c>
      <c r="S13" s="4" t="s">
        <v>1261</v>
      </c>
      <c r="T13" s="4" t="s">
        <v>1262</v>
      </c>
      <c r="U13" s="4" t="s">
        <v>1263</v>
      </c>
      <c r="V13" s="32" t="s">
        <v>1264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1265</v>
      </c>
      <c r="C14" s="34" t="s">
        <v>1266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1267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1268</v>
      </c>
      <c r="R14" s="34" t="s">
        <v>995</v>
      </c>
      <c r="S14" s="34" t="s">
        <v>965</v>
      </c>
      <c r="T14" s="34" t="s">
        <v>965</v>
      </c>
      <c r="U14" s="34" t="s">
        <v>1263</v>
      </c>
      <c r="V14" s="35" t="s">
        <v>1264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1269</v>
      </c>
      <c r="B15" s="34" t="s">
        <v>1028</v>
      </c>
      <c r="C15" s="34" t="str">
        <f>""</f>
        <v/>
      </c>
      <c r="D15" s="34"/>
      <c r="E15" s="34"/>
      <c r="F15" s="34"/>
      <c r="G15" s="34" t="s">
        <v>1270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1204</v>
      </c>
      <c r="T15" s="34" t="s">
        <v>1204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1271</v>
      </c>
      <c r="L16" s="34"/>
      <c r="M16" s="34"/>
      <c r="N16" s="34"/>
      <c r="O16" s="34"/>
      <c r="P16" s="34"/>
      <c r="Q16" s="34"/>
      <c r="R16" s="34" t="s">
        <v>1272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1273</v>
      </c>
      <c r="B28" s="30" t="s">
        <v>1274</v>
      </c>
      <c r="C28" s="30" t="s">
        <v>1275</v>
      </c>
      <c r="D28" s="30" t="s">
        <v>1276</v>
      </c>
      <c r="E28" s="30" t="s">
        <v>1277</v>
      </c>
      <c r="F28" s="30" t="s">
        <v>1278</v>
      </c>
      <c r="G28" s="30" t="s">
        <v>1279</v>
      </c>
      <c r="H28" s="30" t="s">
        <v>1280</v>
      </c>
      <c r="I28" s="30" t="s">
        <v>1281</v>
      </c>
      <c r="J28" s="30" t="s">
        <v>1282</v>
      </c>
      <c r="K28" s="30" t="s">
        <v>1283</v>
      </c>
      <c r="L28" s="30" t="s">
        <v>1284</v>
      </c>
      <c r="M28" s="30" t="s">
        <v>1285</v>
      </c>
      <c r="N28" s="30" t="s">
        <v>1286</v>
      </c>
      <c r="O28" s="30" t="s">
        <v>1287</v>
      </c>
      <c r="P28" s="30" t="s">
        <v>1288</v>
      </c>
      <c r="Q28" s="30" t="s">
        <v>1289</v>
      </c>
      <c r="R28" s="30" t="s">
        <v>1290</v>
      </c>
      <c r="S28" s="30" t="s">
        <v>1291</v>
      </c>
      <c r="T28" s="30" t="s">
        <v>1292</v>
      </c>
      <c r="U28" s="30" t="s">
        <v>1293</v>
      </c>
      <c r="V28" s="30" t="s">
        <v>1294</v>
      </c>
      <c r="W28" s="30" t="s">
        <v>1295</v>
      </c>
      <c r="X28" s="30" t="s">
        <v>1296</v>
      </c>
      <c r="Y28" s="30" t="s">
        <v>1297</v>
      </c>
      <c r="Z28" s="30" t="s">
        <v>1298</v>
      </c>
      <c r="AA28" s="30" t="s">
        <v>1299</v>
      </c>
      <c r="AB28" s="30" t="s">
        <v>1300</v>
      </c>
      <c r="AC28" s="30" t="s">
        <v>1301</v>
      </c>
      <c r="AD28" s="30" t="s">
        <v>1302</v>
      </c>
      <c r="AE28" s="30" t="s">
        <v>1303</v>
      </c>
      <c r="AF28" s="30" t="s">
        <v>1304</v>
      </c>
      <c r="AG28" s="30" t="s">
        <v>1305</v>
      </c>
      <c r="AH28" s="30" t="s">
        <v>1306</v>
      </c>
      <c r="AI28" s="30" t="s">
        <v>1307</v>
      </c>
      <c r="AJ28" s="30" t="s">
        <v>1308</v>
      </c>
      <c r="AK28" s="30" t="s">
        <v>1309</v>
      </c>
      <c r="AL28" s="30" t="s">
        <v>1310</v>
      </c>
      <c r="AM28" s="30" t="s">
        <v>1311</v>
      </c>
      <c r="AN28" s="36" t="s">
        <v>1312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1313</v>
      </c>
      <c r="C29" s="34" t="s">
        <v>1314</v>
      </c>
      <c r="D29" s="34" t="s">
        <v>1007</v>
      </c>
      <c r="E29" s="34" t="s">
        <v>1028</v>
      </c>
      <c r="F29" s="34" t="s">
        <v>1315</v>
      </c>
      <c r="G29" s="34" t="s">
        <v>966</v>
      </c>
      <c r="H29" s="34" t="s">
        <v>1316</v>
      </c>
      <c r="I29" s="34" t="s">
        <v>880</v>
      </c>
      <c r="J29" s="34" t="s">
        <v>1008</v>
      </c>
      <c r="K29" s="34" t="s">
        <v>1008</v>
      </c>
      <c r="L29" s="34" t="s">
        <v>1317</v>
      </c>
      <c r="M29" s="34" t="s">
        <v>931</v>
      </c>
      <c r="N29" s="34" t="s">
        <v>1318</v>
      </c>
      <c r="O29" s="34" t="s">
        <v>1319</v>
      </c>
      <c r="P29" s="34" t="s">
        <v>1320</v>
      </c>
      <c r="Q29" s="34" t="s">
        <v>1321</v>
      </c>
      <c r="R29" s="34" t="s">
        <v>1322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1323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1324</v>
      </c>
      <c r="AD29" s="34" t="s">
        <v>1325</v>
      </c>
      <c r="AE29" s="34" t="s">
        <v>996</v>
      </c>
      <c r="AF29" s="34" t="s">
        <v>1067</v>
      </c>
      <c r="AG29" s="34" t="s">
        <v>1272</v>
      </c>
      <c r="AH29" s="34" t="s">
        <v>1326</v>
      </c>
      <c r="AI29" s="34" t="s">
        <v>1327</v>
      </c>
      <c r="AJ29" s="34" t="s">
        <v>1008</v>
      </c>
      <c r="AK29" s="34" t="s">
        <v>1327</v>
      </c>
      <c r="AL29" s="34" t="s">
        <v>1008</v>
      </c>
      <c r="AM29" s="34" t="s">
        <v>1263</v>
      </c>
      <c r="AN29" s="35" t="s">
        <v>1264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1270</v>
      </c>
      <c r="E30" s="34"/>
      <c r="F30" s="34" t="s">
        <v>1328</v>
      </c>
      <c r="G30" s="34" t="s">
        <v>1329</v>
      </c>
      <c r="H30" s="34" t="s">
        <v>1330</v>
      </c>
      <c r="I30" s="34" t="s">
        <v>1331</v>
      </c>
      <c r="J30" s="34"/>
      <c r="K30" s="34"/>
      <c r="L30" s="34" t="s">
        <v>1332</v>
      </c>
      <c r="M30" s="34" t="s">
        <v>874</v>
      </c>
      <c r="N30" s="34" t="s">
        <v>880</v>
      </c>
      <c r="O30" s="34" t="s">
        <v>946</v>
      </c>
      <c r="P30" s="34" t="s">
        <v>1333</v>
      </c>
      <c r="Q30" s="34" t="s">
        <v>856</v>
      </c>
      <c r="R30" s="34"/>
      <c r="S30" s="34" t="s">
        <v>1321</v>
      </c>
      <c r="T30" s="34" t="s">
        <v>1334</v>
      </c>
      <c r="U30" s="34" t="s">
        <v>880</v>
      </c>
      <c r="V30" s="34" t="s">
        <v>1334</v>
      </c>
      <c r="W30" s="34" t="s">
        <v>880</v>
      </c>
      <c r="X30" s="34" t="s">
        <v>1334</v>
      </c>
      <c r="Y30" s="34" t="s">
        <v>880</v>
      </c>
      <c r="Z30" s="34" t="s">
        <v>1334</v>
      </c>
      <c r="AA30" s="34" t="s">
        <v>880</v>
      </c>
      <c r="AB30" s="34"/>
      <c r="AC30" s="34"/>
      <c r="AD30" s="34"/>
      <c r="AE30" s="34" t="s">
        <v>1335</v>
      </c>
      <c r="AF30" s="34"/>
      <c r="AG30" s="34"/>
      <c r="AH30" s="34"/>
      <c r="AI30" s="34" t="s">
        <v>1336</v>
      </c>
      <c r="AJ30" s="34" t="s">
        <v>1337</v>
      </c>
      <c r="AK30" s="34" t="s">
        <v>1336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1338</v>
      </c>
      <c r="E31" s="34"/>
      <c r="F31" s="34"/>
      <c r="G31" s="34"/>
      <c r="H31" s="34"/>
      <c r="I31" s="34"/>
      <c r="J31" s="34"/>
      <c r="K31" s="34"/>
      <c r="L31" s="34" t="s">
        <v>1339</v>
      </c>
      <c r="M31" s="34" t="s">
        <v>1340</v>
      </c>
      <c r="N31" s="34" t="s">
        <v>923</v>
      </c>
      <c r="O31" s="34" t="s">
        <v>1341</v>
      </c>
      <c r="P31" s="34" t="s">
        <v>912</v>
      </c>
      <c r="Q31" s="34" t="s">
        <v>1342</v>
      </c>
      <c r="R31" s="34"/>
      <c r="S31" s="34" t="s">
        <v>856</v>
      </c>
      <c r="T31" s="34"/>
      <c r="U31" s="34" t="s">
        <v>1343</v>
      </c>
      <c r="V31" s="34"/>
      <c r="W31" s="34" t="s">
        <v>1343</v>
      </c>
      <c r="X31" s="34"/>
      <c r="Y31" s="34" t="s">
        <v>1343</v>
      </c>
      <c r="Z31" s="34"/>
      <c r="AA31" s="34" t="s">
        <v>1343</v>
      </c>
      <c r="AB31" s="34"/>
      <c r="AC31" s="34"/>
      <c r="AD31" s="34"/>
      <c r="AE31" s="34" t="s">
        <v>1344</v>
      </c>
      <c r="AF31" s="34"/>
      <c r="AG31" s="34"/>
      <c r="AH31" s="34"/>
      <c r="AI31" s="34" t="s">
        <v>1345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1346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1347</v>
      </c>
      <c r="R32" s="34"/>
      <c r="S32" s="34" t="s">
        <v>1342</v>
      </c>
      <c r="T32" s="34"/>
      <c r="U32" s="34" t="s">
        <v>1348</v>
      </c>
      <c r="V32" s="34"/>
      <c r="W32" s="34" t="s">
        <v>1348</v>
      </c>
      <c r="X32" s="34"/>
      <c r="Y32" s="34" t="s">
        <v>1348</v>
      </c>
      <c r="Z32" s="34"/>
      <c r="AA32" s="34" t="s">
        <v>1348</v>
      </c>
      <c r="AB32" s="34"/>
      <c r="AC32" s="34"/>
      <c r="AD32" s="34"/>
      <c r="AE32" s="34"/>
      <c r="AF32" s="34"/>
      <c r="AG32" s="34"/>
      <c r="AH32" s="34"/>
      <c r="AI32" s="34" t="s">
        <v>1339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1349</v>
      </c>
      <c r="E33" s="34"/>
      <c r="F33" s="34"/>
      <c r="G33" s="34"/>
      <c r="H33" s="34"/>
      <c r="I33" s="34"/>
      <c r="J33" s="34"/>
      <c r="K33" s="34"/>
      <c r="L33" s="34" t="s">
        <v>1350</v>
      </c>
      <c r="M33" s="34"/>
      <c r="N33" s="34"/>
      <c r="O33" s="34"/>
      <c r="P33" s="34"/>
      <c r="Q33" s="34" t="s">
        <v>925</v>
      </c>
      <c r="R33" s="34"/>
      <c r="S33" s="34" t="s">
        <v>1347</v>
      </c>
      <c r="T33" s="34"/>
      <c r="U33" s="34" t="s">
        <v>1351</v>
      </c>
      <c r="V33" s="34"/>
      <c r="W33" s="34" t="s">
        <v>1351</v>
      </c>
      <c r="X33" s="34"/>
      <c r="Y33" s="34" t="s">
        <v>1351</v>
      </c>
      <c r="Z33" s="34"/>
      <c r="AA33" s="34" t="s">
        <v>1351</v>
      </c>
      <c r="AB33" s="34"/>
      <c r="AC33" s="34"/>
      <c r="AD33" s="34"/>
      <c r="AE33" s="34"/>
      <c r="AF33" s="34"/>
      <c r="AG33" s="34"/>
      <c r="AH33" s="34"/>
      <c r="AI33" s="34" t="s">
        <v>1350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1352</v>
      </c>
      <c r="M34" s="34"/>
      <c r="N34" s="34"/>
      <c r="O34" s="34"/>
      <c r="P34" s="34"/>
      <c r="Q34" s="34" t="s">
        <v>1353</v>
      </c>
      <c r="R34" s="34"/>
      <c r="S34" s="34" t="s">
        <v>925</v>
      </c>
      <c r="T34" s="34"/>
      <c r="U34" s="34" t="s">
        <v>1354</v>
      </c>
      <c r="V34" s="34"/>
      <c r="W34" s="34" t="s">
        <v>1354</v>
      </c>
      <c r="X34" s="34"/>
      <c r="Y34" s="34" t="s">
        <v>1354</v>
      </c>
      <c r="Z34" s="34"/>
      <c r="AA34" s="34" t="s">
        <v>1354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1355</v>
      </c>
      <c r="M35" s="34"/>
      <c r="N35" s="34"/>
      <c r="O35" s="34"/>
      <c r="P35" s="34"/>
      <c r="Q35" s="34" t="s">
        <v>1356</v>
      </c>
      <c r="R35" s="34"/>
      <c r="S35" s="34" t="s">
        <v>1353</v>
      </c>
      <c r="T35" s="34"/>
      <c r="U35" s="34" t="s">
        <v>1357</v>
      </c>
      <c r="V35" s="34"/>
      <c r="W35" s="34" t="s">
        <v>1357</v>
      </c>
      <c r="X35" s="34"/>
      <c r="Y35" s="34" t="s">
        <v>1357</v>
      </c>
      <c r="Z35" s="34"/>
      <c r="AA35" s="34" t="s">
        <v>1357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1356</v>
      </c>
      <c r="T36" s="34"/>
      <c r="U36" s="34" t="s">
        <v>1358</v>
      </c>
      <c r="V36" s="34"/>
      <c r="W36" s="34" t="s">
        <v>1358</v>
      </c>
      <c r="X36" s="34"/>
      <c r="Y36" s="34" t="s">
        <v>1358</v>
      </c>
      <c r="Z36" s="34"/>
      <c r="AA36" s="34" t="s">
        <v>1358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1359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1360</v>
      </c>
      <c r="R38" s="34"/>
      <c r="S38" s="34" t="s">
        <v>1359</v>
      </c>
      <c r="T38" s="34"/>
      <c r="U38" s="34" t="s">
        <v>1361</v>
      </c>
      <c r="V38" s="34"/>
      <c r="W38" s="34" t="s">
        <v>1361</v>
      </c>
      <c r="X38" s="34"/>
      <c r="Y38" s="34" t="s">
        <v>1361</v>
      </c>
      <c r="Z38" s="34"/>
      <c r="AA38" s="34" t="s">
        <v>1361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1362</v>
      </c>
      <c r="R39" s="37"/>
      <c r="S39" s="37" t="s">
        <v>1360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1363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2026-03-09T18:36:29Z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