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474" documentId="8_{B6337239-1A00-434D-AAD0-422EA1FEB5AE}" xr6:coauthVersionLast="47" xr6:coauthVersionMax="47" xr10:uidLastSave="{FB1BE83A-7787-4468-9AF3-3D4DC9FB30FE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6" i="1" l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<sst xmlns="http://schemas.openxmlformats.org/spreadsheetml/2006/main" count="5249" uniqueCount="1501">
  <si>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</si>
  <si>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</si>
  <si>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</si>
  <si>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</si>
  <si>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</si>
  <si>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</si>
  <si>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</si>
  <si>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</si>
  <si>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</si>
  <si>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</si>
  <si>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</si>
  <si>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</si>
  <si>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</si>
  <si>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</si>
  <si>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</si>
  <si>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</si>
  <si>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</si>
  <si>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</si>
  <si>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</si>
  <si>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</si>
  <si>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</si>
  <si>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</si>
  <si>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</si>
  <si>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</si>
  <si>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</si>
  <si>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</si>
  <si>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</si>
  <si>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</si>
  <si>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</si>
  <si>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</si>
  <si>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</si>
  <si>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</si>
  <si>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</si>
  <si>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</si>
  <si>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</si>
  <si>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</si>
  <si>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</si>
  <si>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</si>
  <si>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</si>
  <si>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</si>
  <si>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</si>
  <si>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</si>
  <si>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</si>
  <si>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</si>
  <si>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</si>
  <si>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</si>
  <si>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</si>
  <si>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</si>
  <si>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</si>
  <si>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</si>
  <si>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</si>
  <si>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</si>
  <si>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</si>
  <si>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</si>
  <si>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</si>
  <si>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</si>
  <si>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</si>
  <si>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</si>
  <si>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</si>
  <si>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</si>
  <si>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</si>
  <si>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</si>
  <si>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</si>
  <si>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</si>
  <si>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</si>
  <si>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</si>
  <si>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</si>
  <si>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</si>
  <si>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</si>
  <si>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</si>
  <si>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</si>
  <si>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</si>
  <si>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</si>
  <si>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</si>
  <si>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</si>
  <si>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</si>
  <si>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</si>
  <si>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</si>
  <si>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</si>
  <si>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</si>
  <si>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</si>
  <si>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</si>
  <si>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</si>
  <si>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</si>
  <si>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</si>
  <si>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</si>
  <si>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</si>
  <si>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</si>
  <si>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</si>
  <si>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</si>
  <si>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</si>
  <si>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</si>
  <si>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</si>
  <si>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</si>
  <si>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</si>
  <si>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</si>
  <si>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</si>
  <si>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</si>
  <si>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</si>
  <si>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</si>
  <si>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</si>
  <si>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</si>
  <si>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</si>
  <si>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</si>
  <si>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</si>
  <si>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</si>
  <si>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</si>
  <si>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</si>
  <si>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</si>
  <si>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</si>
  <si>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</si>
  <si>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</si>
  <si>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</si>
  <si>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</si>
  <si>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</si>
  <si>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</si>
  <si>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</si>
  <si>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</si>
  <si>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</si>
  <si>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</si>
  <si>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</si>
  <si>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</si>
  <si>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</si>
  <si>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</si>
  <si>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</si>
  <si>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</si>
  <si>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</si>
  <si>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</si>
  <si>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</si>
  <si>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</si>
  <si>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</si>
  <si>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</si>
  <si>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</si>
  <si>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</si>
  <si>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</si>
  <si>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</si>
  <si>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</si>
  <si>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</si>
  <si>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</si>
  <si>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</si>
  <si>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</si>
  <si>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</si>
  <si>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</si>
  <si>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</si>
  <si>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</si>
  <si>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</si>
  <si>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</si>
  <si>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</si>
  <si>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</si>
  <si>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</si>
  <si>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</si>
  <si>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</si>
  <si>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</si>
  <si>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</si>
  <si>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</si>
  <si>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</si>
  <si>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</si>
  <si>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</si>
  <si>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</si>
  <si>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</si>
  <si>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</si>
  <si>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</si>
  <si>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</si>
  <si>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</si>
  <si>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</si>
  <si>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</si>
  <si>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</si>
  <si>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</si>
  <si>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</si>
  <si>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</si>
  <si>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</si>
  <si>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</si>
  <si>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</si>
  <si>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</si>
  <si>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</si>
  <si>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</si>
  <si>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</si>
  <si>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</si>
  <si>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</si>
  <si>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</si>
  <si>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</si>
  <si>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</si>
  <si>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</si>
  <si>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</si>
  <si>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</si>
  <si>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</si>
  <si>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</si>
  <si>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</si>
  <si>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</si>
  <si>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</si>
  <si>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</si>
  <si>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</si>
  <si>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</si>
  <si>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</si>
  <si>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</si>
  <si>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</si>
  <si>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</si>
  <si>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</si>
  <si>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</si>
  <si>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</si>
  <si>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</si>
  <si>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</si>
  <si>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</si>
  <si>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</si>
  <si>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</si>
  <si>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</si>
  <si>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</si>
  <si>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</si>
  <si>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</si>
  <si>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</si>
  <si>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</si>
  <si>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</si>
  <si>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</si>
  <si>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</si>
  <si>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</si>
  <si>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</si>
  <si>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</si>
  <si>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</si>
  <si>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</si>
  <si>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</si>
  <si>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</si>
  <si>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</si>
  <si>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</si>
  <si>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</si>
  <si>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</si>
  <si>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</si>
  <si>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</si>
  <si>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</si>
  <si>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</si>
  <si>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</si>
  <si>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</si>
  <si>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</si>
  <si>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</si>
  <si>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</si>
  <si>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</si>
  <si>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</si>
  <si>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</si>
  <si>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</si>
  <si>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</si>
  <si>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</si>
  <si>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</si>
  <si>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</si>
  <si>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</si>
  <si>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</si>
  <si>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</si>
  <si>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</si>
  <si>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</si>
  <si>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</si>
  <si>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</si>
  <si>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</si>
  <si>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</si>
  <si>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</si>
  <si>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</si>
  <si>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</si>
  <si>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</si>
  <si>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</si>
  <si>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</si>
  <si>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</si>
  <si>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</si>
  <si>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</si>
  <si>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</si>
  <si>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</si>
  <si>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</si>
  <si>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</si>
  <si>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</si>
  <si>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</si>
  <si>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</si>
  <si>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</si>
  <si>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</si>
  <si>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</si>
  <si>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</si>
  <si>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</si>
  <si>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</si>
  <si>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</si>
  <si>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</si>
  <si>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</si>
  <si>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</si>
  <si>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</si>
  <si>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</si>
  <si>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</si>
  <si>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</si>
  <si>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</si>
  <si>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</si>
  <si>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</si>
  <si>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</si>
  <si>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</si>
  <si>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</si>
  <si>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</si>
  <si>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</si>
  <si>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</si>
  <si>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</si>
  <si>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</si>
  <si>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</si>
  <si>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</si>
  <si>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</si>
  <si>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</si>
  <si>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</si>
  <si>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</si>
  <si>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</si>
  <si>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</si>
  <si>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</si>
  <si>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</si>
  <si>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</si>
  <si>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</si>
  <si>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</si>
  <si>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</si>
  <si>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</si>
  <si>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</si>
  <si>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</si>
  <si>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</si>
  <si>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</si>
  <si>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</si>
  <si>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</si>
  <si>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</si>
  <si>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</si>
  <si>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</si>
  <si>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</si>
  <si>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</si>
  <si>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</si>
  <si>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</si>
  <si>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</si>
  <si>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</si>
  <si>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</si>
  <si>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</si>
  <si>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</si>
  <si>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</si>
  <si>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</si>
  <si>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</si>
  <si>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</si>
  <si>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</si>
  <si>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</si>
  <si>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</si>
  <si>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</si>
  <si>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</si>
  <si>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</si>
  <si>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</si>
  <si>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</si>
  <si>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</si>
  <si>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</si>
  <si>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</si>
  <si>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</si>
  <si>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</si>
  <si>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</si>
  <si>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</si>
  <si>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</si>
  <si>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</si>
  <si>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</si>
  <si>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</si>
  <si>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</si>
  <si>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</si>
  <si>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</si>
  <si>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</si>
  <si>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</si>
  <si>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</si>
  <si>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</si>
  <si>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</si>
  <si>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</si>
  <si>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</si>
  <si>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</si>
  <si>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</si>
  <si>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</si>
  <si>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</si>
  <si>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</si>
  <si>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</si>
  <si>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</si>
  <si>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</si>
  <si>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</si>
  <si>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</si>
  <si>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</si>
  <si>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</si>
  <si>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</si>
  <si>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</si>
  <si>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</si>
  <si>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</si>
  <si>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</si>
  <si>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</si>
  <si>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</si>
  <si>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</si>
  <si>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</si>
  <si>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</si>
  <si>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</si>
  <si>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</si>
  <si>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</si>
  <si>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</si>
  <si>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</si>
  <si>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</si>
  <si>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</si>
  <si>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</si>
  <si>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</si>
  <si>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</si>
  <si>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</si>
  <si>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</si>
  <si>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</si>
  <si>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</si>
  <si>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</si>
  <si>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</si>
  <si>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</si>
  <si>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</si>
  <si>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</si>
  <si>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</si>
  <si>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</si>
  <si>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</si>
  <si>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</si>
  <si>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</si>
  <si>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</si>
  <si>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</si>
  <si>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</si>
  <si>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</si>
  <si>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</si>
  <si>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</si>
  <si>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</si>
  <si>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</si>
  <si>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</si>
  <si>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</si>
  <si>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</si>
  <si>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</si>
  <si>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</si>
  <si>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</si>
  <si>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</si>
  <si>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</si>
  <si>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</si>
  <si>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</si>
  <si>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</si>
  <si>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</si>
  <si>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</si>
  <si>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</si>
  <si>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</si>
  <si>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</si>
  <si>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</si>
  <si>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</si>
  <si>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</si>
  <si>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</si>
  <si>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</si>
  <si>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</si>
  <si>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</si>
  <si>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</si>
  <si>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</si>
  <si>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</si>
  <si>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</si>
  <si>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</si>
  <si>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</si>
  <si>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</si>
  <si>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</si>
  <si>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</si>
  <si>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</si>
  <si>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</si>
  <si>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</si>
  <si>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</si>
  <si>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</si>
  <si>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</si>
  <si>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</si>
  <si>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</si>
  <si>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</si>
  <si>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</si>
  <si>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</si>
  <si>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</si>
  <si>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</si>
  <si>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</si>
  <si>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</si>
  <si>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</si>
  <si>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</si>
  <si>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</si>
  <si>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</si>
  <si>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</si>
  <si>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</si>
  <si>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</si>
  <si>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</si>
  <si>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</si>
  <si>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</si>
  <si>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</si>
  <si>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</si>
  <si>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</si>
  <si>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</si>
  <si>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</si>
  <si>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</si>
  <si>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</si>
  <si>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</si>
  <si>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</si>
  <si>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</si>
  <si>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</si>
  <si>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</si>
  <si>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</si>
  <si>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</si>
  <si>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</si>
  <si>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</si>
  <si>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</si>
  <si>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</si>
  <si>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</si>
  <si>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</si>
  <si>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</si>
  <si>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</si>
  <si>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</si>
  <si>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</si>
  <si>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</si>
  <si>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</si>
  <si>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</si>
  <si>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</si>
  <si>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</si>
  <si>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</si>
  <si>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</si>
  <si>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</si>
  <si>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</si>
  <si>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</si>
  <si>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</si>
  <si>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</si>
  <si>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</si>
  <si>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</si>
  <si>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</si>
  <si>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</si>
  <si>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</si>
  <si>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</si>
  <si>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</si>
  <si>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</si>
  <si>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</si>
  <si>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</si>
  <si>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</si>
  <si>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</si>
  <si>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</si>
  <si>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</si>
  <si>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</si>
  <si>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</si>
  <si>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</si>
  <si>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</si>
  <si>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</si>
  <si>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</si>
  <si>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</si>
  <si>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</si>
  <si>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</si>
  <si>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</si>
  <si>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</si>
  <si>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</si>
  <si>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</si>
  <si>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</si>
  <si>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</si>
  <si>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</si>
  <si>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</si>
  <si>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</si>
  <si>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</si>
  <si>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</si>
  <si>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</si>
  <si>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</si>
  <si>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</si>
  <si>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</si>
  <si>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</si>
  <si>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</si>
  <si>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</si>
  <si>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</si>
  <si>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</si>
  <si>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</si>
  <si>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</si>
  <si>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</si>
  <si>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</si>
  <si>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</si>
  <si>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</si>
  <si>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</si>
  <si>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</si>
  <si>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</si>
  <si>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</si>
  <si>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</si>
  <si>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</si>
  <si>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</si>
  <si>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</si>
  <si>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</si>
  <si>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</si>
  <si>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</si>
  <si>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</si>
  <si>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</si>
  <si>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</si>
  <si>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</si>
  <si>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</si>
  <si>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</si>
  <si>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</si>
  <si>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</si>
  <si>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</si>
  <si>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</si>
  <si>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</si>
  <si>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</si>
  <si>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</si>
  <si>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</si>
  <si>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</si>
  <si>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</si>
  <si>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</si>
  <si>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</si>
  <si>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</si>
  <si>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</si>
  <si>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</si>
  <si>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</si>
  <si>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</si>
  <si>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</si>
  <si>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</si>
  <si>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</si>
  <si>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</si>
  <si>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</si>
  <si>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</si>
  <si>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</si>
  <si>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</si>
  <si>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</si>
  <si>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</si>
  <si>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</si>
  <si>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</si>
  <si>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</si>
  <si>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</si>
  <si>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</si>
  <si>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</si>
  <si>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</si>
  <si>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</si>
  <si>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</si>
  <si>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</si>
  <si>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</si>
  <si>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</si>
  <si>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</si>
  <si>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</si>
  <si>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</si>
  <si>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</si>
  <si>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</si>
  <si>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</si>
  <si>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</si>
  <si>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</si>
  <si>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</si>
  <si>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</si>
  <si>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</si>
  <si>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</si>
  <si>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</si>
  <si>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</si>
  <si>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</si>
  <si>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</si>
  <si>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</si>
  <si>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</si>
  <si>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</si>
  <si>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</si>
  <si>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</si>
  <si>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</si>
  <si>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</si>
  <si>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</si>
  <si>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</si>
  <si>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</si>
  <si>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</si>
  <si>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</si>
  <si>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</si>
  <si>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</si>
  <si>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</si>
  <si>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</si>
  <si>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</si>
  <si>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</si>
  <si>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</si>
  <si>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</si>
  <si>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</si>
  <si>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</si>
  <si>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</si>
  <si>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</si>
  <si>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</si>
  <si>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</si>
  <si>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</si>
  <si>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</si>
  <si>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</si>
  <si>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</si>
  <si>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</si>
  <si>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</si>
  <si>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</si>
  <si>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</si>
  <si>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</si>
  <si>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</si>
  <si>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</si>
  <si>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</si>
  <si>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</si>
  <si>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</si>
  <si>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</si>
  <si>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</si>
  <si>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</si>
  <si>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</si>
  <si>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</si>
  <si>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</si>
  <si>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</si>
  <si>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</si>
  <si>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</si>
  <si>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</si>
  <si>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</si>
  <si>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</si>
  <si>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</si>
  <si>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</si>
  <si>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</si>
  <si>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</si>
  <si>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</si>
  <si>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</si>
  <si>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</si>
  <si>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</si>
  <si>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</si>
  <si>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</si>
  <si>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</si>
  <si>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</si>
  <si>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</si>
  <si>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</si>
  <si>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</si>
  <si>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</si>
  <si>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</si>
  <si>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</si>
  <si>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</si>
  <si>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</si>
  <si>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</si>
  <si>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</si>
  <si>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</si>
  <si>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</si>
  <si>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</si>
  <si>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</si>
  <si>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</si>
  <si>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</si>
  <si>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</si>
  <si>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</si>
  <si>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</si>
  <si>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</si>
  <si>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</si>
  <si>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</si>
  <si>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</si>
  <si>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</si>
  <si>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</si>
  <si>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</si>
  <si>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</si>
  <si>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</si>
  <si>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</si>
  <si>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</si>
  <si>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</si>
  <si>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</si>
  <si>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</si>
  <si>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</si>
  <si>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</si>
  <si>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</si>
  <si>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</si>
  <si>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</si>
  <si>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</si>
  <si>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</si>
  <si>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</si>
  <si>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</si>
  <si>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</si>
  <si>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</si>
  <si>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</si>
  <si>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</si>
  <si>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</si>
  <si>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</si>
  <si>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</si>
  <si>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</si>
  <si>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</si>
  <si>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</si>
  <si>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</si>
  <si>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</si>
  <si>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</si>
  <si>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</si>
  <si>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</si>
  <si>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</si>
  <si>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</si>
  <si>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</si>
  <si>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</si>
  <si>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</si>
  <si>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</si>
  <si>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</si>
  <si>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</si>
  <si>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</si>
  <si>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</si>
  <si>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</si>
  <si>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</si>
  <si>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</si>
  <si>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</si>
  <si>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</si>
  <si>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</si>
  <si>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</si>
  <si>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</si>
  <si>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</si>
  <si>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</si>
  <si>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</si>
  <si>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</si>
  <si>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</si>
  <si>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</si>
  <si>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</si>
  <si>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</si>
  <si>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</si>
  <si>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</si>
  <si>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</si>
  <si>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</si>
  <si>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</si>
  <si>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</si>
  <si>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</si>
  <si>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</si>
  <si>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</si>
  <si>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</si>
  <si>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</si>
  <si>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</si>
  <si>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</si>
  <si>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</si>
  <si>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</si>
  <si>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</si>
  <si>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</si>
  <si>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</si>
  <si>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</si>
  <si>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</si>
  <si>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</si>
  <si>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</si>
  <si>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</si>
  <si>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</si>
  <si>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</si>
  <si>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</si>
  <si>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</si>
  <si>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</si>
  <si>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</si>
  <si>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</si>
  <si>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</si>
  <si>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</si>
  <si>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</si>
  <si>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</si>
  <si>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</si>
  <si>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</si>
  <si>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</si>
  <si>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</si>
  <si>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</si>
  <si>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</si>
  <si>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</si>
  <si>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</si>
  <si>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</si>
  <si>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</si>
  <si>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</si>
  <si>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</si>
  <si>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</si>
  <si>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</si>
  <si>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</si>
  <si>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</si>
  <si>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</si>
  <si>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</si>
  <si>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</si>
  <si>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</si>
  <si>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</si>
  <si>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</si>
  <si>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</si>
  <si>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</si>
  <si>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</si>
  <si>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</si>
  <si>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</si>
  <si>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</si>
  <si>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</si>
  <si>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</si>
  <si>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</si>
  <si>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</si>
  <si>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</si>
  <si>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</si>
  <si>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</si>
  <si>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</si>
  <si>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</si>
  <si>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</si>
  <si>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</si>
  <si>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</si>
  <si>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</si>
  <si>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</si>
  <si>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</si>
  <si>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</si>
  <si>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</si>
  <si>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</si>
  <si>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</si>
  <si>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</si>
  <si>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</si>
  <si>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</si>
  <si>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</si>
  <si>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</si>
  <si>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</si>
  <si>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</si>
  <si>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</si>
  <si>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</si>
  <si>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</si>
  <si>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</si>
  <si>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</si>
  <si>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</si>
  <si>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</si>
  <si>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</si>
  <si>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</si>
  <si>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</si>
  <si>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</si>
  <si>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</si>
  <si>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</si>
  <si>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</si>
  <si>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</si>
  <si>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</si>
  <si>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</si>
  <si>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</si>
  <si>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</si>
  <si>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</si>
  <si>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</si>
  <si>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</si>
  <si>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</si>
  <si>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</si>
  <si>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</si>
  <si>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</si>
  <si>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</si>
  <si>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</si>
  <si>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</si>
  <si>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</si>
  <si>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</si>
  <si>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</si>
  <si>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</si>
  <si>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</si>
  <si>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</si>
  <si>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</si>
  <si>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</si>
  <si>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</si>
  <si>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</si>
  <si>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</si>
  <si>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</si>
  <si>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</si>
  <si>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</si>
  <si>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</si>
  <si>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</si>
  <si>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</si>
  <si>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</si>
  <si>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</si>
  <si>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</si>
  <si>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</si>
  <si>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</si>
  <si>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</si>
  <si>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</si>
  <si>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</si>
  <si>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</si>
  <si>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</si>
  <si>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</si>
  <si>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</si>
  <si>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</si>
  <si>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</si>
  <si>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</si>
  <si>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</si>
  <si>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</si>
  <si>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</si>
  <si>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</si>
  <si>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</si>
  <si>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</si>
  <si>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</si>
  <si>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</si>
  <si>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</si>
  <si>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</si>
  <si>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</si>
  <si>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</si>
  <si>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</si>
  <si>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</si>
  <si>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</si>
  <si>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</si>
  <si>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</si>
  <si>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</si>
  <si>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</si>
  <si>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</si>
  <si>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</si>
  <si>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</si>
  <si>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</si>
  <si>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</si>
  <si>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</si>
  <si>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</si>
  <si>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</si>
  <si>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</si>
  <si>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</si>
  <si>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</si>
  <si>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</si>
  <si>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</si>
  <si>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</si>
  <si>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</si>
  <si>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</si>
  <si>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</si>
  <si>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</si>
  <si>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</si>
  <si>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</si>
  <si>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</si>
  <si>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</si>
  <si>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</si>
  <si>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</si>
  <si>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</si>
  <si>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</si>
  <si>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</si>
  <si>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</si>
  <si>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</si>
  <si>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</si>
  <si>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</si>
  <si>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</si>
  <si>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</si>
  <si>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</si>
  <si>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</si>
  <si>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</si>
  <si>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</si>
  <si>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</si>
  <si>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</si>
  <si>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</si>
  <si>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</si>
  <si>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</si>
  <si>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</si>
  <si>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</si>
  <si>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</si>
  <si>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</si>
  <si>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</si>
  <si>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</si>
  <si>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</si>
  <si>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</si>
  <si>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</si>
  <si>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</si>
  <si>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</si>
  <si>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</si>
  <si>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</si>
  <si>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</si>
  <si>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</si>
  <si>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</si>
  <si>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</si>
  <si>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</si>
  <si>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</si>
  <si>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</si>
  <si>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</si>
  <si>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</si>
  <si>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</si>
  <si>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</si>
  <si>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</si>
  <si>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</si>
  <si>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</si>
  <si>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</si>
  <si>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</si>
  <si>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</si>
  <si>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</si>
  <si>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</si>
  <si>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</si>
  <si>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</si>
  <si>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</si>
  <si>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</si>
  <si>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</si>
  <si>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</si>
  <si>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</si>
  <si>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</si>
  <si>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</si>
  <si>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</si>
  <si>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</si>
  <si>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</si>
  <si>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</si>
  <si>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</si>
  <si>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</si>
  <si>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</si>
  <si>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</si>
  <si>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</si>
  <si>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</si>
  <si>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</si>
  <si>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</si>
  <si>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</si>
  <si>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</si>
  <si>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</si>
  <si>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</si>
  <si>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</si>
  <si>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</si>
  <si>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</si>
  <si>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</si>
  <si>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</si>
  <si>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</si>
  <si>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</si>
  <si>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</si>
  <si>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</si>
  <si>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</si>
  <si>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</si>
  <si>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</si>
  <si>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</si>
  <si>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</si>
  <si>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</si>
  <si>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</si>
  <si>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</si>
  <si>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</si>
  <si>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</si>
  <si>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</si>
  <si>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</si>
  <si>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</si>
  <si>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</si>
  <si>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</si>
  <si>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</si>
  <si>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</si>
  <si>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</si>
  <si>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</si>
  <si>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</si>
  <si>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</si>
  <si>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</si>
  <si>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</si>
  <si>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</si>
  <si>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</si>
  <si>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</si>
  <si>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</si>
  <si>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</si>
  <si>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</si>
  <si>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</si>
  <si>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</si>
  <si>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</si>
  <si>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</si>
  <si>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</si>
  <si>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</si>
  <si>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</si>
  <si>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</si>
  <si>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</si>
  <si>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</si>
  <si>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</si>
  <si>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</si>
  <si>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</si>
  <si>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</si>
  <si>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</si>
  <si>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</si>
  <si>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</si>
  <si>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</si>
  <si>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</si>
  <si>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</si>
  <si>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</si>
  <si>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</si>
  <si>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</si>
  <si>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</si>
  <si>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</si>
  <si>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</si>
  <si>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</si>
  <si>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</si>
  <si>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</si>
  <si>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</si>
  <si>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</si>
  <si>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</si>
  <si>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</si>
  <si>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</si>
  <si>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</si>
  <si>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</si>
  <si>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</si>
  <si>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</si>
  <si>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</si>
  <si>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</si>
  <si>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</si>
  <si>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</si>
  <si>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</si>
  <si>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</si>
  <si>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</si>
  <si>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</si>
  <si>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</si>
  <si>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</si>
  <si>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</si>
  <si>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</si>
  <si>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</si>
  <si>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</si>
  <si>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</si>
  <si>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</si>
  <si>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</si>
  <si>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</si>
  <si>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</si>
  <si>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</si>
  <si>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</si>
  <si>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</si>
  <si>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</si>
  <si>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</si>
  <si>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</si>
  <si>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</si>
  <si>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</si>
  <si>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</si>
  <si>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</si>
  <si>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</si>
  <si>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</si>
  <si>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</si>
  <si>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</si>
  <si>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</si>
  <si>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</si>
  <si>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</si>
  <si>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</si>
  <si>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</si>
  <si>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</si>
  <si>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</si>
  <si>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</si>
  <si>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</si>
  <si>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</si>
  <si>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</si>
  <si>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</si>
  <si>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</si>
  <si>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</si>
  <si>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</si>
  <si>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</si>
  <si>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</si>
  <si>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</si>
  <si>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</si>
  <si>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</si>
  <si>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</si>
  <si>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</si>
  <si>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</si>
  <si>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</si>
  <si>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</si>
  <si>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</si>
  <si>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</si>
  <si>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</si>
  <si>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</si>
  <si>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</si>
  <si>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</si>
  <si>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</si>
  <si>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</si>
  <si>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</si>
  <si>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</si>
  <si>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</si>
  <si>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</si>
  <si>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</si>
  <si>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</si>
  <si>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</si>
  <si>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</si>
  <si>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</si>
  <si>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</si>
  <si>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</si>
  <si>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</si>
  <si>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</si>
  <si>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</si>
  <si>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</si>
  <si>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</si>
  <si>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</si>
  <si>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</si>
  <si>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</si>
  <si>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</si>
  <si>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</si>
  <si>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</si>
  <si>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</si>
  <si>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</si>
  <si>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</si>
  <si>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</si>
  <si>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</si>
  <si>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</si>
  <si>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</si>
  <si>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</si>
  <si>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</si>
  <si>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</si>
  <si>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</si>
  <si>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</si>
  <si>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</si>
  <si>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</si>
  <si>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</si>
  <si>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</si>
  <si>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</si>
  <si>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</si>
  <si>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</si>
  <si>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</si>
  <si>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</si>
  <si>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</si>
  <si>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</si>
  <si>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</si>
  <si>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</si>
  <si>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</si>
  <si>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</si>
  <si>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</si>
  <si>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</si>
  <si>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</si>
  <si>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</si>
  <si>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</si>
  <si>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</si>
  <si>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</si>
  <si>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</si>
  <si>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</si>
  <si>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</si>
  <si>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</si>
  <si>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</si>
  <si>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</si>
  <si>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</si>
  <si>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</si>
  <si>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</si>
  <si>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</si>
  <si>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</si>
  <si>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</si>
  <si>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</si>
  <si>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</si>
  <si>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</si>
  <si>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</si>
  <si>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</si>
  <si>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</si>
  <si>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</si>
  <si>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</si>
  <si>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</si>
  <si>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</si>
  <si>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</si>
  <si>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</si>
  <si>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</si>
  <si>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</si>
  <si>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</si>
  <si>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</si>
  <si>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</si>
  <si>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</si>
  <si>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</si>
  <si>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</si>
  <si>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</si>
  <si>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</si>
  <si>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</si>
  <si>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</si>
  <si>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</si>
  <si>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</si>
  <si>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</si>
  <si>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</si>
  <si>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</si>
  <si>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</si>
  <si>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</si>
  <si>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</si>
  <si>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</si>
  <si>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</si>
  <si>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</si>
  <si>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</si>
  <si>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</si>
  <si>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</si>
  <si>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</si>
  <si>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</si>
  <si>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</si>
  <si>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</si>
  <si>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</si>
  <si>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</si>
  <si>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</si>
  <si>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</si>
  <si>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</si>
  <si>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</si>
  <si>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</si>
  <si>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</si>
  <si>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</si>
  <si>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</si>
  <si>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</si>
  <si>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</si>
  <si>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</si>
  <si>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</si>
  <si>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</si>
  <si>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</si>
  <si>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</si>
  <si>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</si>
  <si>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</si>
  <si>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</si>
  <si>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</si>
  <si>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</si>
  <si>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</si>
  <si>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</si>
  <si>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</si>
  <si>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</si>
  <si>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</si>
  <si>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</si>
  <si>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</si>
  <si>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</si>
  <si>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</si>
  <si>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</si>
  <si>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</si>
  <si>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</si>
  <si>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</si>
  <si>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</si>
  <si>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</si>
  <si>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</si>
  <si>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</si>
  <si>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</si>
  <si>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</si>
  <si>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</si>
  <si>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</si>
  <si>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</si>
  <si>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</si>
  <si>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</si>
  <si>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</si>
  <si>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</si>
  <si>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</si>
  <si>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</si>
  <si>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</si>
  <si>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</si>
  <si>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</si>
  <si>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</si>
  <si>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</si>
  <si>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</si>
  <si>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</si>
  <si>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</si>
  <si>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</si>
  <si>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</si>
  <si>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</si>
  <si>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</si>
  <si>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</si>
  <si>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</si>
  <si>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</si>
  <si>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</si>
  <si>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</si>
  <si>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</si>
  <si>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</si>
  <si>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</si>
  <si>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</si>
  <si>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</si>
  <si>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</si>
  <si>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</si>
  <si>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</si>
  <si>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</si>
  <si>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</si>
  <si>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</si>
  <si>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</si>
  <si>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</si>
  <si>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</si>
  <si>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</si>
  <si>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</si>
  <si>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</si>
  <si>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</si>
  <si>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</si>
  <si>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</si>
  <si>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</si>
  <si>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</si>
  <si>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</si>
  <si>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</si>
  <si>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</si>
  <si>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</si>
  <si>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</si>
  <si>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</si>
  <si>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</si>
  <si>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</si>
  <si>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</si>
  <si>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</si>
  <si>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</si>
  <si>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</si>
  <si>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</si>
  <si>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</si>
  <si>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</si>
  <si>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</si>
  <si>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</si>
  <si>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</si>
  <si>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</si>
  <si>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</si>
  <si>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</si>
  <si>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</si>
  <si>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</si>
  <si>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</si>
  <si>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</si>
  <si>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</si>
  <si>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</si>
  <si>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</si>
  <si>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</si>
  <si>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</si>
  <si>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</si>
  <si>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</si>
  <si>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</si>
  <si>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</si>
  <si>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</si>
  <si>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</si>
  <si>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</si>
  <si>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</si>
  <si>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</si>
  <si>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</si>
  <si>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</si>
  <si>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</si>
  <si>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</si>
  <si>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</si>
  <si>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</si>
  <si>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</si>
  <si>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</si>
  <si>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</si>
  <si>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</si>
  <si>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</si>
  <si>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>* Recolher em PIT</t>
  </si>
  <si>
    <t>MC1 08:30</t>
  </si>
  <si>
    <t>* MC1 01h</t>
  </si>
  <si>
    <t>Aguarda MC1</t>
  </si>
  <si>
    <t>Aguarda equipe informar pronto para alinhar faixa, previsão de pronto 9h</t>
  </si>
  <si>
    <t>MC1 9h</t>
  </si>
  <si>
    <t>TIN-TCS</t>
  </si>
  <si>
    <t>MC1 10h</t>
  </si>
  <si>
    <t>74/093761-094842cv  8 barras</t>
  </si>
  <si>
    <t>2 (maicon + fiscal)</t>
  </si>
  <si>
    <t xml:space="preserve">Aguarda alinhamento de faixa 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</si>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</sst>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X1" activePane="topRight" state="frozen"/>
      <selection pane="topRight" activeCell="BJ107" sqref="BJ10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1135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1136</v>
      </c>
      <c r="BI1" s="233"/>
      <c r="BJ1" s="233"/>
      <c r="BK1" s="233"/>
      <c r="BL1" s="43"/>
      <c r="BM1" s="231" t="s">
        <v>1137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2" t="s">
        <v>1138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1141</v>
      </c>
      <c r="AT2" s="234"/>
      <c r="AU2" s="234"/>
      <c r="AV2" s="234"/>
      <c r="AW2" s="234"/>
      <c r="AX2" s="234"/>
      <c r="AY2" s="234"/>
      <c r="AZ2" s="4"/>
      <c r="BA2" s="230" t="s">
        <v>1142</v>
      </c>
      <c r="BB2" s="230"/>
      <c r="BC2" s="232" t="s">
        <v>1139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0" t="s">
        <v>1143</v>
      </c>
      <c r="AJ3" s="230"/>
      <c r="AK3" s="230" t="s">
        <v>1144</v>
      </c>
      <c r="AL3" s="230"/>
      <c r="AM3" s="230"/>
      <c r="AN3" s="230"/>
      <c r="AO3" s="230"/>
      <c r="AP3" s="230"/>
      <c r="AQ3" s="230"/>
      <c r="AR3" s="160"/>
      <c r="AS3" s="235" t="s">
        <v>1150</v>
      </c>
      <c r="AT3" s="235"/>
      <c r="AU3" s="235" t="s">
        <v>1151</v>
      </c>
      <c r="AV3" s="235"/>
      <c r="AW3" s="235" t="s">
        <v>1152</v>
      </c>
      <c r="AX3" s="235"/>
      <c r="AY3" s="57" t="s">
        <v>1153</v>
      </c>
      <c r="AZ3" s="57"/>
      <c r="BA3" s="230"/>
      <c r="BB3" s="230"/>
      <c r="BC3" s="230" t="s">
        <v>1146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1154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/>
      <c r="AS100" s="32"/>
      <c r="AT100" s="32"/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/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/>
      <c r="BI100" s="14"/>
      <c r="BJ100" s="14" t="s">
        <v>1432</v>
      </c>
      <c r="BK100" s="14"/>
      <c r="BL100" s="13"/>
      <c r="BM100" s="12"/>
      <c r="BN100" s="12"/>
      <c r="BO100" s="130"/>
      <c r="BP100" s="14"/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/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1433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/>
      <c r="BI101" s="14"/>
      <c r="BJ101" s="14" t="s">
        <v>1434</v>
      </c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/>
      <c r="BI102" s="14"/>
      <c r="BJ102" s="14" t="s">
        <v>1435</v>
      </c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/>
      <c r="BI103" s="14"/>
      <c r="BJ103" s="14" t="s">
        <v>1436</v>
      </c>
      <c r="BK103" s="14"/>
      <c r="BL103" s="13"/>
      <c r="BM103" s="12"/>
      <c r="BN103" s="12"/>
      <c r="BO103" s="130"/>
      <c r="BP103" s="14"/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/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/>
      <c r="BI104" s="14"/>
      <c r="BJ104" s="14" t="s">
        <v>1436</v>
      </c>
      <c r="BK104" s="14"/>
      <c r="BL104" s="13"/>
      <c r="BM104" s="12"/>
      <c r="BN104" s="12"/>
      <c r="BO104" s="130"/>
      <c r="BP104" s="14"/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/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1437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/>
      <c r="BI105" s="14"/>
      <c r="BJ105" s="14" t="s">
        <v>1438</v>
      </c>
      <c r="BK105" s="14"/>
      <c r="BL105" s="13"/>
      <c r="BM105" s="12"/>
      <c r="BN105" s="12"/>
      <c r="BO105" s="130"/>
      <c r="BP105" s="14"/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/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1439</v>
      </c>
      <c r="X106" s="152" t="s">
        <v>378</v>
      </c>
      <c r="Y106" s="129" t="s">
        <v>381</v>
      </c>
      <c r="Z106" s="129"/>
      <c r="AA106" s="71" t="s">
        <v>1440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/>
      <c r="BI106" s="14"/>
      <c r="BJ106" s="14" t="s">
        <v>1441</v>
      </c>
      <c r="BK106" s="14"/>
      <c r="BL106" s="13"/>
      <c r="BM106" s="12"/>
      <c r="BN106" s="12"/>
      <c r="BO106" s="130"/>
      <c r="BP106" s="14"/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/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/>
      <c r="BI107" s="14"/>
      <c r="BJ107" s="14" t="s">
        <v>1435</v>
      </c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/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1442</v>
      </c>
      <c r="N111" s="149" t="s">
        <v>1443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227" t="s">
        <v>1107</v>
      </c>
      <c r="I114" s="227" t="s">
        <v>1118</v>
      </c>
      <c r="J114" s="151"/>
      <c r="K114" s="151"/>
      <c r="L114" s="71"/>
      <c r="M114" s="149"/>
      <c r="N114" s="149"/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PGO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1444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1445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1446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1447</v>
      </c>
      <c r="N126" s="149" t="s">
        <v>1448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1449</v>
      </c>
      <c r="X133" s="152" t="s">
        <v>373</v>
      </c>
      <c r="Y133" s="129"/>
      <c r="Z133" s="129"/>
      <c r="AA133" s="71" t="s">
        <v>1440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1450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12" operator="equal">
      <formula>"ERRO"</formula>
    </cfRule>
  </conditionalFormatting>
  <conditionalFormatting sqref="X4 Y1:Z778">
    <cfRule type="cellIs" dxfId="120" priority="18501" operator="equal">
      <formula>"OPORTUNIDADE"</formula>
    </cfRule>
  </conditionalFormatting>
  <conditionalFormatting sqref="AZ6:AZ778">
    <cfRule type="expression" dxfId="119" priority="18496">
      <formula>$BU6=1</formula>
    </cfRule>
  </conditionalFormatting>
  <conditionalFormatting sqref="BQ6:BQ778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778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778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41:Y1048576">
    <cfRule type="cellIs" dxfId="108" priority="18318" operator="equal">
      <formula>"OPORTUNIDADE"</formula>
    </cfRule>
  </conditionalFormatting>
  <conditionalFormatting sqref="Y1047841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:BK778 BK6 BK11:BK13 BK19:BK22 BK26 BK15:BK16 BK43 BK36:BK37 BK33:BK34 BK29:BK31 BK45 BK47 BK50:BK51 BK53:BK55 BK57:BK61 BK77:BK82 BK75 BK63:BK64 BK66:BK73">
    <cfRule type="iconSet" priority="23050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80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09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094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096">
      <iconSet showValue="0">
        <cfvo type="percent" val="0"/>
        <cfvo type="num" val="1"/>
        <cfvo type="num" val="1" gte="0"/>
      </iconSet>
    </cfRule>
    <cfRule type="iconSet" priority="2309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1451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1452</v>
      </c>
      <c r="E3" s="186" t="s">
        <v>1453</v>
      </c>
      <c r="F3" s="186" t="s">
        <v>1454</v>
      </c>
      <c r="G3" s="186" t="s">
        <v>1455</v>
      </c>
      <c r="H3" s="186" t="s">
        <v>1456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1457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1458</v>
      </c>
      <c r="D13" s="187">
        <v>9049</v>
      </c>
      <c r="E13" s="188">
        <v>46044</v>
      </c>
      <c r="F13" s="190" t="s">
        <v>1459</v>
      </c>
      <c r="G13" s="187" t="s">
        <v>1460</v>
      </c>
      <c r="H13" s="187"/>
    </row>
    <row r="14" spans="3:8">
      <c r="C14" s="187" t="s">
        <v>1458</v>
      </c>
      <c r="D14" s="187">
        <v>9044</v>
      </c>
      <c r="E14" s="188">
        <v>46044</v>
      </c>
      <c r="F14" s="190" t="s">
        <v>1461</v>
      </c>
      <c r="G14" s="187" t="s">
        <v>1462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1463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1463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1464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1465</v>
      </c>
      <c r="C4" s="191" t="s">
        <v>1466</v>
      </c>
      <c r="D4" s="191" t="s">
        <v>1467</v>
      </c>
      <c r="E4" s="191" t="s">
        <v>1468</v>
      </c>
      <c r="F4" s="191" t="s">
        <v>547</v>
      </c>
      <c r="G4" s="191" t="s">
        <v>1469</v>
      </c>
    </row>
    <row r="5" spans="2:7">
      <c r="B5" s="192" t="s">
        <v>1470</v>
      </c>
      <c r="C5" s="192">
        <v>309525</v>
      </c>
      <c r="D5" s="192" t="s">
        <v>1471</v>
      </c>
      <c r="E5" s="192" t="s">
        <v>249</v>
      </c>
      <c r="F5" s="192" t="s">
        <v>1472</v>
      </c>
      <c r="G5" s="193">
        <v>46296</v>
      </c>
    </row>
    <row r="6" spans="2:7">
      <c r="B6" s="192" t="s">
        <v>1473</v>
      </c>
      <c r="C6" s="192">
        <v>257410</v>
      </c>
      <c r="D6" s="192" t="s">
        <v>1474</v>
      </c>
      <c r="E6" s="192" t="s">
        <v>249</v>
      </c>
      <c r="F6" s="192" t="s">
        <v>1472</v>
      </c>
      <c r="G6" s="193"/>
    </row>
    <row r="7" spans="2:7">
      <c r="B7" s="192" t="s">
        <v>1259</v>
      </c>
      <c r="C7" s="192">
        <v>256875</v>
      </c>
      <c r="D7" s="192" t="s">
        <v>1475</v>
      </c>
      <c r="E7" s="192" t="s">
        <v>249</v>
      </c>
      <c r="F7" s="192" t="s">
        <v>1472</v>
      </c>
      <c r="G7" s="193">
        <v>46296</v>
      </c>
    </row>
    <row r="8" spans="2:7">
      <c r="B8" s="192" t="s">
        <v>1476</v>
      </c>
      <c r="C8" s="192">
        <v>257278</v>
      </c>
      <c r="D8" s="192" t="s">
        <v>1477</v>
      </c>
      <c r="E8" s="192" t="s">
        <v>240</v>
      </c>
      <c r="F8" s="192" t="s">
        <v>1478</v>
      </c>
      <c r="G8" s="193">
        <v>46235</v>
      </c>
    </row>
    <row r="9" spans="2:7">
      <c r="B9" s="192" t="s">
        <v>1479</v>
      </c>
      <c r="C9" s="192">
        <v>257033</v>
      </c>
      <c r="D9" s="192" t="s">
        <v>1480</v>
      </c>
      <c r="E9" s="192" t="s">
        <v>240</v>
      </c>
      <c r="F9" s="192" t="s">
        <v>564</v>
      </c>
      <c r="G9" s="192" t="s">
        <v>1481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V96" sqref="V9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1223</v>
      </c>
      <c r="Q1" s="243"/>
      <c r="R1" s="88"/>
      <c r="S1" s="88"/>
      <c r="T1" s="89"/>
      <c r="U1" s="244" t="s">
        <v>1482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1483</v>
      </c>
      <c r="B2" s="91" t="s">
        <v>1484</v>
      </c>
      <c r="C2" s="91" t="s">
        <v>7</v>
      </c>
      <c r="D2" s="92" t="s">
        <v>1175</v>
      </c>
      <c r="E2" s="92" t="s">
        <v>547</v>
      </c>
      <c r="F2" s="92" t="s">
        <v>1485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1486</v>
      </c>
      <c r="T2" s="94" t="s">
        <v>1178</v>
      </c>
      <c r="U2" s="90">
        <f ca="1">TODAY()-1</f>
        <v>46087</v>
      </c>
      <c r="V2" s="90">
        <f ca="1">U2-1</f>
        <v>46086</v>
      </c>
      <c r="W2" s="90">
        <f ca="1">V2-1</f>
        <v>46085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17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210</v>
      </c>
      <c r="W14" s="98">
        <f ca="1">_xlfn.XLOOKUP(G14&amp;$W$2,BS_CONTROLE[CHAVE],BS_CONTROLE[Quantidade_11],"-")</f>
        <v>166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1207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936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80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17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1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1207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1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17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1500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1207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210</v>
      </c>
      <c r="W59" s="98">
        <f ca="1">_xlfn.XLOOKUP(G59&amp;$W$2,BS_CONTROLE[CHAVE],BS_CONTROLE[Quantidade_11],"-")</f>
        <v>166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210</v>
      </c>
      <c r="W65" s="98">
        <f ca="1">_xlfn.XLOOKUP(G65&amp;$W$2,BS_CONTROLE[CHAVE],BS_CONTROLE[Quantidade_11],"-")</f>
        <v>166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17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210</v>
      </c>
      <c r="W70" s="98">
        <f ca="1">_xlfn.XLOOKUP(G70&amp;$W$2,BS_CONTROLE[CHAVE],BS_CONTROLE[Quantidade_11],"-")</f>
        <v>166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1500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0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80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>
        <f ca="1">_xlfn.XLOOKUP(G86&amp;$U$2,BS_CONTROLE[CHAVE],BS_CONTROLE[Quantidade_11],"-")</f>
        <v>1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17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>
        <f ca="1">_xlfn.XLOOKUP(G91&amp;$U$2,BS_CONTROLE[CHAVE],BS_CONTROLE[Quantidade_11],"-")</f>
        <v>1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1500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1300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936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0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>* MC1 01h</v>
      </c>
      <c r="U108" s="98">
        <f ca="1">_xlfn.XLOOKUP(G108&amp;$U$2,BS_CONTROLE[CHAVE],BS_CONTROLE[Quantidade_11],"-")</f>
        <v>80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1500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1300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0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>74/093761-094842cv  8 barras</v>
      </c>
      <c r="U118" s="98">
        <f ca="1">_xlfn.XLOOKUP(G118&amp;$U$2,BS_CONTROLE[CHAVE],BS_CONTROLE[Quantidade_11],"-")</f>
        <v>936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1500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1300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-</v>
      </c>
      <c r="E129" s="96" t="str">
        <f>IF(FN_MC!T114="","*",FN_MC!T114)</f>
        <v>-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PGO</v>
      </c>
      <c r="K129" s="96" t="str">
        <f>IF(FN_MC!M114="","*",FN_MC!M114)</f>
        <v>*</v>
      </c>
      <c r="L129" s="196" t="str">
        <f>IF(FN_MC!N114="","*",FN_MC!N114)</f>
        <v>*</v>
      </c>
      <c r="M129" s="97" t="str">
        <f>IF(FN_MC!J114="","*",FN_MC!J114)</f>
        <v>*</v>
      </c>
      <c r="N129" s="183" t="str">
        <f>IF(FN_MC!K114="","*",FN_MC!K114)</f>
        <v>*</v>
      </c>
      <c r="O129" s="183" t="str">
        <f>IF(FN_MC!L114="","*",FN_MC!L114)</f>
        <v>*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1500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17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1300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936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1487</v>
      </c>
      <c r="D5" s="246"/>
      <c r="E5" s="246"/>
      <c r="F5" s="246"/>
      <c r="G5" s="246"/>
      <c r="H5" s="246"/>
      <c r="I5" s="246"/>
      <c r="J5" s="247"/>
      <c r="K5" s="248" t="s">
        <v>1488</v>
      </c>
      <c r="L5" s="249"/>
      <c r="M5" s="249"/>
      <c r="N5" s="249"/>
      <c r="O5" s="250" t="s">
        <v>1489</v>
      </c>
      <c r="P5" s="251"/>
      <c r="Q5" s="252"/>
    </row>
    <row r="6" spans="1:17" s="81" customFormat="1" ht="15.75" customHeight="1">
      <c r="A6" s="75" t="s">
        <v>1485</v>
      </c>
      <c r="B6" s="82" t="s">
        <v>1484</v>
      </c>
      <c r="C6" s="83" t="s">
        <v>1175</v>
      </c>
      <c r="D6" s="84" t="s">
        <v>1176</v>
      </c>
      <c r="E6" s="83" t="s">
        <v>1490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1491</v>
      </c>
      <c r="M6" s="116" t="s">
        <v>29</v>
      </c>
      <c r="N6" s="117" t="s">
        <v>1170</v>
      </c>
      <c r="O6" s="165" t="s">
        <v>1213</v>
      </c>
      <c r="P6" s="128"/>
      <c r="Q6" s="139" t="s">
        <v>1492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0</v>
      </c>
      <c r="P108" s="78"/>
      <c r="Q108" s="120" t="str">
        <f>IF($A$2=1,IF(FN_MC!BJ101="","*",FN_MC!BJ101),IF(FN_MC!BK101="","*",FN_MC!BK101))</f>
        <v>*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>*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>*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0</v>
      </c>
      <c r="P116" s="78"/>
      <c r="Q116" s="120" t="str">
        <f>IF($A$2=1,IF(FN_MC!BJ104="","*",FN_MC!BJ104),IF(FN_MC!BK104="","*",FN_MC!BK104))</f>
        <v>*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0</v>
      </c>
      <c r="P117" s="78"/>
      <c r="Q117" s="120" t="str">
        <f>IF($A$2=1,IF(FN_MC!BJ105="","*",FN_MC!BJ105),IF(FN_MC!BK105="","*",FN_MC!BK105))</f>
        <v>*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>*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>*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*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>*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-</v>
      </c>
      <c r="D129" s="87" t="str">
        <f>IF(FN_MC!T114="","*",FN_MC!T114)</f>
        <v>-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*</v>
      </c>
      <c r="H129" s="125" t="str">
        <f>IF(FN_MC!K114="","*",FN_MC!K114)</f>
        <v>*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-</v>
      </c>
      <c r="M129" s="118" t="str">
        <f>IF(FN_MC!AP114="","*",FN_MC!AP114)</f>
        <v>-</v>
      </c>
      <c r="N129" s="118" t="str">
        <f>IF(FN_MC!AM114="","*",FN_MC!AM114)</f>
        <v>-</v>
      </c>
      <c r="O129" s="136">
        <f>FN_MC!BH114</f>
        <v>0</v>
      </c>
      <c r="P129" s="78"/>
      <c r="Q129" s="120" t="str">
        <f>IF($A$2=1,IF(FN_MC!BJ114="","*",FN_MC!BJ114),IF(FN_MC!BK114="","*",FN_MC!BK114))</f>
        <v>*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1493</v>
      </c>
      <c r="C2" s="83" t="s">
        <v>1160</v>
      </c>
      <c r="D2" s="83" t="s">
        <v>1162</v>
      </c>
      <c r="E2" s="83" t="s">
        <v>1494</v>
      </c>
      <c r="F2" s="83" t="s">
        <v>1495</v>
      </c>
      <c r="G2" s="83" t="s">
        <v>1496</v>
      </c>
      <c r="H2" s="83" t="s">
        <v>1497</v>
      </c>
      <c r="I2" s="83" t="s">
        <v>1498</v>
      </c>
      <c r="J2" s="83" t="s">
        <v>1499</v>
      </c>
      <c r="K2" s="109" t="s">
        <v>1500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*</v>
      </c>
      <c r="G125" s="101" t="str">
        <f>IF(FN_MC!I114="","*",FN_MC!I114)</f>
        <v>PGO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2026-03-07T10:09:45Z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