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51" documentId="8_{B6337239-1A00-434D-AAD0-422EA1FEB5AE}" xr6:coauthVersionLast="47" xr6:coauthVersionMax="47" xr10:uidLastSave="{35D6027E-EE32-4A3C-B2D5-BE7754943D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6" i="1" l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<sst xmlns="http://schemas.openxmlformats.org/spreadsheetml/2006/main" count="9790" uniqueCount="1998">
  <si>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</si>
  <si>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</si>
  <si>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</si>
  <si>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</si>
  <si>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</si>
  <si>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</si>
  <si>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</si>
  <si>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</si>
  <si>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</si>
  <si>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</si>
  <si>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</si>
  <si>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</si>
  <si>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</si>
  <si>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</si>
  <si>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</si>
  <si>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</si>
  <si>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</si>
  <si>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</si>
  <si>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</si>
  <si>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</si>
  <si>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</si>
  <si>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</si>
  <si>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</si>
  <si>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</si>
  <si>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</si>
  <si>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</si>
  <si>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</si>
  <si>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</si>
  <si>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</si>
  <si>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</si>
  <si>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</si>
  <si>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</si>
  <si>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</si>
  <si>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</si>
  <si>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</si>
  <si>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</si>
  <si>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</si>
  <si>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</si>
  <si>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</si>
  <si>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</si>
  <si>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</si>
  <si>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</si>
  <si>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</si>
  <si>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</si>
  <si>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</si>
  <si>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</si>
  <si>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</si>
  <si>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</si>
  <si>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</si>
  <si>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</si>
  <si>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</si>
  <si>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</si>
  <si>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</si>
  <si>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</si>
  <si>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</si>
  <si>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</si>
  <si>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</si>
  <si>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</si>
  <si>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</si>
  <si>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</si>
  <si>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</si>
  <si>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</si>
  <si>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</si>
  <si>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</si>
  <si>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</si>
  <si>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</si>
  <si>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</si>
  <si>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</si>
  <si>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</si>
  <si>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</si>
  <si>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</si>
  <si>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</si>
  <si>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</si>
  <si>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</si>
  <si>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</si>
  <si>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</si>
  <si>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</si>
  <si>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</si>
  <si>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</si>
  <si>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</si>
  <si>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</si>
  <si>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</si>
  <si>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</si>
  <si>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</si>
  <si>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</si>
  <si>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</si>
  <si>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</si>
  <si>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</si>
  <si>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</si>
  <si>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</si>
  <si>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</si>
  <si>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</si>
  <si>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</si>
  <si>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</si>
  <si>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</si>
  <si>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</si>
  <si>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</si>
  <si>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</si>
  <si>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</si>
  <si>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</si>
  <si>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</si>
  <si>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</si>
  <si>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</si>
  <si>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</si>
  <si>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</si>
  <si>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</si>
  <si>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</si>
  <si>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</si>
  <si>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</si>
  <si>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</si>
  <si>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</si>
  <si>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</si>
  <si>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</si>
  <si>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</si>
  <si>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</si>
  <si>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</si>
  <si>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</si>
  <si>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</si>
  <si>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</si>
  <si>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</si>
  <si>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</si>
  <si>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</si>
  <si>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</si>
  <si>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</si>
  <si>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</si>
  <si>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</si>
  <si>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</si>
  <si>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</si>
  <si>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</si>
  <si>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</si>
  <si>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</si>
  <si>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</si>
  <si>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</si>
  <si>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</si>
  <si>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</si>
  <si>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</si>
  <si>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</si>
  <si>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</si>
  <si>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</si>
  <si>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</si>
  <si>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</si>
  <si>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</si>
  <si>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</si>
  <si>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</si>
  <si>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</si>
  <si>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</si>
  <si>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</si>
  <si>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</si>
  <si>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</si>
  <si>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</si>
  <si>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</si>
  <si>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</si>
  <si>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</si>
  <si>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</si>
  <si>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</si>
  <si>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</si>
  <si>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</si>
  <si>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</si>
  <si>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</si>
  <si>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</si>
  <si>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</si>
  <si>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</si>
  <si>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</si>
  <si>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</si>
  <si>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</si>
  <si>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</si>
  <si>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</si>
  <si>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</si>
  <si>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</si>
  <si>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</si>
  <si>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</si>
  <si>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</si>
  <si>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</si>
  <si>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</si>
  <si>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</si>
  <si>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</si>
  <si>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</si>
  <si>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</si>
  <si>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</si>
  <si>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</si>
  <si>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</si>
  <si>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</si>
  <si>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</si>
  <si>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</si>
  <si>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</si>
  <si>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</si>
  <si>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</si>
  <si>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</si>
  <si>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</si>
  <si>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</si>
  <si>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</si>
  <si>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</si>
  <si>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</si>
  <si>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</si>
  <si>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</si>
  <si>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</si>
  <si>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</si>
  <si>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</si>
  <si>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</si>
  <si>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</si>
  <si>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</si>
  <si>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</si>
  <si>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</si>
  <si>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</si>
  <si>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</si>
  <si>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</si>
  <si>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</si>
  <si>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</si>
  <si>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</si>
  <si>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</si>
  <si>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</si>
  <si>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</si>
  <si>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</si>
  <si>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</si>
  <si>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</si>
  <si>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</si>
  <si>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</si>
  <si>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</si>
  <si>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</si>
  <si>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</si>
  <si>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</si>
  <si>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</si>
  <si>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</si>
  <si>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</si>
  <si>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</si>
  <si>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</si>
  <si>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</si>
  <si>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</si>
  <si>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</si>
  <si>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</si>
  <si>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</si>
  <si>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</si>
  <si>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</si>
  <si>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</si>
  <si>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</si>
  <si>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</si>
  <si>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</si>
  <si>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</si>
  <si>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</si>
  <si>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</si>
  <si>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</si>
  <si>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</si>
  <si>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</si>
  <si>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</si>
  <si>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</si>
  <si>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</si>
  <si>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</si>
  <si>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</si>
  <si>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</si>
  <si>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</si>
  <si>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</si>
  <si>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</si>
  <si>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</si>
  <si>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</si>
  <si>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</si>
  <si>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</si>
  <si>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</si>
  <si>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</si>
  <si>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</si>
  <si>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</si>
  <si>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</si>
  <si>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</si>
  <si>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</si>
  <si>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</si>
  <si>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</si>
  <si>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</si>
  <si>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</si>
  <si>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</si>
  <si>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</si>
  <si>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</si>
  <si>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</si>
  <si>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</si>
  <si>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</si>
  <si>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</si>
  <si>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</si>
  <si>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</si>
  <si>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</si>
  <si>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</si>
  <si>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</si>
  <si>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</si>
  <si>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</si>
  <si>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</si>
  <si>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</si>
  <si>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</si>
  <si>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</si>
  <si>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</si>
  <si>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</si>
  <si>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</si>
  <si>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</si>
  <si>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</si>
  <si>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</si>
  <si>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</si>
  <si>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</si>
  <si>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</si>
  <si>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</si>
  <si>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</si>
  <si>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</si>
  <si>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</si>
  <si>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</si>
  <si>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</si>
  <si>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</si>
  <si>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</si>
  <si>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</si>
  <si>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</si>
  <si>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</si>
  <si>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</si>
  <si>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</si>
  <si>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</si>
  <si>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</si>
  <si>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</si>
  <si>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</si>
  <si>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</si>
  <si>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</si>
  <si>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</si>
  <si>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</si>
  <si>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</si>
  <si>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</si>
  <si>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</si>
  <si>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</si>
  <si>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</si>
  <si>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</si>
  <si>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</si>
  <si>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</si>
  <si>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</si>
  <si>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</si>
  <si>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</si>
  <si>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</si>
  <si>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</si>
  <si>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</si>
  <si>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</si>
  <si>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</si>
  <si>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</si>
  <si>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</si>
  <si>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</si>
  <si>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</si>
  <si>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</si>
  <si>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</si>
  <si>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</si>
  <si>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</si>
  <si>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</si>
  <si>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</si>
  <si>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</si>
  <si>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</si>
  <si>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</si>
  <si>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</si>
  <si>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</si>
  <si>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</si>
  <si>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</si>
  <si>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</si>
  <si>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</si>
  <si>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</si>
  <si>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</si>
  <si>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</si>
  <si>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</si>
  <si>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</si>
  <si>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</si>
  <si>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</si>
  <si>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</si>
  <si>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</si>
  <si>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</si>
  <si>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</si>
  <si>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</si>
  <si>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</si>
  <si>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</si>
  <si>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</si>
  <si>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</si>
  <si>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</si>
  <si>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</si>
  <si>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</si>
  <si>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</si>
  <si>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</si>
  <si>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</si>
  <si>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</si>
  <si>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</si>
  <si>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</si>
  <si>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</si>
  <si>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</si>
  <si>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</si>
  <si>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</si>
  <si>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</si>
  <si>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</si>
  <si>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</si>
  <si>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</si>
  <si>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</si>
  <si>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</si>
  <si>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</si>
  <si>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</si>
  <si>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</si>
  <si>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</si>
  <si>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</si>
  <si>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</si>
  <si>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</si>
  <si>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</si>
  <si>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</si>
  <si>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</si>
  <si>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</si>
  <si>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</si>
  <si>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</si>
  <si>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</si>
  <si>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</si>
  <si>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</si>
  <si>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</si>
  <si>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</si>
  <si>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</si>
  <si>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</si>
  <si>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</si>
  <si>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</si>
  <si>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</si>
  <si>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</si>
  <si>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</si>
  <si>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</si>
  <si>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</si>
  <si>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</si>
  <si>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</si>
  <si>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</si>
  <si>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</si>
  <si>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</si>
  <si>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</si>
  <si>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</si>
  <si>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</si>
  <si>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</si>
  <si>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</si>
  <si>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</si>
  <si>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</si>
  <si>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</si>
  <si>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</si>
  <si>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</si>
  <si>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</si>
  <si>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</si>
  <si>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</si>
  <si>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</si>
  <si>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</si>
  <si>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</si>
  <si>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</si>
  <si>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</si>
  <si>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</si>
  <si>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</si>
  <si>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</si>
  <si>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</si>
  <si>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</si>
  <si>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</si>
  <si>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</si>
  <si>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</si>
  <si>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</si>
  <si>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</si>
  <si>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</si>
  <si>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</si>
  <si>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</si>
  <si>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</si>
  <si>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</si>
  <si>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</si>
  <si>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</si>
  <si>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</si>
  <si>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</si>
  <si>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</si>
  <si>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</si>
  <si>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</si>
  <si>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</si>
  <si>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</si>
  <si>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</si>
  <si>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</si>
  <si>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</si>
  <si>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</si>
  <si>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</si>
  <si>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</si>
  <si>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</si>
  <si>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</si>
  <si>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</si>
  <si>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</si>
  <si>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</si>
  <si>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</si>
  <si>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</si>
  <si>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</si>
  <si>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</si>
  <si>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</si>
  <si>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</si>
  <si>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</si>
  <si>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</si>
  <si>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</si>
  <si>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</si>
  <si>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</si>
  <si>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</si>
  <si>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</si>
  <si>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</si>
  <si>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</si>
  <si>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</si>
  <si>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</si>
  <si>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</si>
  <si>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</si>
  <si>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</si>
  <si>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</si>
  <si>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</si>
  <si>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</si>
  <si>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</si>
  <si>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</si>
  <si>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</si>
  <si>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</si>
  <si>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</si>
  <si>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</si>
  <si>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</si>
  <si>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</si>
  <si>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</si>
  <si>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</si>
  <si>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</si>
  <si>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</si>
  <si>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</si>
  <si>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</si>
  <si>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</si>
  <si>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</si>
  <si>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</si>
  <si>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</si>
  <si>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</si>
  <si>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</si>
  <si>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</si>
  <si>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</si>
  <si>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</si>
  <si>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</si>
  <si>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</si>
  <si>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</si>
  <si>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</si>
  <si>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</si>
  <si>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</si>
  <si>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</si>
  <si>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</si>
  <si>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</si>
  <si>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</si>
  <si>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</si>
  <si>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</si>
  <si>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</si>
  <si>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</si>
  <si>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</si>
  <si>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</si>
  <si>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</si>
  <si>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</si>
  <si>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</si>
  <si>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</si>
  <si>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</si>
  <si>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</si>
  <si>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</si>
  <si>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</si>
  <si>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</si>
  <si>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</si>
  <si>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</si>
  <si>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</si>
  <si>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</si>
  <si>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</si>
  <si>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</si>
  <si>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</si>
  <si>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</si>
  <si>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</si>
  <si>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</si>
  <si>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</si>
  <si>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</si>
  <si>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</si>
  <si>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</si>
  <si>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</si>
  <si>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</si>
  <si>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</si>
  <si>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</si>
  <si>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</si>
  <si>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</si>
  <si>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</si>
  <si>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</si>
  <si>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</si>
  <si>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</si>
  <si>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</si>
  <si>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</si>
  <si>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</si>
  <si>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</si>
  <si>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</si>
  <si>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</si>
  <si>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</si>
  <si>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</si>
  <si>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</si>
  <si>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</si>
  <si>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</si>
  <si>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</si>
  <si>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</si>
  <si>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</si>
  <si>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</si>
  <si>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</si>
  <si>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</si>
  <si>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</si>
  <si>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</si>
  <si>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</si>
  <si>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</si>
  <si>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</si>
  <si>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</si>
  <si>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</si>
  <si>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</si>
  <si>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</si>
  <si>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</si>
  <si>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</si>
  <si>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</si>
  <si>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</si>
  <si>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</si>
  <si>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</si>
  <si>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</si>
  <si>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</si>
  <si>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</si>
  <si>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</si>
  <si>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</si>
  <si>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</si>
  <si>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</si>
  <si>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</si>
  <si>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</si>
  <si>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</si>
  <si>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</si>
  <si>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</si>
  <si>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</si>
  <si>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</si>
  <si>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</si>
  <si>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</si>
  <si>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</si>
  <si>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</si>
  <si>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</si>
  <si>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</si>
  <si>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</si>
  <si>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</si>
  <si>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</si>
  <si>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</si>
  <si>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</si>
  <si>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</si>
  <si>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</si>
  <si>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</si>
  <si>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</si>
  <si>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</si>
  <si>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</si>
  <si>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</si>
  <si>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</si>
  <si>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</si>
  <si>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</si>
  <si>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</si>
  <si>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</si>
  <si>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</si>
  <si>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</si>
  <si>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</si>
  <si>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</si>
  <si>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</si>
  <si>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</si>
  <si>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</si>
  <si>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</si>
  <si>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</si>
  <si>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</si>
  <si>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</si>
  <si>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</si>
  <si>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</si>
  <si>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</si>
  <si>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</si>
  <si>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</si>
  <si>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</si>
  <si>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</si>
  <si>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</si>
  <si>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</si>
  <si>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</si>
  <si>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</si>
  <si>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</si>
  <si>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</si>
  <si>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</si>
  <si>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</si>
  <si>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</si>
  <si>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</si>
  <si>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</si>
  <si>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</si>
  <si>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</si>
  <si>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</si>
  <si>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</si>
  <si>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</si>
  <si>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</si>
  <si>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</si>
  <si>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</si>
  <si>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</si>
  <si>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</si>
  <si>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</si>
  <si>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</si>
  <si>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</si>
  <si>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</si>
  <si>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</si>
  <si>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</si>
  <si>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</si>
  <si>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</si>
  <si>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</si>
  <si>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</si>
  <si>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</si>
  <si>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</si>
  <si>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</si>
  <si>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</si>
  <si>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</si>
  <si>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</si>
  <si>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</si>
  <si>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</si>
  <si>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</si>
  <si>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</si>
  <si>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</si>
  <si>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</si>
  <si>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</si>
  <si>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</si>
  <si>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</si>
  <si>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</si>
  <si>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</si>
  <si>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</si>
  <si>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</si>
  <si>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</si>
  <si>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</si>
  <si>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</si>
  <si>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</si>
  <si>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</si>
  <si>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</si>
  <si>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</si>
  <si>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</si>
  <si>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</si>
  <si>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</si>
  <si>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</si>
  <si>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</si>
  <si>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</si>
  <si>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</si>
  <si>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</si>
  <si>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</si>
  <si>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</si>
  <si>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</si>
  <si>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</si>
  <si>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</si>
  <si>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</si>
  <si>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</si>
  <si>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</si>
  <si>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</si>
  <si>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</si>
  <si>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</si>
  <si>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</si>
  <si>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</si>
  <si>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</si>
  <si>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</si>
  <si>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</si>
  <si>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</si>
  <si>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</si>
  <si>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</si>
  <si>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</si>
  <si>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</si>
  <si>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</si>
  <si>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</si>
  <si>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</si>
  <si>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</si>
  <si>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</si>
  <si>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</si>
  <si>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</si>
  <si>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</si>
  <si>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</si>
  <si>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</si>
  <si>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</si>
  <si>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</si>
  <si>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</si>
  <si>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</si>
  <si>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</si>
  <si>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</si>
  <si>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</si>
  <si>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</si>
  <si>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</si>
  <si>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</si>
  <si>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</si>
  <si>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</si>
  <si>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</si>
  <si>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</si>
  <si>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</si>
  <si>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</si>
  <si>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</si>
  <si>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</si>
  <si>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</si>
  <si>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</si>
  <si>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</si>
  <si>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</si>
  <si>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</si>
  <si>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</si>
  <si>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</si>
  <si>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</si>
  <si>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</si>
  <si>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</si>
  <si>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</si>
  <si>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</si>
  <si>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</si>
  <si>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</si>
  <si>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</si>
  <si>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</si>
  <si>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</si>
  <si>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</si>
  <si>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</si>
  <si>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</si>
  <si>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</si>
  <si>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</si>
  <si>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</si>
  <si>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</si>
  <si>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</si>
  <si>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</si>
  <si>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</si>
  <si>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</si>
  <si>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</si>
  <si>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</si>
  <si>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</si>
  <si>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</si>
  <si>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</si>
  <si>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</si>
  <si>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</si>
  <si>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</si>
  <si>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</si>
  <si>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</si>
  <si>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</si>
  <si>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</si>
  <si>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</si>
  <si>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</si>
  <si>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</si>
  <si>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</si>
  <si>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</si>
  <si>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</si>
  <si>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</si>
  <si>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</si>
  <si>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</si>
  <si>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</si>
  <si>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</si>
  <si>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</si>
  <si>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</si>
  <si>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</si>
  <si>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</si>
  <si>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</si>
  <si>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</si>
  <si>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</si>
  <si>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</si>
  <si>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</si>
  <si>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</si>
  <si>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</si>
  <si>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</si>
  <si>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</si>
  <si>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</si>
  <si>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</si>
  <si>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</si>
  <si>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</si>
  <si>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</si>
  <si>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</si>
  <si>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</si>
  <si>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</si>
  <si>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</si>
  <si>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</si>
  <si>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</si>
  <si>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</si>
  <si>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</si>
  <si>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</si>
  <si>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</si>
  <si>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</si>
  <si>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</si>
  <si>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</si>
  <si>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</si>
  <si>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</si>
  <si>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</si>
  <si>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</si>
  <si>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</si>
  <si>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</si>
  <si>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</si>
  <si>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</si>
  <si>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</si>
  <si>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</si>
  <si>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</si>
  <si>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</si>
  <si>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</si>
  <si>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</si>
  <si>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</si>
  <si>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</si>
  <si>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</si>
  <si>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</si>
  <si>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</si>
  <si>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</si>
  <si>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</si>
  <si>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</si>
  <si>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</si>
  <si>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</si>
  <si>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</si>
  <si>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</si>
  <si>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</si>
  <si>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</si>
  <si>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</si>
  <si>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</si>
  <si>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</si>
  <si>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</si>
  <si>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</si>
  <si>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</si>
  <si>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</si>
  <si>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</si>
  <si>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</si>
  <si>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</si>
  <si>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</si>
  <si>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</si>
  <si>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</si>
  <si>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</si>
  <si>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</si>
  <si>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</si>
  <si>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</si>
  <si>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</si>
  <si>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</si>
  <si>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</si>
  <si>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</si>
  <si>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</si>
  <si>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</si>
  <si>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</si>
  <si>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</si>
  <si>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</si>
  <si>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</si>
  <si>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</si>
  <si>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</si>
  <si>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</si>
  <si>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</si>
  <si>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</si>
  <si>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</si>
  <si>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</si>
  <si>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</si>
  <si>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</si>
  <si>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</si>
  <si>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</si>
  <si>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</si>
  <si>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</si>
  <si>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</si>
  <si>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</si>
  <si>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</si>
  <si>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</si>
  <si>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</si>
  <si>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</si>
  <si>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</si>
  <si>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</si>
  <si>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</si>
  <si>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</si>
  <si>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</si>
  <si>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</si>
  <si>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</si>
  <si>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</si>
  <si>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</si>
  <si>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</si>
  <si>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</si>
  <si>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</si>
  <si>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</si>
  <si>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</si>
  <si>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</si>
  <si>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</si>
  <si>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</si>
  <si>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</si>
  <si>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</si>
  <si>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</si>
  <si>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</si>
  <si>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</si>
  <si>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</si>
  <si>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</si>
  <si>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</si>
  <si>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</si>
  <si>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</si>
  <si>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</si>
  <si>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</si>
  <si>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</si>
  <si>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</si>
  <si>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</si>
  <si>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</si>
  <si>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</si>
  <si>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</si>
  <si>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</si>
  <si>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</si>
  <si>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</si>
  <si>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</si>
  <si>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</si>
  <si>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</si>
  <si>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</si>
  <si>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</si>
  <si>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</si>
  <si>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</si>
  <si>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</si>
  <si>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</si>
  <si>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</si>
  <si>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</si>
  <si>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</si>
  <si>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</si>
  <si>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</si>
  <si>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</si>
  <si>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</si>
  <si>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</si>
  <si>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</si>
  <si>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</si>
  <si>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</si>
  <si>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</si>
  <si>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</si>
  <si>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</si>
  <si>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</si>
  <si>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</si>
  <si>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</si>
  <si>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</si>
  <si>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</si>
  <si>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</si>
  <si>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</si>
  <si>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</si>
  <si>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</si>
  <si>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</si>
  <si>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</si>
  <si>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</si>
  <si>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</si>
  <si>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</si>
  <si>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</si>
  <si>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</si>
  <si>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</si>
  <si>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</si>
  <si>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</si>
  <si>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</si>
  <si>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</si>
  <si>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</si>
  <si>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</si>
  <si>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</si>
  <si>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</si>
  <si>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</si>
  <si>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</si>
  <si>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</si>
  <si>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</si>
  <si>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</si>
  <si>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</si>
  <si>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</si>
  <si>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</si>
  <si>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</si>
  <si>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</si>
  <si>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</si>
  <si>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</si>
  <si>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</si>
  <si>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</si>
  <si>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</si>
  <si>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</si>
  <si>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</si>
  <si>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</si>
  <si>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</si>
  <si>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</si>
  <si>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</si>
  <si>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</si>
  <si>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</si>
  <si>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</si>
  <si>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</si>
  <si>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</si>
  <si>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</si>
  <si>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</si>
  <si>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</si>
  <si>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</si>
  <si>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</si>
  <si>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</si>
  <si>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</si>
  <si>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</si>
  <si>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</si>
  <si>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</si>
  <si>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</si>
  <si>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</si>
  <si>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</si>
  <si>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</si>
  <si>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</si>
  <si>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</si>
  <si>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</si>
  <si>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</si>
  <si>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</si>
  <si>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</si>
  <si>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</si>
  <si>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</si>
  <si>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</si>
  <si>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</si>
  <si>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</si>
  <si>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</si>
  <si>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</si>
  <si>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</si>
  <si>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</si>
  <si>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</si>
  <si>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</si>
  <si>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</si>
  <si>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</si>
  <si>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</si>
  <si>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</si>
  <si>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</si>
  <si>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</si>
  <si>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</si>
  <si>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</si>
  <si>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</si>
  <si>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</si>
  <si>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</si>
  <si>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</si>
  <si>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</si>
  <si>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</si>
  <si>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</si>
  <si>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</si>
  <si>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</si>
  <si>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</si>
  <si>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</si>
  <si>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</si>
  <si>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</si>
  <si>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</si>
  <si>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</si>
  <si>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</si>
  <si>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</si>
  <si>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</si>
  <si>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</si>
  <si>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</si>
  <si>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</si>
  <si>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</si>
  <si>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</si>
  <si>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</si>
  <si>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</si>
  <si>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</si>
  <si>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</si>
  <si>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</si>
  <si>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</si>
  <si>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</si>
  <si>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</si>
  <si>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</si>
  <si>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</si>
  <si>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</si>
  <si>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</si>
  <si>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</si>
  <si>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</si>
  <si>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</si>
  <si>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</si>
  <si>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</si>
  <si>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</si>
  <si>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</si>
  <si>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</si>
  <si>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</si>
  <si>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</si>
  <si>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</si>
  <si>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</si>
  <si>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</si>
  <si>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</si>
  <si>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</si>
  <si>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</si>
  <si>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</si>
  <si>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</si>
  <si>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</si>
  <si>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</si>
  <si>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</si>
  <si>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</si>
  <si>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</si>
  <si>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</si>
  <si>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</si>
  <si>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</si>
  <si>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</si>
  <si>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</si>
  <si>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</si>
  <si>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</si>
  <si>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</si>
  <si>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</si>
  <si>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</si>
  <si>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</si>
  <si>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</si>
  <si>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</si>
  <si>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</si>
  <si>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</si>
  <si>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</si>
  <si>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</si>
  <si>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</si>
  <si>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</si>
  <si>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</si>
  <si>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</si>
  <si>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</si>
  <si>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</si>
  <si>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</si>
  <si>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</si>
  <si>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</si>
  <si>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</si>
  <si>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</si>
  <si>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</si>
  <si>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</si>
  <si>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</si>
  <si>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</si>
  <si>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</si>
  <si>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</si>
  <si>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</si>
  <si>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</si>
  <si>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</si>
  <si>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</si>
  <si>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</si>
  <si>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</si>
  <si>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</si>
  <si>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</si>
  <si>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</si>
  <si>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</si>
  <si>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</si>
  <si>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</si>
  <si>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</si>
  <si>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</si>
  <si>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</si>
  <si>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</si>
  <si>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</si>
  <si>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</si>
  <si>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</si>
  <si>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</si>
  <si>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</si>
  <si>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</si>
  <si>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</si>
  <si>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</si>
  <si>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</si>
  <si>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</si>
  <si>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</si>
  <si>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</si>
  <si>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</si>
  <si>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</si>
  <si>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</si>
  <si>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</si>
  <si>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</si>
  <si>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</si>
  <si>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</si>
  <si>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</si>
  <si>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</si>
  <si>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</si>
  <si>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</si>
  <si>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</si>
  <si>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</si>
  <si>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</si>
  <si>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</si>
  <si>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</si>
  <si>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</si>
  <si>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</si>
  <si>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</si>
  <si>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</si>
  <si>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</si>
  <si>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</si>
  <si>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</si>
  <si>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</si>
  <si>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</si>
  <si>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</si>
  <si>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</si>
  <si>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</si>
  <si>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</si>
  <si>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</si>
  <si>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</si>
  <si>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</si>
  <si>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</si>
  <si>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</si>
  <si>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</si>
  <si>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</si>
  <si>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</si>
  <si>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</si>
  <si>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</si>
  <si>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</si>
  <si>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</si>
  <si>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</si>
  <si>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</si>
  <si>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</si>
  <si>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</si>
  <si>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</si>
  <si>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</si>
  <si>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</si>
  <si>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</si>
  <si>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</si>
  <si>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</si>
  <si>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</si>
  <si>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</si>
  <si>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</si>
  <si>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</si>
  <si>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</si>
  <si>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</si>
  <si>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</si>
  <si>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</si>
  <si>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</si>
  <si>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</si>
  <si>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</si>
  <si>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</si>
  <si>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</si>
  <si>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</si>
  <si>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</si>
  <si>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</si>
  <si>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</si>
  <si>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</si>
  <si>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</si>
  <si>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</si>
  <si>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</si>
  <si>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</si>
  <si>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</si>
  <si>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</si>
  <si>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</si>
  <si>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</si>
  <si>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</si>
  <si>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</si>
  <si>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</si>
  <si>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</si>
  <si>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</si>
  <si>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</si>
  <si>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</si>
  <si>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</si>
  <si>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</si>
  <si>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</si>
  <si>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</si>
  <si>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</si>
  <si>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</si>
  <si>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</si>
  <si>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</si>
  <si>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</si>
  <si>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</si>
  <si>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</si>
  <si>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</si>
  <si>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</si>
  <si>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</si>
  <si>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</si>
  <si>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</si>
  <si>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</si>
  <si>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</si>
  <si>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</si>
  <si>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</si>
  <si>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</si>
  <si>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</si>
  <si>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</si>
  <si>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</si>
  <si>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</si>
  <si>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</si>
  <si>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</si>
  <si>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</si>
  <si>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</si>
  <si>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</si>
  <si>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</si>
  <si>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</si>
  <si>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</si>
  <si>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</si>
  <si>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</si>
  <si>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</si>
  <si>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</si>
  <si>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</si>
  <si>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</si>
  <si>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</si>
  <si>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</si>
  <si>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</si>
  <si>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</si>
  <si>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</si>
  <si>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</si>
  <si>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</si>
  <si>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</si>
  <si>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</si>
  <si>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</si>
  <si>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</si>
  <si>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</si>
  <si>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</si>
  <si>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</si>
  <si>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</si>
  <si>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</si>
  <si>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</si>
  <si>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</si>
  <si>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</si>
  <si>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</si>
  <si>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</si>
  <si>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</si>
  <si>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</si>
  <si>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</si>
  <si>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</si>
  <si>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</si>
  <si>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</si>
  <si>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</si>
  <si>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</si>
  <si>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</si>
  <si>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</si>
  <si>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</si>
  <si>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</si>
  <si>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</si>
  <si>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</si>
  <si>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</si>
  <si>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</si>
  <si>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</si>
  <si>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</si>
  <si>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</si>
  <si>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</si>
  <si>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</si>
  <si>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</si>
  <si>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</si>
  <si>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</si>
  <si>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</si>
  <si>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</si>
  <si>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</si>
  <si>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</si>
  <si>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</si>
  <si>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</si>
  <si>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</si>
  <si>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</si>
  <si>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</si>
  <si>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</si>
  <si>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</si>
  <si>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</si>
  <si>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</si>
  <si>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</si>
  <si>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</si>
  <si>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</si>
  <si>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</si>
  <si>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</si>
  <si>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</si>
  <si>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</si>
  <si>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</si>
  <si>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</si>
  <si>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</si>
  <si>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</si>
  <si>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</si>
  <si>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</si>
  <si>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</si>
  <si>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</si>
  <si>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</si>
  <si>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</si>
  <si>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</si>
  <si>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</si>
  <si>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</si>
  <si>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</si>
  <si>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</si>
  <si>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</si>
  <si>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</si>
  <si>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</si>
  <si>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</si>
  <si>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</si>
  <si>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</si>
  <si>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</si>
  <si>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</si>
  <si>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</si>
  <si>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</si>
  <si>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</si>
  <si>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</si>
  <si>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</si>
  <si>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</si>
  <si>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</si>
  <si>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</si>
  <si>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</si>
  <si>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</si>
  <si>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</si>
  <si>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</si>
  <si>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</si>
  <si>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</si>
  <si>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</si>
  <si>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</si>
  <si>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</si>
  <si>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</si>
  <si>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</si>
  <si>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</si>
  <si>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</si>
  <si>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</si>
  <si>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</si>
  <si>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</si>
  <si>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</si>
  <si>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</si>
  <si>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</si>
  <si>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</si>
  <si>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</si>
  <si>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</si>
  <si>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</si>
  <si>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</si>
  <si>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</si>
  <si>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</si>
  <si>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</si>
  <si>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</si>
  <si>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</si>
  <si>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</si>
  <si>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</si>
  <si>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</si>
  <si>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</si>
  <si>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</si>
  <si>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</si>
  <si>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</si>
  <si>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</si>
  <si>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</si>
  <si>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</si>
  <si>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</si>
  <si>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</si>
  <si>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</si>
  <si>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</si>
  <si>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</si>
  <si>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</si>
  <si>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</si>
  <si>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</si>
  <si>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</si>
  <si>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</si>
  <si>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</si>
  <si>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</si>
  <si>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</si>
  <si>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</si>
  <si>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</si>
  <si>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</si>
  <si>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</si>
  <si>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</si>
  <si>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</si>
  <si>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</si>
  <si>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</si>
  <si>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</si>
  <si>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</si>
  <si>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</si>
  <si>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</si>
  <si>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</si>
  <si>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</si>
  <si>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</si>
  <si>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</si>
  <si>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</si>
  <si>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</si>
  <si>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</si>
  <si>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</si>
  <si>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</si>
  <si>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</si>
  <si>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</si>
  <si>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</si>
  <si>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</si>
  <si>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</si>
  <si>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</si>
  <si>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</si>
  <si>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</si>
  <si>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</si>
  <si>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</si>
  <si>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</si>
  <si>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</si>
  <si>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</si>
  <si>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</si>
  <si>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</si>
  <si>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</si>
  <si>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</si>
  <si>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</si>
  <si>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</si>
  <si>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</si>
  <si>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</si>
  <si>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</si>
  <si>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</si>
  <si>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</si>
  <si>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</si>
  <si>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</si>
  <si>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</si>
  <si>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</si>
  <si>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</si>
  <si>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</si>
  <si>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</si>
  <si>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</si>
  <si>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</si>
  <si>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</si>
  <si>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</si>
  <si>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</si>
  <si>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</si>
  <si>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</si>
  <si>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</si>
  <si>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</si>
  <si>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</si>
  <si>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</si>
  <si>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</si>
  <si>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</si>
  <si>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</si>
  <si>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</si>
  <si>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</si>
  <si>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</si>
  <si>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</si>
  <si>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</si>
  <si>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</si>
  <si>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</si>
  <si>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</si>
  <si>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</si>
  <si>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</si>
  <si>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</si>
  <si>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</si>
  <si>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</si>
  <si>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</si>
  <si>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</si>
  <si>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</si>
  <si>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</si>
  <si>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</si>
  <si>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</si>
  <si>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</si>
  <si>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</si>
  <si>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</si>
  <si>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</si>
  <si>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</si>
  <si>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</si>
  <si>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</si>
  <si>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</si>
  <si>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</si>
  <si>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</si>
  <si>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</si>
  <si>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</si>
  <si>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</si>
  <si>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</si>
  <si>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</si>
  <si>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</si>
  <si>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</si>
  <si>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</si>
  <si>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</si>
  <si>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</si>
  <si>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</si>
  <si>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</si>
  <si>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</si>
  <si>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</si>
  <si>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</si>
  <si>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</si>
  <si>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</si>
  <si>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</si>
  <si>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</si>
  <si>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</si>
  <si>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</si>
  <si>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</si>
  <si>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</si>
  <si>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</si>
  <si>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</si>
  <si>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</si>
  <si>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</si>
  <si>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</si>
  <si>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</si>
  <si>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</si>
  <si>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</si>
  <si>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</si>
  <si>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</si>
  <si>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</si>
  <si>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</si>
  <si>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</si>
  <si>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</si>
  <si>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</si>
  <si>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</si>
  <si>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</si>
  <si>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</si>
  <si>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</si>
  <si>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</si>
  <si>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</si>
  <si>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</si>
  <si>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</si>
  <si>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</si>
  <si>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</si>
  <si>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</si>
  <si>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</si>
  <si>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</si>
  <si>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</si>
  <si>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</si>
  <si>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</si>
  <si>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</si>
  <si>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</si>
  <si>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</si>
  <si>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</si>
  <si>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</si>
  <si>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</si>
  <si>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</si>
  <si>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</si>
  <si>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</si>
  <si>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</si>
  <si>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</si>
  <si>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</si>
  <si>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</si>
  <si>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</si>
  <si>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</si>
  <si>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</si>
  <si>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</si>
  <si>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</si>
  <si>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</si>
  <si>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</si>
  <si>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</si>
  <si>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</si>
  <si>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</si>
  <si>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</si>
  <si>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</si>
  <si>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</si>
  <si>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</si>
  <si>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</si>
  <si>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</si>
  <si>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</si>
  <si>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</si>
  <si>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</si>
  <si>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</si>
  <si>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</si>
  <si>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</si>
  <si>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</si>
  <si>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</si>
  <si>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</si>
  <si>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</si>
  <si>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</si>
  <si>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</si>
  <si>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</si>
  <si>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</si>
  <si>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</si>
  <si>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</si>
  <si>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</si>
  <si>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</si>
  <si>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</si>
  <si>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</si>
  <si>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</si>
  <si>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</si>
  <si>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</si>
  <si>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</si>
  <si>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</si>
  <si>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</si>
  <si>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</si>
  <si>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</si>
  <si>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</si>
  <si>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</si>
  <si>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</si>
  <si>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</si>
  <si>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</si>
  <si>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</si>
  <si>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</si>
  <si>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</si>
  <si>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</si>
  <si>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</si>
  <si>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</si>
  <si>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</si>
  <si>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</si>
  <si>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</si>
  <si>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</si>
  <si>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</si>
  <si>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</si>
  <si>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</si>
  <si>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</si>
  <si>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</si>
  <si>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</si>
  <si>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</si>
  <si>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</si>
  <si>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</si>
  <si>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</si>
  <si>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</si>
  <si>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</si>
  <si>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</si>
  <si>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</si>
  <si>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</si>
  <si>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</si>
  <si>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</si>
  <si>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</si>
  <si>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</si>
  <si>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</si>
  <si>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</si>
  <si>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</si>
  <si>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</si>
  <si>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</si>
  <si>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</si>
  <si>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</si>
  <si>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</si>
  <si>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</si>
  <si>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</si>
  <si>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</si>
  <si>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</si>
  <si>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</si>
  <si>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</si>
  <si>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</si>
  <si>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</si>
  <si>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</si>
  <si>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</si>
  <si>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</si>
  <si>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</si>
  <si>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</si>
  <si>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</si>
  <si>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</si>
  <si>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</si>
  <si>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</si>
  <si>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</si>
  <si>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</si>
  <si>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</si>
  <si>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</si>
  <si>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</si>
  <si>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</si>
  <si>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</si>
  <si>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</si>
  <si>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</si>
  <si>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</si>
  <si>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</si>
  <si>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</si>
  <si>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</si>
  <si>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</si>
  <si>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</si>
  <si>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</si>
  <si>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</si>
  <si>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</si>
  <si>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</si>
  <si>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</si>
  <si>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</si>
  <si>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</si>
  <si>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</si>
  <si>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</si>
  <si>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</si>
  <si>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</si>
  <si>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</si>
  <si>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</si>
  <si>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</si>
  <si>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</si>
  <si>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</si>
  <si>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</si>
  <si>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</si>
  <si>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</si>
  <si>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</si>
  <si>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</si>
  <si>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</si>
  <si>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</si>
  <si>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</si>
  <si>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</si>
  <si>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</si>
  <si>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</si>
  <si>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</si>
  <si>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</si>
  <si>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</si>
  <si>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</si>
  <si>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</si>
  <si>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</si>
  <si>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</si>
  <si>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</si>
  <si>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</si>
  <si>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</si>
  <si>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</si>
  <si>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</si>
  <si>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</si>
  <si>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</si>
  <si>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</si>
  <si>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</si>
  <si>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</si>
  <si>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</si>
  <si>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</si>
  <si>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</si>
  <si>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</si>
  <si>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</si>
  <si>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</si>
  <si>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</si>
  <si>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</si>
  <si>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</si>
  <si>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</si>
  <si>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</si>
  <si>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</si>
  <si>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</si>
  <si>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</si>
  <si>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</si>
  <si>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</si>
  <si>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</si>
  <si>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</si>
  <si>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</si>
  <si>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</si>
  <si>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</si>
  <si>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</si>
  <si>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</si>
  <si>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</si>
  <si>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</si>
  <si>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</si>
  <si>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</si>
  <si>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</si>
  <si>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</si>
  <si>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</si>
  <si>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</si>
  <si>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</si>
  <si>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</si>
  <si>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</si>
  <si>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</si>
  <si>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</si>
  <si>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</si>
  <si>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</si>
  <si>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</si>
  <si>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</si>
  <si>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</si>
  <si>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</si>
  <si>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</si>
  <si>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</si>
  <si>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</si>
  <si>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</si>
  <si>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</si>
  <si>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</si>
  <si>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</si>
  <si>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</si>
  <si>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</si>
  <si>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</si>
  <si>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</si>
  <si>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</si>
  <si>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</si>
  <si>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</si>
  <si>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</si>
  <si>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</si>
  <si>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</si>
  <si>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</si>
  <si>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</si>
  <si>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</si>
  <si>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</si>
  <si>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</si>
  <si>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</si>
  <si>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</si>
  <si>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</si>
  <si>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</si>
  <si>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</si>
  <si>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</si>
  <si>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</si>
  <si>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</si>
  <si>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</si>
  <si>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</si>
  <si>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</si>
  <si>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</si>
  <si>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</si>
  <si>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</si>
  <si>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</si>
  <si>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</si>
  <si>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</si>
  <si>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</si>
  <si>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</si>
  <si>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</si>
  <si>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</si>
  <si>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</si>
  <si>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</si>
  <si>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</si>
  <si>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</si>
  <si>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</si>
  <si>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</si>
  <si>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</si>
  <si>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</si>
  <si>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</si>
  <si>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</si>
  <si>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</si>
  <si>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</si>
  <si>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</si>
  <si>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</si>
  <si>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</si>
  <si>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</si>
  <si>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</si>
  <si>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</si>
  <si>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</si>
  <si>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</si>
  <si>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</si>
  <si>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</si>
  <si>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</si>
  <si>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</si>
  <si>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</si>
  <si>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</si>
  <si>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</si>
  <si>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</si>
  <si>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</si>
  <si>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</si>
  <si>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</si>
  <si>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</si>
  <si>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</si>
  <si>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</si>
  <si>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</si>
  <si>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</si>
  <si>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</si>
  <si>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</si>
  <si>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</si>
  <si>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</si>
  <si>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</si>
  <si>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</si>
  <si>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</si>
  <si>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</si>
  <si>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</si>
  <si>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</si>
  <si>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</si>
  <si>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</si>
  <si>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</si>
  <si>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</si>
  <si>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</si>
  <si>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</si>
  <si>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</si>
  <si>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</si>
  <si>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</si>
  <si>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</si>
  <si>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</si>
  <si>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</si>
  <si>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</si>
  <si>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</si>
  <si>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</si>
  <si>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</t>
  </si>
  <si>
    <t>A6046021</t>
  </si>
  <si>
    <t>TCSTGR</t>
  </si>
  <si>
    <t>Daniel</t>
  </si>
  <si>
    <t>ZTP-ZPD</t>
  </si>
  <si>
    <t>ZTPZPD</t>
  </si>
  <si>
    <t>Claudemir</t>
  </si>
  <si>
    <t>Previsão de MC1 as 9h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</si>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</sst>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362" activePane="bottomRight" state="frozen"/>
      <selection pane="bottomRight" activeCell="BJ367" sqref="BJ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>
        <v>1</v>
      </c>
      <c r="BI365" s="16"/>
      <c r="BJ365" s="16" t="s">
        <v>1931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1932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1933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>
        <v>1</v>
      </c>
      <c r="BI366" s="16"/>
      <c r="BJ366" s="16" t="s">
        <v>1934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1937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1938</v>
      </c>
      <c r="N368" s="202" t="s">
        <v>1939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1940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>
        <v>1</v>
      </c>
      <c r="BI368" s="16"/>
      <c r="BJ368" s="16" t="s">
        <v>1941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>
        <v>1</v>
      </c>
      <c r="BI369" s="16"/>
      <c r="BJ369" s="16" t="s">
        <v>1942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>
        <v>1</v>
      </c>
      <c r="BI370" s="16"/>
      <c r="BJ370" s="16" t="s">
        <v>1943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1944</v>
      </c>
      <c r="N371" s="202" t="s">
        <v>1945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>
        <v>1</v>
      </c>
      <c r="BI371" s="16"/>
      <c r="BJ371" s="16" t="s">
        <v>1947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A0146021</v>
      </c>
      <c r="B372" s="171">
        <v>46021</v>
      </c>
      <c r="C372" s="8">
        <f>IF(BS_CONTROLE[[#This Row],[DATA]]="","",WEEKNUM(BS_CONTROLE[[#This Row],[DATA]]))</f>
        <v>53</v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 t="s">
        <v>1948</v>
      </c>
      <c r="I372" s="173" t="s">
        <v>1949</v>
      </c>
      <c r="J372" s="215">
        <v>101</v>
      </c>
      <c r="K372" s="215">
        <v>726.35799999999995</v>
      </c>
      <c r="L372" s="83">
        <v>935.64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2" s="173">
        <v>0.375</v>
      </c>
      <c r="P372" s="173">
        <v>4.1666666666666664E-2</v>
      </c>
      <c r="Q372" s="83">
        <v>1</v>
      </c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BASE_MAPA!$I$2:$I$359), "ERRO")</f>
        <v>PORTO NACIONAL - OURO VERDE</v>
      </c>
      <c r="V372" s="196" t="s">
        <v>1392</v>
      </c>
      <c r="W372" s="173" t="s">
        <v>1950</v>
      </c>
      <c r="X372" s="216" t="s">
        <v>965</v>
      </c>
      <c r="Y372" s="158"/>
      <c r="Z372" s="158"/>
      <c r="AA372" s="83">
        <v>1</v>
      </c>
      <c r="AB372" s="70" t="s">
        <v>957</v>
      </c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PPNPAC</v>
      </c>
      <c r="AL372" s="276" t="str">
        <f>IF(BS_CONTROLE[[#This Row],[Local - Encerramento]]=0, "-", BS_CONTROLE[[#This Row],[Local - Encerramento]])</f>
        <v>PGIPGU</v>
      </c>
      <c r="AM372" s="276" t="str">
        <f>IF(BS_CONTROLE[[#This Row],[Entre - Estações]]=0, "-", BS_CONTROLE[[#This Row],[Entre - Estações]])</f>
        <v>PPN-PAC</v>
      </c>
      <c r="AN372" s="276" t="str">
        <f>IF(BS_CONTROLE[[#This Row],[SB]]=0, "-", BS_CONTROLE[[#This Row],[SB]])</f>
        <v>PAC724</v>
      </c>
      <c r="AO372" s="277">
        <f>IF(BS_CONTROLE[[#This Row],[SUB]]=0, "-", BS_CONTROLE[[#This Row],[SUB]])</f>
        <v>101</v>
      </c>
      <c r="AP372" s="278">
        <f>IF(BS_CONTROLE[[#This Row],[KM - Inicio]]=0, "-", BS_CONTROLE[[#This Row],[KM - Inicio]])</f>
        <v>726.35799999999995</v>
      </c>
      <c r="AQ372" s="278">
        <f>IF(BS_CONTROLE[[#This Row],[KM - Fim]]=0, "-", BS_CONTROLE[[#This Row],[KM - Fim]])</f>
        <v>935.64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Fran</v>
      </c>
      <c r="BG372" s="15"/>
      <c r="BH372" s="16">
        <v>1</v>
      </c>
      <c r="BI372" s="16"/>
      <c r="BJ372" s="16" t="s">
        <v>1941</v>
      </c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>V4246022</v>
      </c>
      <c r="B386" s="171">
        <v>46022</v>
      </c>
      <c r="C386" s="8">
        <f>IF(BS_CONTROLE[[#This Row],[DATA]]="","",WEEKNUM(BS_CONTROLE[[#This Row],[DATA]]))</f>
        <v>53</v>
      </c>
      <c r="D386" s="51" t="s">
        <v>790</v>
      </c>
      <c r="E386" s="310">
        <v>366</v>
      </c>
      <c r="F386" s="172" t="s">
        <v>740</v>
      </c>
      <c r="G386" s="9" t="str">
        <f>IF(D386="","*",VLOOKUP(F386,BS_ATIVIDADE[#All],3,FALSE))</f>
        <v>MODERNIZAÇÃO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M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MODERNIZAÇÃO - SOCADORA</v>
      </c>
      <c r="AJ386" s="9" t="str">
        <f>IF(D386="","*",VLOOKUP(AI386,BS_ATIVIDADE[#Data],3,FALSE))</f>
        <v>MODERNIZAÇÃO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M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e">
        <f>IF(AND(BR386&lt;1,BS386&lt;1),"Produção e Intervalo",IF(BR386&lt;1,"Intervalo",IF(BS386&lt;1,"Produção","Aderente")))</f>
        <v>#DIV/0!</v>
      </c>
      <c r="BR386" s="18" t="e">
        <f>IF(OR(B386="",F386=""),"*",AY386/P386)</f>
        <v>#DIV/0!</v>
      </c>
      <c r="BS386" s="18" t="e">
        <f>IF(OR(B386="",F386=""),"*",BA386/Q386)</f>
        <v>#DIV/0!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1951</v>
      </c>
      <c r="D5" s="388"/>
      <c r="E5" s="388"/>
      <c r="F5" s="388"/>
      <c r="G5" s="388"/>
      <c r="H5" s="388"/>
      <c r="I5" s="388"/>
      <c r="J5" s="389"/>
      <c r="K5" s="390" t="s">
        <v>1952</v>
      </c>
      <c r="L5" s="391"/>
      <c r="M5" s="391"/>
      <c r="N5" s="391"/>
      <c r="O5" s="392" t="s">
        <v>1953</v>
      </c>
      <c r="P5" s="393"/>
      <c r="Q5" s="394"/>
    </row>
    <row r="6" spans="1:17" s="93" customFormat="1" ht="15.75" customHeight="1">
      <c r="A6" s="87" t="s">
        <v>1954</v>
      </c>
      <c r="B6" s="94" t="s">
        <v>1955</v>
      </c>
      <c r="C6" s="95" t="s">
        <v>1172</v>
      </c>
      <c r="D6" s="96" t="s">
        <v>1173</v>
      </c>
      <c r="E6" s="95" t="s">
        <v>1956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1957</v>
      </c>
      <c r="M6" s="139" t="s">
        <v>627</v>
      </c>
      <c r="N6" s="140" t="s">
        <v>1167</v>
      </c>
      <c r="O6" s="244" t="s">
        <v>1210</v>
      </c>
      <c r="P6" s="157"/>
      <c r="Q6" s="192" t="s">
        <v>1958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GPS sem comunicação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MC1 as 06:52h</v>
      </c>
    </row>
    <row r="366" spans="1:17" hidden="1">
      <c r="A366" s="97">
        <f>IF(FN_MC!B386="","*",FN_MC!B386)</f>
        <v>46022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V42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Equipe acionada previsão de faixa as 11h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Previsão de MC1 as 9h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Previsão de MC1 as 10h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MC1 as 06:12h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Previsão de faixa as 15h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Previsão de MC1 as 9h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1958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1959</v>
      </c>
      <c r="W1" s="400"/>
      <c r="X1" s="400"/>
      <c r="Y1" s="104"/>
    </row>
    <row r="2" spans="1:25" s="100" customFormat="1" ht="11.25" customHeight="1">
      <c r="A2" s="105" t="s">
        <v>1960</v>
      </c>
      <c r="B2" s="105" t="s">
        <v>1955</v>
      </c>
      <c r="C2" s="105" t="s">
        <v>603</v>
      </c>
      <c r="D2" s="106" t="s">
        <v>1172</v>
      </c>
      <c r="E2" s="106" t="s">
        <v>1173</v>
      </c>
      <c r="F2" s="106" t="s">
        <v>1954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Oportunidade</v>
      </c>
      <c r="C370" s="109" t="str">
        <f>IF(FN_MC!Z372="","*",FN_MC!Z372)</f>
        <v>*</v>
      </c>
      <c r="D370" s="110" t="str">
        <f>IF(FN_MC!S372="","*",FN_MC!S372)</f>
        <v>MALHA CENTRAL</v>
      </c>
      <c r="E370" s="110" t="str">
        <f>IF(FN_MC!T372="","*",FN_MC!T372)</f>
        <v>PPN-POV</v>
      </c>
      <c r="F370" s="110">
        <f>IF(FN_MC!B372="","*",FN_MC!B372)</f>
        <v>46021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PPNPAC</v>
      </c>
      <c r="J370" s="110" t="str">
        <f>IF(FN_MC!I372="","*",FN_MC!I372)</f>
        <v>PGIPGU</v>
      </c>
      <c r="K370" s="110" t="str">
        <f>IF(FN_MC!M372="","*",FN_MC!M372)</f>
        <v>PPN-PAC</v>
      </c>
      <c r="L370" s="110" t="str">
        <f>IF(FN_MC!N372="","*",FN_MC!N372)</f>
        <v>PAC724</v>
      </c>
      <c r="M370" s="111">
        <f>IF(FN_MC!J372="","*",FN_MC!J372)</f>
        <v>101</v>
      </c>
      <c r="N370" s="288">
        <f>IF(FN_MC!K372="","*",FN_MC!K372)</f>
        <v>726.35799999999995</v>
      </c>
      <c r="O370" s="288">
        <f>IF(FN_MC!L372="","*",FN_MC!L372)</f>
        <v>935.64</v>
      </c>
      <c r="P370" s="111"/>
      <c r="Q370" s="128">
        <f>IF(FN_MC!O372="","*",FN_MC!O372)</f>
        <v>0.375</v>
      </c>
      <c r="R370" s="128">
        <f>IF(FN_MC!P372="","*",FN_MC!P372)</f>
        <v>4.1666666666666664E-2</v>
      </c>
      <c r="S370" s="110" t="str">
        <f>IF(FN_MC!Q372="","*",CONCATENATE(FN_MC!Q372," ",FN_MC!R372))</f>
        <v>1 BINÁRIO</v>
      </c>
      <c r="T370" s="110" t="str">
        <f>IF(FN_MC!V372="","*",FN_MC!V372)</f>
        <v>Fran</v>
      </c>
      <c r="U370" s="110" t="str">
        <f>IF(FN_MC!W372="","*",FN_MC!W372)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>
        <f>IF(FN_MC!B386="","*",FN_MC!B386)</f>
        <v>46022</v>
      </c>
      <c r="G384" s="110" t="str">
        <f>IF(FN_MC!D386="","*",FN_MC!D386)</f>
        <v>V42</v>
      </c>
      <c r="H384" s="110" t="str">
        <f>IF(FN_MC!F386="","*",FN_MC!F386)</f>
        <v>MODERNIZAÇÃO - SOCADORA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1962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1964</v>
      </c>
      <c r="C4" s="318" t="s">
        <v>1965</v>
      </c>
      <c r="D4" s="318" t="s">
        <v>1966</v>
      </c>
      <c r="E4" s="318" t="s">
        <v>1967</v>
      </c>
      <c r="F4" s="318" t="s">
        <v>6</v>
      </c>
      <c r="G4" s="318" t="s">
        <v>1968</v>
      </c>
      <c r="H4" s="191"/>
    </row>
    <row r="5" spans="1:8">
      <c r="A5" s="191"/>
      <c r="B5" s="319" t="s">
        <v>1969</v>
      </c>
      <c r="C5" s="319">
        <v>309525</v>
      </c>
      <c r="D5" s="319" t="s">
        <v>1970</v>
      </c>
      <c r="E5" s="319" t="s">
        <v>845</v>
      </c>
      <c r="F5" s="319" t="s">
        <v>1971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1972</v>
      </c>
      <c r="E6" s="319" t="s">
        <v>845</v>
      </c>
      <c r="F6" s="319" t="s">
        <v>1971</v>
      </c>
      <c r="G6" s="320">
        <v>46296</v>
      </c>
      <c r="H6" s="191"/>
    </row>
    <row r="7" spans="1:8">
      <c r="A7" s="191"/>
      <c r="B7" s="319" t="s">
        <v>1973</v>
      </c>
      <c r="C7" s="319">
        <v>257278</v>
      </c>
      <c r="D7" s="319" t="s">
        <v>1974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1975</v>
      </c>
      <c r="C8" s="319">
        <v>261794</v>
      </c>
      <c r="D8" s="319" t="s">
        <v>1976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1977</v>
      </c>
      <c r="C9" s="319">
        <v>257033</v>
      </c>
      <c r="D9" s="319" t="s">
        <v>1978</v>
      </c>
      <c r="E9" s="319" t="s">
        <v>836</v>
      </c>
      <c r="F9" s="319" t="s">
        <v>192</v>
      </c>
      <c r="G9" s="319" t="s">
        <v>1979</v>
      </c>
      <c r="H9" s="191"/>
    </row>
    <row r="10" spans="1:8">
      <c r="A10" s="191"/>
      <c r="B10" s="319" t="s">
        <v>1980</v>
      </c>
      <c r="C10" s="319">
        <v>396578</v>
      </c>
      <c r="D10" s="319" t="s">
        <v>1981</v>
      </c>
      <c r="E10" s="319" t="s">
        <v>836</v>
      </c>
      <c r="F10" s="319" t="s">
        <v>192</v>
      </c>
      <c r="G10" s="319" t="s">
        <v>1979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1983</v>
      </c>
      <c r="E3" s="315" t="s">
        <v>1984</v>
      </c>
      <c r="F3" s="315" t="s">
        <v>1985</v>
      </c>
      <c r="G3" s="315" t="s">
        <v>1986</v>
      </c>
      <c r="H3" s="315" t="s">
        <v>1987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1988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1989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1990</v>
      </c>
      <c r="C2" s="95" t="s">
        <v>1158</v>
      </c>
      <c r="D2" s="95" t="s">
        <v>596</v>
      </c>
      <c r="E2" s="95" t="s">
        <v>1991</v>
      </c>
      <c r="F2" s="95" t="s">
        <v>1992</v>
      </c>
      <c r="G2" s="95" t="s">
        <v>1993</v>
      </c>
      <c r="H2" s="95" t="s">
        <v>1994</v>
      </c>
      <c r="I2" s="95" t="s">
        <v>1995</v>
      </c>
      <c r="J2" s="95" t="s">
        <v>1996</v>
      </c>
      <c r="K2" s="131" t="s">
        <v>1997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>
        <f>IF(FN_MC!B372="","*",FN_MC!B372)</f>
        <v>46021</v>
      </c>
      <c r="D370" s="121" t="str">
        <f>IF(FN_MC!D372="","*",FN_MC!D372)</f>
        <v>A01</v>
      </c>
      <c r="E370" s="121" t="str">
        <f>IF(FN_MC!H372="","*",FN_MC!H372)</f>
        <v>PPNPAC</v>
      </c>
      <c r="F370" s="137" t="str">
        <f>IF(FN_MC!M372="","*",FN_MC!M372)</f>
        <v>PPN-PAC</v>
      </c>
      <c r="G370" s="121" t="str">
        <f>IF(FN_MC!I372="","*",FN_MC!I372)</f>
        <v>PGIPGU</v>
      </c>
      <c r="H370" s="121" t="str">
        <f>IF(FN_MC!AB372="","*",FN_MC!AB372)</f>
        <v>FIXO</v>
      </c>
      <c r="I370" s="121" t="str">
        <f>IF(FN_MC!AC372="","*",FN_MC!AC372)</f>
        <v>-</v>
      </c>
      <c r="J370" s="122">
        <f>IF(FN_MC!AA372="","*",FN_MC!AA372)</f>
        <v>1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>
        <f>IF(FN_MC!B386="","*",FN_MC!B386)</f>
        <v>46022</v>
      </c>
      <c r="D384" s="121" t="str">
        <f>IF(FN_MC!D386="","*",FN_MC!D386)</f>
        <v>V42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2025-12-30T11:39:41Z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