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69" documentId="8_{B6337239-1A00-434D-AAD0-422EA1FEB5AE}" xr6:coauthVersionLast="47" xr6:coauthVersionMax="47" xr10:uidLastSave="{7BEC8098-BC96-4A12-A2E2-D2F94A70A3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 a="1"/>
  <c r="N358" i="1"/>
  <c r="N360" i="1" a="1"/>
  <c r="N360" i="1"/>
  <c r="M360" i="1" a="1"/>
  <c r="M360" i="1"/>
  <c r="H360" i="1" a="1"/>
  <c r="H360" i="1"/>
  <c r="N361" i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N350" i="1" a="1"/>
  <c r="N350" i="1"/>
  <c r="N351" i="1" a="1"/>
  <c r="N351" i="1"/>
  <c r="N352" i="1" a="1"/>
  <c r="N352" i="1"/>
  <c r="N359" i="1" a="1"/>
  <c r="N359" i="1"/>
  <c r="N362" i="1" a="1"/>
  <c r="N362" i="1"/>
  <c r="N363" i="1" a="1"/>
  <c r="N363" i="1"/>
  <c r="N364" i="1" a="1"/>
  <c r="N364" i="1"/>
  <c r="N365" i="1" a="1"/>
  <c r="N365" i="1"/>
  <c r="N366" i="1" a="1"/>
  <c r="N366" i="1"/>
  <c r="M350" i="1" a="1"/>
  <c r="M350" i="1"/>
  <c r="M351" i="1" a="1"/>
  <c r="M351" i="1"/>
  <c r="M352" i="1" a="1"/>
  <c r="M352" i="1"/>
  <c r="M359" i="1" a="1"/>
  <c r="M359" i="1"/>
  <c r="M362" i="1" a="1"/>
  <c r="M362" i="1"/>
  <c r="M363" i="1" a="1"/>
  <c r="M363" i="1"/>
  <c r="M364" i="1" a="1"/>
  <c r="M364" i="1"/>
  <c r="M365" i="1" a="1"/>
  <c r="M365" i="1"/>
  <c r="M366" i="1" a="1"/>
  <c r="M366" i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D13" i="12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E7" i="12" s="1"/>
  <c r="S9" i="1" a="1"/>
  <c r="S9" i="1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AN28" i="1" s="1"/>
  <c r="M28" i="1" a="1"/>
  <c r="M28" i="1" s="1"/>
  <c r="G30" i="11" s="1"/>
  <c r="N27" i="1" a="1"/>
  <c r="N27" i="1" s="1"/>
  <c r="M27" i="1" a="1"/>
  <c r="M27" i="1" s="1"/>
  <c r="N26" i="1" a="1"/>
  <c r="N26" i="1" s="1"/>
  <c r="A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AN10" i="1" s="1"/>
  <c r="M10" i="1" a="1"/>
  <c r="M10" i="1" s="1"/>
  <c r="AM10" i="1" s="1"/>
  <c r="N9" i="1" a="1"/>
  <c r="N9" i="1" s="1"/>
  <c r="L7" i="12" s="1"/>
  <c r="M9" i="1" a="1"/>
  <c r="M9" i="1" s="1"/>
  <c r="AM9" i="1" s="1"/>
  <c r="N8" i="1" a="1"/>
  <c r="N8" i="1" s="1"/>
  <c r="AN8" i="1" s="1"/>
  <c r="M8" i="1" a="1"/>
  <c r="M8" i="1" s="1"/>
  <c r="A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AM351" i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AM352" i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AM354" i="1"/>
  <c r="R354" i="1"/>
  <c r="D351" i="12"/>
  <c r="E351" i="12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AM357" i="1"/>
  <c r="R357" i="1"/>
  <c r="D354" i="12"/>
  <c r="E354" i="12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F358" i="1"/>
  <c r="BR358" i="1"/>
  <c r="BS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D357" i="12"/>
  <c r="E357" i="12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AM361" i="1"/>
  <c r="R361" i="1"/>
  <c r="U361" i="1"/>
  <c r="AI361" i="1"/>
  <c r="BB361" i="1" s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AM364" i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AM365" i="1"/>
  <c r="AN365" i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AM366" i="1"/>
  <c r="AN366" i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AM367" i="1"/>
  <c r="AN367" i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AM368" i="1"/>
  <c r="AN368" i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AM369" i="1"/>
  <c r="AN369" i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AM370" i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AM374" i="1"/>
  <c r="AN374" i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AM375" i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AM376" i="1"/>
  <c r="AN376" i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AM380" i="1"/>
  <c r="AN380" i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AM381" i="1"/>
  <c r="AN381" i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AM385" i="1"/>
  <c r="AN385" i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AM386" i="1"/>
  <c r="AN386" i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AM387" i="1"/>
  <c r="AN387" i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AM388" i="1"/>
  <c r="AN388" i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AM389" i="1"/>
  <c r="AN389" i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AM390" i="1"/>
  <c r="AN390" i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D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8" i="1" l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<sst xmlns="http://schemas.openxmlformats.org/spreadsheetml/2006/main" count="8703" uniqueCount="1492">
  <si>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</si>
  <si>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</si>
  <si>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</si>
  <si>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</si>
  <si>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</si>
  <si>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</si>
  <si>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</si>
  <si>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</si>
  <si>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</si>
  <si>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</si>
  <si>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</si>
  <si>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</si>
  <si>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</si>
  <si>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</si>
  <si>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</si>
  <si>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</si>
  <si>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</si>
  <si>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</si>
  <si>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</si>
  <si>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</si>
  <si>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</si>
  <si>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</si>
  <si>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</si>
  <si>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</si>
  <si>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</si>
  <si>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</si>
  <si>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</si>
  <si>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</si>
  <si>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</si>
  <si>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</si>
  <si>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</si>
  <si>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</si>
  <si>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</si>
  <si>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</si>
  <si>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</si>
  <si>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</si>
  <si>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</si>
  <si>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</si>
  <si>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</si>
  <si>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</si>
  <si>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</si>
  <si>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</si>
  <si>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</si>
  <si>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</si>
  <si>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</si>
  <si>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</si>
  <si>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</si>
  <si>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</si>
  <si>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</si>
  <si>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</si>
  <si>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</si>
  <si>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</si>
  <si>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</si>
  <si>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</si>
  <si>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</si>
  <si>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</si>
  <si>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</si>
  <si>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</si>
  <si>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</si>
  <si>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</si>
  <si>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</si>
  <si>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</si>
  <si>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</si>
  <si>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</si>
  <si>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</si>
  <si>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</si>
  <si>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</si>
  <si>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</si>
  <si>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</si>
  <si>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</si>
  <si>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</si>
  <si>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</si>
  <si>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</si>
  <si>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</si>
  <si>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</si>
  <si>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</si>
  <si>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</si>
  <si>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</si>
  <si>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</si>
  <si>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</si>
  <si>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</si>
  <si>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</si>
  <si>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</si>
  <si>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</si>
  <si>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</si>
  <si>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</si>
  <si>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</si>
  <si>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</si>
  <si>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</si>
  <si>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</si>
  <si>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</si>
  <si>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</si>
  <si>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</si>
  <si>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</si>
  <si>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</si>
  <si>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</si>
  <si>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</si>
  <si>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</si>
  <si>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</si>
  <si>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</si>
  <si>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</si>
  <si>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</si>
  <si>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</si>
  <si>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</si>
  <si>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</si>
  <si>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</si>
  <si>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</si>
  <si>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</si>
  <si>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</si>
  <si>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</si>
  <si>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</si>
  <si>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</si>
  <si>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</si>
  <si>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</si>
  <si>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</si>
  <si>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</si>
  <si>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</si>
  <si>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</si>
  <si>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</si>
  <si>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</si>
  <si>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</si>
  <si>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</si>
  <si>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</si>
  <si>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</si>
  <si>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</si>
  <si>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</si>
  <si>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</si>
  <si>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</si>
  <si>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</si>
  <si>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</si>
  <si>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</si>
  <si>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</si>
  <si>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</si>
  <si>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</si>
  <si>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</si>
  <si>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</si>
  <si>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</si>
  <si>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</si>
  <si>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</si>
  <si>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</si>
  <si>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</si>
  <si>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</si>
  <si>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</si>
  <si>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</si>
  <si>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</si>
  <si>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</si>
  <si>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</si>
  <si>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</si>
  <si>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</si>
  <si>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</si>
  <si>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</si>
  <si>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</si>
  <si>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</si>
  <si>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</si>
  <si>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</si>
  <si>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</si>
  <si>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</si>
  <si>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</si>
  <si>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</si>
  <si>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</si>
  <si>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</si>
  <si>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</si>
  <si>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</si>
  <si>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</si>
  <si>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</si>
  <si>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</si>
  <si>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</si>
  <si>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</si>
  <si>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</si>
  <si>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</si>
  <si>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</si>
  <si>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</si>
  <si>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</si>
  <si>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</si>
  <si>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</si>
  <si>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</si>
  <si>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</si>
  <si>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</si>
  <si>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</si>
  <si>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</si>
  <si>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</si>
  <si>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</si>
  <si>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</si>
  <si>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</si>
  <si>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</si>
  <si>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</si>
  <si>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</si>
  <si>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</si>
  <si>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</si>
  <si>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</si>
  <si>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</si>
  <si>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</si>
  <si>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</si>
  <si>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</si>
  <si>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</si>
  <si>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</si>
  <si>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</si>
  <si>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</si>
  <si>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</si>
  <si>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</si>
  <si>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</si>
  <si>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</si>
  <si>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</si>
  <si>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</si>
  <si>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</si>
  <si>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</si>
  <si>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</si>
  <si>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</si>
  <si>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</si>
  <si>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</si>
  <si>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</si>
  <si>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</si>
  <si>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</si>
  <si>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</si>
  <si>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</si>
  <si>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</si>
  <si>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</si>
  <si>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</si>
  <si>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</si>
  <si>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</si>
  <si>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</si>
  <si>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</si>
  <si>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</si>
  <si>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</si>
  <si>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</si>
  <si>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</si>
  <si>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</si>
  <si>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</si>
  <si>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</si>
  <si>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</si>
  <si>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</si>
  <si>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</si>
  <si>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</si>
  <si>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</si>
  <si>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</si>
  <si>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</si>
  <si>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</si>
  <si>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</si>
  <si>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</si>
  <si>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</si>
  <si>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</si>
  <si>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</si>
  <si>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</si>
  <si>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</si>
  <si>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</si>
  <si>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</si>
  <si>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</si>
  <si>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</si>
  <si>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</si>
  <si>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</si>
  <si>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</si>
  <si>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</si>
  <si>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</si>
  <si>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</si>
  <si>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</si>
  <si>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</si>
  <si>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</si>
  <si>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</si>
  <si>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</si>
  <si>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</si>
  <si>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</si>
  <si>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</si>
  <si>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</si>
  <si>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</si>
  <si>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</si>
  <si>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</si>
  <si>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</si>
  <si>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</si>
  <si>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</si>
  <si>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</si>
  <si>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</si>
  <si>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</si>
  <si>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</si>
  <si>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</si>
  <si>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</si>
  <si>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</si>
  <si>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</si>
  <si>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</si>
  <si>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</si>
  <si>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</si>
  <si>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</si>
  <si>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</si>
  <si>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</si>
  <si>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</si>
  <si>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</si>
  <si>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</si>
  <si>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</si>
  <si>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</si>
  <si>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</si>
  <si>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</si>
  <si>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</si>
  <si>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</si>
  <si>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</si>
  <si>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</si>
  <si>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</si>
  <si>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</si>
  <si>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</si>
  <si>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</si>
  <si>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</si>
  <si>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</si>
  <si>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</si>
  <si>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</si>
  <si>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</si>
  <si>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</si>
  <si>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</si>
  <si>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</si>
  <si>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</si>
  <si>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</si>
  <si>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</si>
  <si>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</si>
  <si>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</si>
  <si>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</si>
  <si>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</si>
  <si>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</si>
  <si>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</si>
  <si>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</si>
  <si>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</si>
  <si>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</si>
  <si>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</si>
  <si>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</si>
  <si>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</si>
  <si>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</si>
  <si>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</si>
  <si>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</si>
  <si>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</si>
  <si>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</si>
  <si>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</si>
  <si>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</si>
  <si>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</si>
  <si>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</si>
  <si>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</si>
  <si>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</si>
  <si>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</si>
  <si>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</si>
  <si>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</si>
  <si>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</si>
  <si>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</si>
  <si>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</si>
  <si>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</si>
  <si>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</si>
  <si>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</si>
  <si>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</si>
  <si>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</si>
  <si>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</si>
  <si>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</si>
  <si>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</si>
  <si>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</si>
  <si>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</si>
  <si>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</si>
  <si>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</si>
  <si>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</si>
  <si>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</si>
  <si>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</si>
  <si>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</si>
  <si>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</si>
  <si>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</si>
  <si>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</si>
  <si>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</si>
  <si>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</si>
  <si>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</si>
  <si>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</si>
  <si>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</si>
  <si>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</si>
  <si>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</si>
  <si>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</si>
  <si>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</si>
  <si>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</si>
  <si>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</si>
  <si>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</si>
  <si>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</si>
  <si>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</si>
  <si>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</si>
  <si>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</si>
  <si>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</si>
  <si>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</si>
  <si>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</si>
  <si>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</si>
  <si>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</si>
  <si>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</si>
  <si>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</si>
  <si>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</si>
  <si>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</si>
  <si>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</si>
  <si>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</si>
  <si>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</si>
  <si>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</si>
  <si>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</si>
  <si>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</si>
  <si>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</si>
  <si>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</si>
  <si>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</si>
  <si>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</si>
  <si>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</si>
  <si>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</si>
  <si>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</si>
  <si>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</si>
  <si>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</si>
  <si>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</si>
  <si>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</si>
  <si>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</si>
  <si>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</si>
  <si>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</si>
  <si>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</si>
  <si>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</si>
  <si>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</si>
  <si>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</si>
  <si>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</si>
  <si>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</si>
  <si>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</si>
  <si>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</si>
  <si>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</si>
  <si>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</si>
  <si>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</si>
  <si>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</si>
  <si>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</si>
  <si>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</si>
  <si>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</si>
  <si>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</si>
  <si>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</si>
  <si>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</si>
  <si>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</si>
  <si>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</si>
  <si>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</si>
  <si>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</si>
  <si>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</si>
  <si>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</si>
  <si>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</si>
  <si>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</si>
  <si>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</si>
  <si>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</si>
  <si>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</si>
  <si>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</si>
  <si>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</si>
  <si>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</si>
  <si>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</si>
  <si>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</si>
  <si>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</si>
  <si>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</si>
  <si>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</si>
  <si>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</si>
  <si>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</si>
  <si>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</si>
  <si>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</si>
  <si>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</si>
  <si>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</si>
  <si>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</si>
  <si>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</si>
  <si>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</si>
  <si>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</si>
  <si>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</si>
  <si>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</si>
  <si>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</si>
  <si>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</si>
  <si>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</si>
  <si>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</si>
  <si>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</si>
  <si>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</si>
  <si>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</si>
  <si>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</si>
  <si>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</si>
  <si>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</si>
  <si>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</si>
  <si>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</si>
  <si>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</si>
  <si>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</si>
  <si>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</si>
  <si>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</si>
  <si>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</si>
  <si>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</si>
  <si>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</si>
  <si>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</si>
  <si>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</si>
  <si>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</si>
  <si>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</si>
  <si>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</si>
  <si>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</si>
  <si>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</si>
  <si>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</si>
  <si>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</si>
  <si>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</si>
  <si>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</si>
  <si>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</si>
  <si>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</si>
  <si>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</si>
  <si>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</si>
  <si>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</si>
  <si>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</si>
  <si>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</si>
  <si>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</si>
  <si>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</si>
  <si>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</si>
  <si>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</si>
  <si>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</si>
  <si>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</si>
  <si>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</si>
  <si>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</si>
  <si>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</si>
  <si>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</si>
  <si>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</si>
  <si>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</si>
  <si>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</si>
  <si>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</si>
  <si>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</si>
  <si>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</si>
  <si>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</si>
  <si>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</si>
  <si>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</si>
  <si>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</si>
  <si>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</si>
  <si>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</si>
  <si>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</si>
  <si>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</si>
  <si>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</si>
  <si>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</si>
  <si>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</si>
  <si>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</si>
  <si>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</si>
  <si>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</si>
  <si>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</si>
  <si>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</si>
  <si>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</si>
  <si>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</si>
  <si>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</si>
  <si>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</si>
  <si>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</si>
  <si>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</si>
  <si>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</si>
  <si>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</si>
  <si>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</si>
  <si>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</si>
  <si>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</si>
  <si>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</si>
  <si>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</si>
  <si>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</si>
  <si>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</si>
  <si>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</si>
  <si>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</si>
  <si>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</si>
  <si>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</si>
  <si>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</si>
  <si>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</si>
  <si>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</si>
  <si>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</si>
  <si>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</si>
  <si>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</si>
  <si>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</si>
  <si>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</si>
  <si>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</si>
  <si>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</si>
  <si>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</si>
  <si>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</si>
  <si>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</si>
  <si>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</si>
  <si>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</si>
  <si>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</si>
  <si>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</si>
  <si>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</si>
  <si>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</si>
  <si>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</si>
  <si>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</si>
  <si>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</si>
  <si>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</si>
  <si>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</si>
  <si>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</si>
  <si>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</si>
  <si>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</si>
  <si>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</si>
  <si>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</si>
  <si>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</si>
  <si>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</si>
  <si>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</si>
  <si>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</si>
  <si>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</si>
  <si>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</si>
  <si>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</si>
  <si>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</si>
  <si>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</si>
  <si>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</si>
  <si>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</si>
  <si>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</si>
  <si>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</si>
  <si>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</si>
  <si>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</si>
  <si>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</si>
  <si>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</si>
  <si>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</si>
  <si>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</si>
  <si>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</si>
  <si>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</si>
  <si>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</si>
  <si>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</si>
  <si>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</si>
  <si>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</si>
  <si>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</si>
  <si>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</si>
  <si>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</si>
  <si>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</si>
  <si>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</si>
  <si>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</si>
  <si>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</si>
  <si>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</si>
  <si>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</si>
  <si>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</si>
  <si>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</si>
  <si>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</si>
  <si>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</si>
  <si>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</si>
  <si>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</si>
  <si>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</si>
  <si>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</si>
  <si>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</si>
  <si>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</si>
  <si>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</si>
  <si>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</si>
  <si>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</si>
  <si>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</si>
  <si>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</si>
  <si>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</si>
  <si>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</si>
  <si>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</si>
  <si>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</si>
  <si>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</si>
  <si>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</si>
  <si>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</si>
  <si>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</si>
  <si>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</si>
  <si>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</si>
  <si>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</si>
  <si>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</si>
  <si>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</si>
  <si>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</si>
  <si>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</si>
  <si>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</si>
  <si>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</si>
  <si>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</si>
  <si>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</si>
  <si>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</si>
  <si>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</si>
  <si>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</si>
  <si>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</si>
  <si>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</si>
  <si>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</si>
  <si>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</si>
  <si>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</si>
  <si>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</si>
  <si>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</si>
  <si>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</si>
  <si>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</si>
  <si>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</si>
  <si>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</si>
  <si>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</si>
  <si>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</si>
  <si>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</si>
  <si>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</si>
  <si>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</si>
  <si>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</si>
  <si>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</si>
  <si>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</si>
  <si>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</si>
  <si>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</si>
  <si>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</si>
  <si>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</si>
  <si>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</si>
  <si>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</si>
  <si>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</si>
  <si>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</si>
  <si>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</si>
  <si>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</si>
  <si>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</si>
  <si>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</si>
  <si>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</si>
  <si>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</si>
  <si>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</si>
  <si>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</si>
  <si>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</si>
  <si>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</si>
  <si>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</si>
  <si>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</si>
  <si>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</si>
  <si>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</si>
  <si>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</si>
  <si>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</si>
  <si>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</si>
  <si>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</si>
  <si>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</si>
  <si>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</si>
  <si>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</si>
  <si>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</si>
  <si>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</si>
  <si>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</si>
  <si>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</si>
  <si>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</si>
  <si>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</si>
  <si>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</si>
  <si>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</si>
  <si>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</si>
  <si>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</si>
  <si>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</si>
  <si>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</si>
  <si>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</si>
  <si>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</si>
  <si>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</si>
  <si>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</si>
  <si>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</si>
  <si>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</si>
  <si>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</si>
  <si>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</si>
  <si>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</si>
  <si>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</si>
  <si>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</si>
  <si>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</si>
  <si>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</si>
  <si>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</si>
  <si>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</si>
  <si>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</si>
  <si>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</si>
  <si>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</si>
  <si>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</si>
  <si>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</si>
  <si>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</si>
  <si>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</si>
  <si>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</si>
  <si>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</si>
  <si>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</si>
  <si>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</si>
  <si>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</si>
  <si>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</si>
  <si>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</si>
  <si>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</si>
  <si>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</si>
  <si>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</si>
  <si>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</si>
  <si>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</si>
  <si>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</si>
  <si>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</si>
  <si>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</si>
  <si>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</si>
  <si>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</si>
  <si>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</si>
  <si>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</si>
  <si>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</si>
  <si>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</si>
  <si>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</si>
  <si>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</si>
  <si>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</si>
  <si>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</si>
  <si>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</si>
  <si>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</si>
  <si>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</si>
  <si>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</si>
  <si>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</si>
  <si>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</si>
  <si>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</si>
  <si>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</si>
  <si>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</si>
  <si>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</si>
  <si>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</si>
  <si>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</si>
  <si>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</si>
  <si>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</si>
  <si>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</si>
  <si>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</si>
  <si>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</si>
  <si>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</si>
  <si>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</si>
  <si>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</si>
  <si>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</si>
  <si>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</si>
  <si>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</si>
  <si>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</si>
  <si>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</si>
  <si>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</si>
  <si>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</si>
  <si>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</si>
  <si>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</si>
  <si>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</si>
  <si>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</si>
  <si>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</si>
  <si>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</si>
  <si>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</si>
  <si>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</si>
  <si>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</si>
  <si>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</si>
  <si>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</si>
  <si>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</si>
  <si>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</si>
  <si>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</si>
  <si>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</si>
  <si>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</si>
  <si>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</si>
  <si>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</si>
  <si>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</si>
  <si>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</si>
  <si>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</si>
  <si>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</si>
  <si>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</si>
  <si>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</si>
  <si>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</si>
  <si>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</si>
  <si>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</si>
  <si>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</si>
  <si>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</si>
  <si>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</si>
  <si>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</si>
  <si>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</si>
  <si>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</si>
  <si>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</si>
  <si>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</si>
  <si>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</si>
  <si>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</si>
  <si>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</si>
  <si>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</si>
  <si>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</si>
  <si>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</si>
  <si>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</si>
  <si>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</si>
  <si>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</si>
  <si>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</si>
  <si>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</si>
  <si>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</si>
  <si>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</si>
  <si>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</si>
  <si>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</si>
  <si>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</si>
  <si>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</si>
  <si>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</si>
  <si>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</si>
  <si>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</si>
  <si>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</si>
  <si>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</si>
  <si>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</si>
  <si>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</si>
  <si>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</si>
  <si>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</si>
  <si>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</si>
  <si>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</si>
  <si>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</si>
  <si>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</si>
  <si>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</si>
  <si>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</si>
  <si>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</si>
  <si>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</si>
  <si>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</si>
  <si>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</si>
  <si>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</si>
  <si>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</si>
  <si>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</si>
  <si>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</si>
  <si>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</si>
  <si>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</si>
  <si>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</si>
  <si>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</si>
  <si>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</si>
  <si>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</si>
  <si>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</si>
  <si>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</si>
  <si>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</si>
  <si>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</si>
  <si>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</si>
  <si>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</si>
  <si>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</si>
  <si>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</si>
  <si>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</si>
  <si>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</si>
  <si>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</si>
  <si>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</si>
  <si>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</si>
  <si>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</si>
  <si>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</si>
  <si>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</si>
  <si>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</si>
  <si>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</si>
  <si>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</si>
  <si>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</si>
  <si>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</si>
  <si>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</si>
  <si>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</si>
  <si>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</si>
  <si>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</si>
  <si>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</si>
  <si>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</si>
  <si>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</si>
  <si>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</si>
  <si>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</si>
  <si>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</si>
  <si>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</si>
  <si>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</si>
  <si>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</si>
  <si>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</si>
  <si>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</si>
  <si>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</si>
  <si>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</si>
  <si>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</si>
  <si>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</si>
  <si>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</si>
  <si>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</si>
  <si>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</si>
  <si>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</si>
  <si>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</si>
  <si>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</si>
  <si>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</si>
  <si>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</si>
  <si>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</si>
  <si>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</si>
  <si>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</si>
  <si>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</si>
  <si>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</si>
  <si>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</si>
  <si>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</si>
  <si>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</si>
  <si>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</si>
  <si>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</si>
  <si>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</si>
  <si>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</si>
  <si>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</si>
  <si>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</si>
  <si>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</si>
  <si>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</si>
  <si>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</si>
  <si>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</si>
  <si>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</si>
  <si>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</si>
  <si>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</si>
  <si>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</si>
  <si>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</si>
  <si>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</si>
  <si>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</si>
  <si>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</si>
  <si>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</si>
  <si>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</si>
  <si>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</si>
  <si>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</si>
  <si>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</si>
  <si>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</si>
  <si>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</si>
  <si>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</si>
  <si>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</si>
  <si>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</si>
  <si>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</si>
  <si>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</si>
  <si>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</si>
  <si>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</si>
  <si>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</si>
  <si>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</si>
  <si>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</si>
  <si>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</si>
  <si>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</si>
  <si>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</si>
  <si>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</si>
  <si>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</si>
  <si>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</si>
  <si>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</si>
  <si>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</si>
  <si>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</si>
  <si>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</si>
  <si>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</si>
  <si>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</si>
  <si>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</si>
  <si>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</si>
  <si>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</si>
  <si>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</si>
  <si>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</si>
  <si>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</si>
  <si>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</si>
  <si>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</si>
  <si>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</si>
  <si>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</si>
  <si>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</si>
  <si>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</si>
  <si>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</si>
  <si>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</si>
  <si>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</si>
  <si>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</si>
  <si>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</si>
  <si>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</si>
  <si>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</si>
  <si>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</si>
  <si>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</si>
  <si>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</si>
  <si>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</si>
  <si>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</si>
  <si>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</si>
  <si>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</si>
  <si>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</si>
  <si>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</si>
  <si>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</si>
  <si>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</si>
  <si>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</si>
  <si>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</si>
  <si>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</si>
  <si>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</si>
  <si>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</si>
  <si>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</si>
  <si>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</si>
  <si>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</si>
  <si>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</si>
  <si>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</si>
  <si>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</si>
  <si>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</si>
  <si>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</si>
  <si>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</si>
  <si>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</si>
  <si>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</si>
  <si>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</si>
  <si>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</si>
  <si>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</si>
  <si>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</si>
  <si>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</si>
  <si>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</si>
  <si>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</si>
  <si>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</si>
  <si>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</si>
  <si>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</si>
  <si>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</si>
  <si>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</si>
  <si>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</si>
  <si>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</si>
  <si>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</si>
  <si>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</si>
  <si>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</si>
  <si>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</si>
  <si>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</si>
  <si>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</si>
  <si>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</si>
  <si>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</si>
  <si>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</si>
  <si>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</si>
  <si>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</si>
  <si>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</si>
  <si>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</si>
  <si>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</si>
  <si>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</si>
  <si>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</si>
  <si>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</si>
  <si>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</si>
  <si>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</si>
  <si>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</si>
  <si>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</si>
  <si>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</si>
  <si>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</si>
  <si>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</si>
  <si>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</si>
  <si>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</si>
  <si>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</si>
  <si>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</si>
  <si>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</si>
  <si>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</si>
  <si>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</si>
  <si>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</si>
  <si>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</si>
  <si>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</si>
  <si>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</si>
  <si>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</si>
  <si>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</si>
  <si>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</si>
  <si>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</si>
  <si>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</si>
  <si>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</si>
  <si>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</si>
  <si>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</si>
  <si>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</si>
  <si>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</si>
  <si>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</si>
  <si>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</si>
  <si>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</si>
  <si>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</si>
  <si>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</si>
  <si>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</si>
  <si>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</si>
  <si>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</si>
  <si>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</si>
  <si>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</si>
  <si>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</si>
  <si>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</si>
  <si>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</si>
  <si>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</si>
  <si>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</si>
  <si>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</si>
  <si>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</si>
  <si>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</si>
  <si>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</si>
  <si>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</si>
  <si>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</si>
  <si>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</si>
  <si>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</si>
  <si>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</si>
  <si>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</si>
  <si>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</si>
  <si>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</si>
  <si>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</si>
  <si>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</si>
  <si>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</si>
  <si>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</si>
  <si>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</si>
  <si>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</si>
  <si>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</si>
  <si>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</si>
  <si>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</si>
  <si>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</si>
  <si>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</si>
  <si>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</si>
  <si>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</si>
  <si>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</si>
  <si>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</si>
  <si>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</si>
  <si>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</si>
  <si>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</si>
  <si>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</si>
  <si>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</si>
  <si>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</si>
  <si>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</si>
  <si>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</si>
  <si>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</si>
  <si>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</si>
  <si>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</si>
  <si>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</si>
  <si>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</si>
  <si>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</si>
  <si>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</si>
  <si>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</si>
  <si>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</si>
  <si>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</si>
  <si>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</si>
  <si>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</si>
  <si>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</si>
  <si>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</si>
  <si>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</si>
  <si>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</si>
  <si>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</si>
  <si>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</si>
  <si>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</si>
  <si>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</si>
  <si>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</si>
  <si>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</si>
  <si>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</si>
  <si>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</si>
  <si>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</si>
  <si>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</si>
  <si>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</si>
  <si>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</si>
  <si>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</si>
  <si>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</si>
  <si>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</si>
  <si>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</si>
  <si>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</si>
  <si>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</si>
  <si>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</si>
  <si>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</si>
  <si>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</si>
  <si>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</si>
  <si>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</si>
  <si>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</si>
  <si>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</si>
  <si>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</si>
  <si>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</si>
  <si>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</si>
  <si>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</si>
  <si>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</si>
  <si>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</si>
  <si>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</si>
  <si>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</si>
  <si>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</si>
  <si>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</si>
  <si>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</si>
  <si>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</si>
  <si>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</si>
  <si>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</si>
  <si>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</si>
  <si>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</si>
  <si>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</si>
  <si>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</si>
  <si>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</si>
  <si>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</si>
  <si>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</si>
  <si>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</si>
  <si>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</si>
  <si>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</si>
  <si>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</si>
  <si>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</si>
  <si>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</si>
  <si>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</si>
  <si>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</si>
  <si>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</si>
  <si>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</si>
  <si>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</si>
  <si>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</si>
  <si>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</si>
  <si>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</si>
  <si>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</si>
  <si>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</si>
  <si>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</si>
  <si>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</si>
  <si>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</si>
  <si>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</si>
  <si>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</si>
  <si>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</si>
  <si>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</si>
  <si>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</si>
  <si>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</si>
  <si>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</si>
  <si>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</si>
  <si>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</si>
  <si>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</si>
  <si>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</si>
  <si>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</si>
  <si>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</si>
  <si>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</si>
  <si>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</si>
  <si>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</si>
  <si>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</si>
  <si>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</si>
  <si>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</si>
  <si>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</si>
  <si>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</si>
  <si>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</si>
  <si>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</si>
  <si>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</si>
  <si>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</si>
  <si>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</si>
  <si>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</si>
  <si>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</si>
  <si>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</si>
  <si>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</si>
  <si>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</si>
  <si>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</si>
  <si>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</si>
  <si>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</si>
  <si>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</si>
  <si>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</si>
  <si>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</si>
  <si>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</si>
  <si>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</si>
  <si>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</si>
  <si>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</si>
  <si>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</si>
  <si>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</si>
  <si>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</si>
  <si>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</si>
  <si>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</si>
  <si>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</si>
  <si>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</si>
  <si>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</si>
  <si>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</si>
  <si>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</si>
  <si>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</si>
  <si>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</si>
  <si>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</si>
  <si>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</si>
  <si>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</si>
  <si>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</si>
  <si>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</si>
  <si>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</si>
  <si>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</si>
  <si>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</si>
  <si>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</si>
  <si>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</si>
  <si>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</si>
  <si>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</si>
  <si>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</si>
  <si>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</si>
  <si>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</si>
  <si>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</si>
  <si>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</si>
  <si>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</si>
  <si>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</si>
  <si>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</si>
  <si>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</si>
  <si>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</si>
  <si>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</si>
  <si>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</si>
  <si>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</si>
  <si>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</si>
  <si>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</si>
  <si>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</si>
  <si>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</si>
  <si>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</si>
  <si>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</si>
  <si>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</si>
  <si>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</si>
  <si>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</si>
  <si>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</si>
  <si>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</si>
  <si>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</si>
  <si>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</si>
  <si>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</si>
  <si>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</si>
  <si>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</si>
  <si>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</si>
  <si>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</si>
  <si>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</si>
  <si>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</si>
  <si>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</si>
  <si>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</si>
  <si>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</si>
  <si>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</si>
  <si>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</si>
  <si>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</si>
  <si>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</si>
  <si>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</si>
  <si>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</si>
  <si>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</si>
  <si>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</si>
  <si>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</si>
  <si>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</si>
  <si>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</si>
  <si>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</si>
  <si>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</si>
  <si>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</si>
  <si>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</si>
  <si>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</si>
  <si>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</si>
  <si>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</si>
  <si>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</si>
  <si>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</si>
  <si>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</si>
  <si>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</si>
  <si>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</si>
  <si>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</si>
  <si>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</si>
  <si>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</si>
  <si>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</si>
  <si>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</si>
  <si>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</si>
  <si>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</si>
  <si>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</si>
  <si>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</si>
  <si>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</si>
  <si>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</si>
  <si>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</si>
  <si>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</si>
  <si>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</si>
  <si>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</si>
  <si>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</si>
  <si>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</si>
  <si>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</si>
  <si>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</si>
  <si>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</si>
  <si>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</si>
  <si>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</si>
  <si>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</si>
  <si>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</si>
  <si>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</si>
  <si>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</si>
  <si>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</si>
  <si>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</si>
  <si>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</si>
  <si>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</si>
  <si>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</si>
  <si>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</si>
  <si>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</si>
  <si>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</si>
  <si>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</si>
  <si>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</si>
  <si>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</si>
  <si>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</si>
  <si>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</si>
  <si>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</si>
  <si>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</si>
  <si>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</si>
  <si>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</si>
  <si>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</si>
  <si>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</si>
  <si>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</si>
  <si>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</si>
  <si>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</si>
  <si>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</si>
  <si>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</si>
  <si>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</si>
  <si>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</si>
  <si>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</si>
  <si>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</si>
  <si>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</si>
  <si>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</si>
  <si>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</si>
  <si>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</si>
  <si>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</si>
  <si>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</si>
  <si>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</si>
  <si>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</si>
  <si>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</si>
  <si>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</si>
  <si>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</si>
  <si>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</si>
  <si>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</si>
  <si>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</si>
  <si>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</si>
  <si>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</si>
  <si>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</si>
  <si>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</si>
  <si>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</si>
  <si>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</si>
  <si>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</si>
  <si>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</si>
  <si>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</si>
  <si>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</si>
  <si>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</si>
  <si>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</si>
  <si>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</si>
  <si>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</si>
  <si>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</si>
  <si>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</si>
  <si>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</si>
  <si>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</si>
  <si>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</si>
  <si>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</si>
  <si>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</si>
  <si>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</si>
  <si>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</si>
  <si>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</si>
  <si>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</si>
  <si>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</si>
  <si>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</si>
  <si>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</si>
  <si>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</si>
  <si>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</si>
  <si>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</si>
  <si>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</si>
  <si>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</si>
  <si>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</si>
  <si>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</si>
  <si>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>Recolhimento de dormentes</t>
  </si>
  <si>
    <t>2 (Allan + Danilo)</t>
  </si>
  <si>
    <t>Z3V3</t>
  </si>
  <si>
    <t>Alisson</t>
  </si>
  <si>
    <t>Deslocamento de ZEM para ZEV</t>
  </si>
  <si>
    <t>Detecção ultrassom sperry /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</si>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</sst>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256" activePane="bottomRight" state="frozen"/>
      <selection pane="bottomRight" activeCell="X357" sqref="X3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830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831</v>
      </c>
      <c r="BI1" s="373"/>
      <c r="BJ1" s="374"/>
      <c r="BK1" s="375"/>
      <c r="BL1" s="50"/>
      <c r="BM1" s="365" t="s">
        <v>832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8" t="s">
        <v>833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836</v>
      </c>
      <c r="AT2" s="370"/>
      <c r="AU2" s="370"/>
      <c r="AV2" s="370"/>
      <c r="AW2" s="370"/>
      <c r="AX2" s="369"/>
      <c r="AY2" s="371"/>
      <c r="AZ2" s="4"/>
      <c r="BA2" s="362" t="s">
        <v>837</v>
      </c>
      <c r="BB2" s="364"/>
      <c r="BC2" s="368" t="s">
        <v>834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2" t="s">
        <v>838</v>
      </c>
      <c r="AJ3" s="364"/>
      <c r="AK3" s="362" t="s">
        <v>839</v>
      </c>
      <c r="AL3" s="363"/>
      <c r="AM3" s="363"/>
      <c r="AN3" s="363"/>
      <c r="AO3" s="363"/>
      <c r="AP3" s="363"/>
      <c r="AQ3" s="364"/>
      <c r="AR3" s="240"/>
      <c r="AS3" s="386" t="s">
        <v>845</v>
      </c>
      <c r="AT3" s="387"/>
      <c r="AU3" s="386" t="s">
        <v>846</v>
      </c>
      <c r="AV3" s="387"/>
      <c r="AW3" s="386" t="s">
        <v>847</v>
      </c>
      <c r="AX3" s="388"/>
      <c r="AY3" s="64" t="s">
        <v>848</v>
      </c>
      <c r="AZ3" s="64"/>
      <c r="BA3" s="384"/>
      <c r="BB3" s="385"/>
      <c r="BC3" s="362" t="s">
        <v>841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849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1378</v>
      </c>
      <c r="BK283" s="17" t="s">
        <v>1379</v>
      </c>
      <c r="BL283" s="16"/>
      <c r="BM283" s="15" t="s">
        <v>693</v>
      </c>
      <c r="BN283" s="15" t="s">
        <v>693</v>
      </c>
      <c r="BO283" s="165" t="s">
        <v>693</v>
      </c>
      <c r="BP283" s="17" t="s">
        <v>1379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 t="s">
        <v>683</v>
      </c>
      <c r="BN285" s="15" t="s">
        <v>713</v>
      </c>
      <c r="BO285" s="165" t="s">
        <v>765</v>
      </c>
      <c r="BP285" s="17" t="s">
        <v>1382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 t="s">
        <v>687</v>
      </c>
      <c r="BN286" s="15" t="s">
        <v>687</v>
      </c>
      <c r="BO286" s="165" t="s">
        <v>687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 t="s">
        <v>687</v>
      </c>
      <c r="BN288" s="15" t="s">
        <v>687</v>
      </c>
      <c r="BO288" s="165" t="s">
        <v>687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 t="s">
        <v>687</v>
      </c>
      <c r="BN289" s="15" t="s">
        <v>687</v>
      </c>
      <c r="BO289" s="165" t="s">
        <v>687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537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934</v>
      </c>
      <c r="W350" s="173" t="s">
        <v>1420</v>
      </c>
      <c r="X350" s="218" t="s">
        <v>663</v>
      </c>
      <c r="Y350" s="158"/>
      <c r="Z350" s="158"/>
      <c r="AA350" s="84" t="s">
        <v>1421</v>
      </c>
      <c r="AB350" s="71" t="s">
        <v>654</v>
      </c>
      <c r="AC350" s="71" t="s">
        <v>649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>
        <f t="shared" si="35"/>
        <v>0</v>
      </c>
      <c r="AZ350" s="14"/>
      <c r="BA350" s="72"/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Produção e Intervalo</v>
      </c>
      <c r="BR350" s="19">
        <f t="shared" si="33"/>
        <v>0</v>
      </c>
      <c r="BS350" s="19">
        <f t="shared" si="34"/>
        <v>0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1422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1423</v>
      </c>
      <c r="W351" s="173" t="s">
        <v>1424</v>
      </c>
      <c r="X351" s="218" t="s">
        <v>663</v>
      </c>
      <c r="Y351" s="158"/>
      <c r="Z351" s="158"/>
      <c r="AA351" s="217">
        <v>2</v>
      </c>
      <c r="AB351" s="71" t="s">
        <v>654</v>
      </c>
      <c r="AC351" s="71" t="s">
        <v>649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2"/>
        <v>Produção e Intervalo</v>
      </c>
      <c r="BR351" s="19">
        <f t="shared" si="33"/>
        <v>0</v>
      </c>
      <c r="BS351" s="19">
        <f t="shared" si="34"/>
        <v>0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529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1196</v>
      </c>
      <c r="I353" s="173" t="s">
        <v>951</v>
      </c>
      <c r="J353" s="217">
        <v>55</v>
      </c>
      <c r="K353" s="217">
        <v>135</v>
      </c>
      <c r="L353" s="84" t="s">
        <v>317</v>
      </c>
      <c r="M353" s="204" t="s">
        <v>1113</v>
      </c>
      <c r="N353" s="204" t="s">
        <v>1114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954</v>
      </c>
      <c r="W353" s="261" t="s">
        <v>1425</v>
      </c>
      <c r="X353" s="218" t="s">
        <v>663</v>
      </c>
      <c r="Y353" s="158"/>
      <c r="Z353" s="158"/>
      <c r="AA353" s="217">
        <v>1</v>
      </c>
      <c r="AB353" s="71" t="s">
        <v>654</v>
      </c>
      <c r="AC353" s="71" t="s">
        <v>649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>
        <f t="shared" si="35"/>
        <v>0</v>
      </c>
      <c r="AZ353" s="14"/>
      <c r="BA353" s="72"/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Produção e Intervalo</v>
      </c>
      <c r="BR353" s="19">
        <f t="shared" si="33"/>
        <v>0</v>
      </c>
      <c r="BS353" s="19">
        <f t="shared" si="34"/>
        <v>0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596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1120</v>
      </c>
      <c r="W355" s="173" t="s">
        <v>1108</v>
      </c>
      <c r="X355" s="218" t="s">
        <v>663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>
        <f t="shared" si="35"/>
        <v>0</v>
      </c>
      <c r="AZ355" s="14"/>
      <c r="BA355" s="72"/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/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583</v>
      </c>
      <c r="E356" s="294">
        <v>350</v>
      </c>
      <c r="F356" s="172" t="s">
        <v>502</v>
      </c>
      <c r="G356" s="9" t="str">
        <f>IF(D356="","*",VLOOKUP(F356,BS_ATIVIDADE[#All],3,FALSE))</f>
        <v>DORMENTE - SUBSTITUIÇÂO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Nº DE DORMENTES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959</v>
      </c>
      <c r="W356" s="173" t="s">
        <v>1126</v>
      </c>
      <c r="X356" s="218" t="s">
        <v>663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SUBSTITUIÇÃO - DORMENTE</v>
      </c>
      <c r="AJ356" s="9" t="str">
        <f>IF(D356="","*",VLOOKUP(AI356,BS_ATIVIDADE[#Data],3,FALSE))</f>
        <v>DORMENTE - SUBSTITUIÇÂO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>
        <f t="shared" si="35"/>
        <v>0</v>
      </c>
      <c r="AZ356" s="14"/>
      <c r="BA356" s="72"/>
      <c r="BB356" s="10" t="str">
        <f>IFERROR(_xlfn.XLOOKUP(AI356, BS_ATIVIDADE[ATIVIDADE],BS_ATIVIDADE[UNIDADE] ), "*")</f>
        <v>Nº DE DORMENTES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/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538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958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959</v>
      </c>
      <c r="W357" s="261" t="s">
        <v>978</v>
      </c>
      <c r="X357" s="218" t="s">
        <v>658</v>
      </c>
      <c r="Y357" s="158"/>
      <c r="Z357" s="158"/>
      <c r="AA357" s="84">
        <v>1</v>
      </c>
      <c r="AB357" s="71" t="s">
        <v>654</v>
      </c>
      <c r="AC357" s="71" t="s">
        <v>649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>
        <f t="shared" si="35"/>
        <v>0</v>
      </c>
      <c r="AZ357" s="14"/>
      <c r="BA357" s="72"/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Produção e Intervalo</v>
      </c>
      <c r="BR357" s="19">
        <f t="shared" si="33"/>
        <v>0</v>
      </c>
      <c r="BS357" s="19">
        <f t="shared" si="34"/>
        <v>0</v>
      </c>
      <c r="BT357" s="225" t="str">
        <f t="shared" si="36"/>
        <v/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539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952</v>
      </c>
      <c r="J358" s="217">
        <v>54</v>
      </c>
      <c r="K358" s="217">
        <v>83.7</v>
      </c>
      <c r="L358" s="217" t="s">
        <v>317</v>
      </c>
      <c r="M358" s="204" t="s">
        <v>977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959</v>
      </c>
      <c r="W358" s="261" t="s">
        <v>1122</v>
      </c>
      <c r="X358" s="218" t="s">
        <v>658</v>
      </c>
      <c r="Y358" s="158"/>
      <c r="Z358" s="158"/>
      <c r="AA358" s="217">
        <v>1</v>
      </c>
      <c r="AB358" s="172" t="s">
        <v>654</v>
      </c>
      <c r="AC358" s="172" t="s">
        <v>649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>
        <f t="shared" si="35"/>
        <v>0</v>
      </c>
      <c r="AZ358" s="14"/>
      <c r="BA358" s="72"/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Produção e Intervalo</v>
      </c>
      <c r="BR358" s="19">
        <f t="shared" si="33"/>
        <v>0</v>
      </c>
      <c r="BS358" s="19">
        <f t="shared" si="34"/>
        <v>0</v>
      </c>
      <c r="BT358" s="225" t="str">
        <f t="shared" si="36"/>
        <v/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615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959</v>
      </c>
      <c r="W359" s="173" t="s">
        <v>1104</v>
      </c>
      <c r="X359" s="218" t="s">
        <v>663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>
        <f t="shared" si="35"/>
        <v>0</v>
      </c>
      <c r="AZ359" s="14"/>
      <c r="BA359" s="72"/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/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1418</v>
      </c>
      <c r="W360" s="173" t="s">
        <v>1419</v>
      </c>
      <c r="X360" s="218" t="s">
        <v>663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>
        <f t="shared" si="35"/>
        <v>0</v>
      </c>
      <c r="AZ360" s="14"/>
      <c r="BA360" s="72"/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/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984</v>
      </c>
      <c r="I361" s="173" t="s">
        <v>952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925</v>
      </c>
      <c r="W361" s="261" t="s">
        <v>1094</v>
      </c>
      <c r="X361" s="218" t="s">
        <v>663</v>
      </c>
      <c r="Y361" s="158"/>
      <c r="Z361" s="158"/>
      <c r="AA361" s="84">
        <v>1</v>
      </c>
      <c r="AB361" s="71" t="s">
        <v>654</v>
      </c>
      <c r="AC361" s="71" t="s">
        <v>649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tr">
        <f>IF(BS_CONTROLE[[#This Row],[Entre - Estações]]=0, "-", BS_CONTROLE[[#This Row],[Entre - Estações]])</f>
        <v>ZGM1</v>
      </c>
      <c r="AN361" s="258" t="str">
        <f>IF(BS_CONTROLE[[#This Row],[SB]]=0, "-", BS_CONTROLE[[#This Row],[SB]])</f>
        <v>ZGM1</v>
      </c>
      <c r="AO361" s="259">
        <f>IF(BS_CONTROLE[[#This Row],[SUB]]=0, "-", BS_CONTROLE[[#This Row],[SUB]])</f>
        <v>30</v>
      </c>
      <c r="AP361" s="260">
        <f>IF(BS_CONTROLE[[#This Row],[KM - Inicio]]=0, "-", BS_CONTROLE[[#This Row],[KM - Inicio]])</f>
        <v>114.3</v>
      </c>
      <c r="AQ361" s="260">
        <f>IF(BS_CONTROLE[[#This Row],[KM - Fim]]=0, "-", BS_CONTROLE[[#This Row],[KM - Fim]])</f>
        <v>115</v>
      </c>
      <c r="AR361" s="39"/>
      <c r="AS361" s="39"/>
      <c r="AT361" s="39"/>
      <c r="AU361" s="39"/>
      <c r="AV361" s="39"/>
      <c r="AW361" s="39"/>
      <c r="AX361" s="39"/>
      <c r="AY361" s="293">
        <f t="shared" si="35"/>
        <v>0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ZGM-109</v>
      </c>
      <c r="BF361" s="261" t="str">
        <f>IF(BS_CONTROLE[[#This Row],[Responsavel pelo boletim]]=0, "-", BS_CONTROLE[[#This Row],[Responsavel pelo boletim]])</f>
        <v>Saulo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62:Q451 O359:Q3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451 X361:Y361 V342:Y352 V359:Y360 X357:Y3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451 Z358 Z354:AD357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 J354:J355 J361 J357:J35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8" operator="equal">
      <formula>"ERRO"</formula>
    </cfRule>
  </conditionalFormatting>
  <conditionalFormatting sqref="X4 Y476:Y551 Y1:Z157 Y159:Z475">
    <cfRule type="cellIs" dxfId="140" priority="18447" operator="equal">
      <formula>"OPORTUNIDADE"</formula>
    </cfRule>
  </conditionalFormatting>
  <conditionalFormatting sqref="AZ6:AZ523">
    <cfRule type="expression" dxfId="139" priority="18442">
      <formula>$BU6=1</formula>
    </cfRule>
  </conditionalFormatting>
  <conditionalFormatting sqref="BQ6:BQ600">
    <cfRule type="cellIs" dxfId="138" priority="18453" operator="equal">
      <formula>"Produção e Intervalo"</formula>
    </cfRule>
    <cfRule type="cellIs" dxfId="137" priority="18454" operator="equal">
      <formula>"Aderente"</formula>
    </cfRule>
    <cfRule type="cellIs" dxfId="136" priority="18455" operator="equal">
      <formula>"Intervalo"</formula>
    </cfRule>
    <cfRule type="cellIs" dxfId="135" priority="18456" operator="equal">
      <formula>"Produção"</formula>
    </cfRule>
    <cfRule type="cellIs" dxfId="134" priority="18457" operator="equal">
      <formula>"ERRO"</formula>
    </cfRule>
  </conditionalFormatting>
  <conditionalFormatting sqref="BR6:BS553">
    <cfRule type="cellIs" dxfId="133" priority="18435" operator="equal">
      <formula>"*"</formula>
    </cfRule>
    <cfRule type="cellIs" dxfId="132" priority="18436" operator="greaterThanOrEqual">
      <formula>1</formula>
    </cfRule>
    <cfRule type="cellIs" dxfId="131" priority="18437" operator="lessThan">
      <formula>1</formula>
    </cfRule>
  </conditionalFormatting>
  <conditionalFormatting sqref="X476:X523 Y476:Y551 Y6:Z157 Y159:Z475">
    <cfRule type="cellIs" dxfId="130" priority="18383" operator="equal">
      <formula>"NÃO"</formula>
    </cfRule>
    <cfRule type="cellIs" dxfId="129" priority="18384" operator="equal">
      <formula>"SIM"</formula>
    </cfRule>
  </conditionalFormatting>
  <conditionalFormatting sqref="X476:X523">
    <cfRule type="cellIs" dxfId="128" priority="18382" operator="equal">
      <formula>"OPORTUNIDADE"</formula>
    </cfRule>
  </conditionalFormatting>
  <conditionalFormatting sqref="Z476:Z523">
    <cfRule type="cellIs" dxfId="127" priority="18380" operator="equal">
      <formula>"NÃO"</formula>
    </cfRule>
    <cfRule type="cellIs" dxfId="126" priority="18381" operator="equal">
      <formula>"SIM"</formula>
    </cfRule>
  </conditionalFormatting>
  <conditionalFormatting sqref="Z476:Z523">
    <cfRule type="cellIs" dxfId="125" priority="18379" operator="equal">
      <formula>"OPORTUNIDADE"</formula>
    </cfRule>
  </conditionalFormatting>
  <conditionalFormatting sqref="Y1048576">
    <cfRule type="cellIs" dxfId="124" priority="18264" operator="equal">
      <formula>"OPORTUNIDADE"</formula>
    </cfRule>
  </conditionalFormatting>
  <conditionalFormatting sqref="Y1048576">
    <cfRule type="cellIs" dxfId="123" priority="18262" operator="equal">
      <formula>"NÃO"</formula>
    </cfRule>
    <cfRule type="cellIs" dxfId="122" priority="18263" operator="equal">
      <formula>"SIM"</formula>
    </cfRule>
  </conditionalFormatting>
  <conditionalFormatting sqref="Z524:Z549">
    <cfRule type="cellIs" dxfId="121" priority="17999" operator="equal">
      <formula>"OPORTUNIDADE"</formula>
    </cfRule>
  </conditionalFormatting>
  <conditionalFormatting sqref="Z524:Z549">
    <cfRule type="cellIs" dxfId="120" priority="17997" operator="equal">
      <formula>"NÃO"</formula>
    </cfRule>
    <cfRule type="cellIs" dxfId="119" priority="17998" operator="equal">
      <formula>"SIM"</formula>
    </cfRule>
  </conditionalFormatting>
  <conditionalFormatting sqref="X550">
    <cfRule type="cellIs" dxfId="118" priority="17985" operator="equal">
      <formula>"NÃO"</formula>
    </cfRule>
    <cfRule type="cellIs" dxfId="117" priority="17986" operator="equal">
      <formula>"SIM"</formula>
    </cfRule>
  </conditionalFormatting>
  <conditionalFormatting sqref="X550">
    <cfRule type="cellIs" dxfId="116" priority="17984" operator="equal">
      <formula>"OPORTUNIDADE"</formula>
    </cfRule>
  </conditionalFormatting>
  <conditionalFormatting sqref="Z550">
    <cfRule type="cellIs" dxfId="115" priority="17982" operator="equal">
      <formula>"NÃO"</formula>
    </cfRule>
    <cfRule type="cellIs" dxfId="114" priority="17983" operator="equal">
      <formula>"SIM"</formula>
    </cfRule>
  </conditionalFormatting>
  <conditionalFormatting sqref="Z550">
    <cfRule type="cellIs" dxfId="113" priority="17981" operator="equal">
      <formula>"OPORTUNIDADE"</formula>
    </cfRule>
  </conditionalFormatting>
  <conditionalFormatting sqref="BI550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91">
      <iconSet showValue="0">
        <cfvo type="percent" val="0"/>
        <cfvo type="num" val="1"/>
        <cfvo type="num" val="1" gte="0"/>
      </iconSet>
    </cfRule>
    <cfRule type="iconSet" priority="179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01">
      <formula>$BU493=1</formula>
    </cfRule>
  </conditionalFormatting>
  <conditionalFormatting sqref="AZ526:AZ550">
    <cfRule type="expression" dxfId="111" priority="18761">
      <formula>$BU498=1</formula>
    </cfRule>
  </conditionalFormatting>
  <conditionalFormatting sqref="BI524:BI54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6" operator="equal">
      <formula>"*"</formula>
    </cfRule>
    <cfRule type="cellIs" dxfId="109" priority="13397" operator="greaterThanOrEqual">
      <formula>1</formula>
    </cfRule>
    <cfRule type="cellIs" dxfId="108" priority="13398" operator="lessThan">
      <formula>1</formula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4" operator="equal">
      <formula>"OPORTUNIDADE"</formula>
    </cfRule>
  </conditionalFormatting>
  <conditionalFormatting sqref="Y158">
    <cfRule type="cellIs" dxfId="106" priority="32" operator="equal">
      <formula>"NÃO"</formula>
    </cfRule>
    <cfRule type="cellIs" dxfId="105" priority="33" operator="equal">
      <formula>"SIM"</formula>
    </cfRule>
  </conditionalFormatting>
  <conditionalFormatting sqref="BO6:BO208 BO210:BO600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4">
      <iconSet showValue="0">
        <cfvo type="percent" val="0"/>
        <cfvo type="num" val="1"/>
        <cfvo type="num" val="1" gte="0"/>
      </iconSet>
    </cfRule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4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600 BP300:BP301 BP284 BP286">
    <cfRule type="iconSet" priority="188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1426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1427</v>
      </c>
      <c r="C4" s="331" t="s">
        <v>1428</v>
      </c>
      <c r="D4" s="331" t="s">
        <v>1429</v>
      </c>
      <c r="E4" s="331" t="s">
        <v>1430</v>
      </c>
      <c r="F4" s="331" t="s">
        <v>8</v>
      </c>
      <c r="G4" s="331" t="s">
        <v>1431</v>
      </c>
    </row>
    <row r="5" spans="2:8">
      <c r="B5" s="334" t="s">
        <v>1149</v>
      </c>
      <c r="C5" s="334">
        <v>314978</v>
      </c>
      <c r="D5" s="334" t="s">
        <v>1432</v>
      </c>
      <c r="E5" s="334" t="s">
        <v>536</v>
      </c>
      <c r="F5" s="334" t="s">
        <v>101</v>
      </c>
      <c r="G5" s="335">
        <v>46143</v>
      </c>
    </row>
    <row r="6" spans="2:8">
      <c r="B6" s="334" t="s">
        <v>1433</v>
      </c>
      <c r="C6" s="334">
        <v>256790</v>
      </c>
      <c r="D6" s="334" t="s">
        <v>1434</v>
      </c>
      <c r="E6" s="334" t="s">
        <v>536</v>
      </c>
      <c r="F6" s="334" t="s">
        <v>1435</v>
      </c>
      <c r="G6" s="335">
        <v>45992</v>
      </c>
    </row>
    <row r="7" spans="2:8">
      <c r="B7" s="334" t="s">
        <v>1436</v>
      </c>
      <c r="C7" s="334">
        <v>265193</v>
      </c>
      <c r="D7" s="334" t="s">
        <v>1437</v>
      </c>
      <c r="E7" s="334" t="s">
        <v>537</v>
      </c>
      <c r="F7" s="334" t="s">
        <v>1438</v>
      </c>
      <c r="G7" s="334" t="s">
        <v>1439</v>
      </c>
    </row>
    <row r="8" spans="2:8">
      <c r="B8" s="334" t="s">
        <v>1440</v>
      </c>
      <c r="C8" s="334">
        <v>293716</v>
      </c>
      <c r="D8" s="334" t="s">
        <v>1441</v>
      </c>
      <c r="E8" s="334" t="s">
        <v>537</v>
      </c>
      <c r="F8" s="334" t="s">
        <v>1438</v>
      </c>
      <c r="G8" s="335">
        <v>46204</v>
      </c>
    </row>
    <row r="9" spans="2:8">
      <c r="B9" s="334" t="s">
        <v>1442</v>
      </c>
      <c r="C9" s="334">
        <v>257258</v>
      </c>
      <c r="D9" s="334" t="s">
        <v>1443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1444</v>
      </c>
      <c r="C10" s="334">
        <v>371147</v>
      </c>
      <c r="D10" s="334" t="s">
        <v>1445</v>
      </c>
      <c r="E10" s="334" t="s">
        <v>538</v>
      </c>
      <c r="F10" s="334" t="s">
        <v>144</v>
      </c>
      <c r="G10" s="334" t="s">
        <v>1439</v>
      </c>
    </row>
    <row r="11" spans="2:8">
      <c r="B11" s="334" t="s">
        <v>1446</v>
      </c>
      <c r="C11" s="334">
        <v>259230</v>
      </c>
      <c r="D11" s="334" t="s">
        <v>1447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1448</v>
      </c>
      <c r="C12" s="334">
        <v>370705</v>
      </c>
      <c r="D12" s="334"/>
      <c r="E12" s="334" t="s">
        <v>538</v>
      </c>
      <c r="F12" s="334" t="s">
        <v>144</v>
      </c>
      <c r="G12" s="334" t="s">
        <v>1439</v>
      </c>
    </row>
    <row r="13" spans="2:8">
      <c r="B13" s="334" t="s">
        <v>1449</v>
      </c>
      <c r="C13" s="334">
        <v>258542</v>
      </c>
      <c r="D13" s="334" t="s">
        <v>1450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1451</v>
      </c>
      <c r="C14" s="334">
        <v>257050</v>
      </c>
      <c r="D14" s="334" t="s">
        <v>1452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1" t="s">
        <v>1453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1454</v>
      </c>
      <c r="E3" s="326" t="s">
        <v>1455</v>
      </c>
      <c r="F3" s="326" t="s">
        <v>1456</v>
      </c>
      <c r="G3" s="331" t="s">
        <v>1457</v>
      </c>
      <c r="H3" s="326" t="s">
        <v>1458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1459</v>
      </c>
      <c r="H4" s="329"/>
    </row>
    <row r="5" spans="3:8" ht="29.25">
      <c r="C5" s="327" t="s">
        <v>536</v>
      </c>
      <c r="D5" s="327" t="s">
        <v>1460</v>
      </c>
      <c r="E5" s="328">
        <v>46000</v>
      </c>
      <c r="F5" s="327">
        <v>9000</v>
      </c>
      <c r="G5" s="332" t="s">
        <v>1461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1462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1463</v>
      </c>
      <c r="G7" s="333" t="s">
        <v>1464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1465</v>
      </c>
      <c r="H8" s="327"/>
    </row>
    <row r="9" spans="3:8">
      <c r="C9" s="327" t="s">
        <v>463</v>
      </c>
      <c r="D9" s="327" t="s">
        <v>1466</v>
      </c>
      <c r="E9" s="328">
        <v>45993</v>
      </c>
      <c r="F9" s="327">
        <v>12000</v>
      </c>
      <c r="G9" s="332" t="s">
        <v>1467</v>
      </c>
      <c r="H9" s="327"/>
    </row>
    <row r="10" spans="3:8" ht="29.25">
      <c r="C10" s="327" t="s">
        <v>463</v>
      </c>
      <c r="D10" s="327" t="s">
        <v>1468</v>
      </c>
      <c r="E10" s="328">
        <v>45993</v>
      </c>
      <c r="F10" s="327">
        <v>9000</v>
      </c>
      <c r="G10" s="332" t="s">
        <v>1469</v>
      </c>
      <c r="H10" s="327"/>
    </row>
    <row r="11" spans="3:8" ht="29.25">
      <c r="C11" s="327" t="s">
        <v>463</v>
      </c>
      <c r="D11" s="327" t="s">
        <v>1470</v>
      </c>
      <c r="E11" s="328">
        <v>45993</v>
      </c>
      <c r="F11" s="327">
        <v>10000</v>
      </c>
      <c r="G11" s="332" t="s">
        <v>1469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1471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918</v>
      </c>
      <c r="R1" s="396"/>
      <c r="U1" s="102"/>
      <c r="V1" s="397" t="s">
        <v>1472</v>
      </c>
      <c r="W1" s="397"/>
      <c r="X1" s="397"/>
      <c r="Y1" s="104"/>
    </row>
    <row r="2" spans="1:25" s="101" customFormat="1" ht="11.25" customHeight="1">
      <c r="A2" s="105" t="s">
        <v>1473</v>
      </c>
      <c r="B2" s="105" t="s">
        <v>1474</v>
      </c>
      <c r="C2" s="105" t="s">
        <v>313</v>
      </c>
      <c r="D2" s="106" t="s">
        <v>870</v>
      </c>
      <c r="E2" s="106" t="s">
        <v>871</v>
      </c>
      <c r="F2" s="106" t="s">
        <v>1475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1476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Oportunidade</v>
      </c>
      <c r="C347" s="109" t="str">
        <f>IF(SP_SUL!Z350="","*",SP_SUL!Z350)</f>
        <v>*</v>
      </c>
      <c r="D347" s="110" t="str">
        <f>IF(SP_SUL!S350="","*",SP_SUL!S350)</f>
        <v>SP SUL</v>
      </c>
      <c r="E347" s="110" t="str">
        <f>IF(SP_SUL!T350="","*",SP_SUL!T350)</f>
        <v>ZKE-ZEV</v>
      </c>
      <c r="F347" s="110">
        <f>IF(SP_SUL!B350="","*",SP_SUL!B350)</f>
        <v>46006</v>
      </c>
      <c r="G347" s="110" t="str">
        <f>IF(SP_SUL!D350="","*",SP_SUL!D350)</f>
        <v>W60</v>
      </c>
      <c r="H347" s="110" t="str">
        <f>IF(SP_SUL!F350="","*",SP_SUL!F350)</f>
        <v>RECOLHIMENTO DE DORMENTE</v>
      </c>
      <c r="I347" s="110" t="str">
        <f>IF(SP_SUL!H350="","*",SP_SUL!H350)</f>
        <v>ZEM1302</v>
      </c>
      <c r="J347" s="110" t="str">
        <f>IF(SP_SUL!I350="","*",SP_SUL!I350)</f>
        <v>ZEM1302</v>
      </c>
      <c r="K347" s="110" t="str">
        <f>IF(SP_SUL!M350="","*",SP_SUL!M350)</f>
        <v>ZYQ-ZEM</v>
      </c>
      <c r="L347" s="339" t="str">
        <f>IF(SP_SUL!N350="","*",SP_SUL!N350)</f>
        <v>ZEM1302</v>
      </c>
      <c r="M347" s="111">
        <f>IF(SP_SUL!J350="","*",SP_SUL!J350)</f>
        <v>55</v>
      </c>
      <c r="N347" s="270">
        <f>IF(SP_SUL!K350="","*",SP_SUL!K350)</f>
        <v>134</v>
      </c>
      <c r="O347" s="270" t="str">
        <f>IF(SP_SUL!L350="","*",SP_SUL!L350)</f>
        <v>-</v>
      </c>
      <c r="P347" s="111"/>
      <c r="Q347" s="128">
        <f>IF(SP_SUL!O350="","*",SP_SUL!O350)</f>
        <v>0.375</v>
      </c>
      <c r="R347" s="128">
        <f>IF(SP_SUL!P350="","*",SP_SUL!P350)</f>
        <v>4.1666666666666664E-2</v>
      </c>
      <c r="S347" s="110" t="str">
        <f>IF(SP_SUL!Q350="","*",CONCATENATE(SP_SUL!Q350," ",SP_SUL!R350))</f>
        <v>150 Nº DE PEÇAS</v>
      </c>
      <c r="T347" s="110" t="str">
        <f>IF(SP_SUL!V350="","*",SP_SUL!V350)</f>
        <v>Felipe</v>
      </c>
      <c r="U347" s="110" t="str">
        <f>IF(SP_SUL!W350="","*",SP_SUL!W350)</f>
        <v>Recolhimento de dormentes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Oportunidade</v>
      </c>
      <c r="C348" s="109" t="str">
        <f>IF(SP_SUL!Z351="","*",SP_SUL!Z351)</f>
        <v>*</v>
      </c>
      <c r="D348" s="110" t="str">
        <f>IF(SP_SUL!S351="","*",SP_SUL!S351)</f>
        <v>SP SUL</v>
      </c>
      <c r="E348" s="110" t="str">
        <f>IF(SP_SUL!T351="","*",SP_SUL!T351)</f>
        <v>ZKE-ZEV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ZEM1</v>
      </c>
      <c r="J348" s="110" t="str">
        <f>IF(SP_SUL!I351="","*",SP_SUL!I351)</f>
        <v>Z3V3</v>
      </c>
      <c r="K348" s="110" t="str">
        <f>IF(SP_SUL!M351="","*",SP_SUL!M351)</f>
        <v>ZYQ-ZEM</v>
      </c>
      <c r="L348" s="339" t="str">
        <f>IF(SP_SUL!N351="","*",SP_SUL!N351)</f>
        <v>ZEM2</v>
      </c>
      <c r="M348" s="111">
        <f>IF(SP_SUL!J351="","*",SP_SUL!J351)</f>
        <v>55</v>
      </c>
      <c r="N348" s="270">
        <f>IF(SP_SUL!K351="","*",SP_SUL!K351)</f>
        <v>135</v>
      </c>
      <c r="O348" s="270" t="str">
        <f>IF(SP_SUL!L351="","*",SP_SUL!L351)</f>
        <v>-</v>
      </c>
      <c r="P348" s="111"/>
      <c r="Q348" s="128">
        <f>IF(SP_SUL!O351="","*",SP_SUL!O351)</f>
        <v>0.29166666666666669</v>
      </c>
      <c r="R348" s="128">
        <f>IF(SP_SUL!P351="","*",SP_SUL!P351)</f>
        <v>4.1666666666666664E-2</v>
      </c>
      <c r="S348" s="110" t="str">
        <f>IF(SP_SUL!Q351="","*",CONCATENATE(SP_SUL!Q351," ",SP_SUL!R351))</f>
        <v>1 BINÁRIO</v>
      </c>
      <c r="T348" s="110" t="str">
        <f>IF(SP_SUL!V351="","*",SP_SUL!V351)</f>
        <v>Alisson</v>
      </c>
      <c r="U348" s="110" t="str">
        <f>IF(SP_SUL!W351="","*",SP_SUL!W351)</f>
        <v>Deslocamento de ZEM para ZEV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Oportunidade</v>
      </c>
      <c r="C350" s="109" t="str">
        <f>IF(SP_SUL!Z353="","*",SP_SUL!Z353)</f>
        <v>*</v>
      </c>
      <c r="D350" s="110" t="str">
        <f>IF(SP_SUL!S353="","*",SP_SUL!S353)</f>
        <v>SP SUL</v>
      </c>
      <c r="E350" s="110" t="str">
        <f>IF(SP_SUL!T353="","*",SP_SUL!T353)</f>
        <v>ZKE-ZEV</v>
      </c>
      <c r="F350" s="110">
        <f>IF(SP_SUL!B353="","*",SP_SUL!B353)</f>
        <v>46006</v>
      </c>
      <c r="G350" s="110" t="str">
        <f>IF(SP_SUL!D353="","*",SP_SUL!D353)</f>
        <v>V97</v>
      </c>
      <c r="H350" s="110" t="str">
        <f>IF(SP_SUL!F353="","*",SP_SUL!F353)</f>
        <v>DETECÇÃO - ULTRASSOM - SPERRY</v>
      </c>
      <c r="I350" s="110" t="str">
        <f>IF(SP_SUL!H353="","*",SP_SUL!H353)</f>
        <v>ZEM-2</v>
      </c>
      <c r="J350" s="110" t="str">
        <f>IF(SP_SUL!I353="","*",SP_SUL!I353)</f>
        <v>ZEV-2</v>
      </c>
      <c r="K350" s="110" t="str">
        <f>IF(SP_SUL!M353="","*",SP_SUL!M353)</f>
        <v>ZEM-ZEV</v>
      </c>
      <c r="L350" s="339" t="str">
        <f>IF(SP_SUL!N353="","*",SP_SUL!N353)</f>
        <v>ZEMZEV</v>
      </c>
      <c r="M350" s="111">
        <f>IF(SP_SUL!J353="","*",SP_SUL!J353)</f>
        <v>55</v>
      </c>
      <c r="N350" s="270">
        <f>IF(SP_SUL!K353="","*",SP_SUL!K353)</f>
        <v>135</v>
      </c>
      <c r="O350" s="270" t="str">
        <f>IF(SP_SUL!L353="","*",SP_SUL!L353)</f>
        <v>-</v>
      </c>
      <c r="P350" s="111"/>
      <c r="Q350" s="128">
        <f>IF(SP_SUL!O353="","*",SP_SUL!O353)</f>
        <v>0.35416666666666669</v>
      </c>
      <c r="R350" s="128">
        <f>IF(SP_SUL!P353="","*",SP_SUL!P353)</f>
        <v>4.1666666666666664E-2</v>
      </c>
      <c r="S350" s="110" t="str">
        <f>IF(SP_SUL!Q353="","*",CONCATENATE(SP_SUL!Q353," ",SP_SUL!R353))</f>
        <v>59 KM</v>
      </c>
      <c r="T350" s="110" t="str">
        <f>IF(SP_SUL!V353="","*",SP_SUL!V353)</f>
        <v>John / Andressa</v>
      </c>
      <c r="U350" s="110" t="str">
        <f>IF(SP_SUL!W353="","*",SP_SUL!W353)</f>
        <v>Detecção ultrassom sperry / R7D embarcado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45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Oportunidade</v>
      </c>
      <c r="C352" s="109" t="str">
        <f>IF(SP_SUL!Z355="","*",SP_SUL!Z355)</f>
        <v>*</v>
      </c>
      <c r="D352" s="110" t="str">
        <f>IF(SP_SUL!S355="","*",SP_SUL!S355)</f>
        <v>SP SUL</v>
      </c>
      <c r="E352" s="110" t="str">
        <f>IF(SP_SUL!T355="","*",SP_SUL!T355)</f>
        <v>ZEV-ZPT</v>
      </c>
      <c r="F352" s="110">
        <f>IF(SP_SUL!B355="","*",SP_SUL!B355)</f>
        <v>46006</v>
      </c>
      <c r="G352" s="110" t="str">
        <f>IF(SP_SUL!D355="","*",SP_SUL!D355)</f>
        <v>HUELTON (TP-725)</v>
      </c>
      <c r="H352" s="110" t="str">
        <f>IF(SP_SUL!F355="","*",SP_SUL!F355)</f>
        <v>PDM - SOLDA</v>
      </c>
      <c r="I352" s="110" t="str">
        <f>IF(SP_SUL!H355="","*",SP_SUL!H355)</f>
        <v>K72K712</v>
      </c>
      <c r="J352" s="110" t="str">
        <f>IF(SP_SUL!I355="","*",SP_SUL!I355)</f>
        <v>*</v>
      </c>
      <c r="K352" s="110" t="str">
        <f>IF(SP_SUL!M355="","*",SP_SUL!M355)</f>
        <v>ZEZ-069</v>
      </c>
      <c r="L352" s="339" t="str">
        <f>IF(SP_SUL!N355="","*",SP_SUL!N355)</f>
        <v>K72K712</v>
      </c>
      <c r="M352" s="111">
        <f>IF(SP_SUL!J355="","*",SP_SUL!J355)</f>
        <v>92</v>
      </c>
      <c r="N352" s="270">
        <f>IF(SP_SUL!K355="","*",SP_SUL!K355)</f>
        <v>71.599999999999994</v>
      </c>
      <c r="O352" s="270" t="str">
        <f>IF(SP_SUL!L355="","*",SP_SUL!L355)</f>
        <v>-</v>
      </c>
      <c r="P352" s="111"/>
      <c r="Q352" s="128">
        <f>IF(SP_SUL!O355="","*",SP_SUL!O355)</f>
        <v>0.41666666666666669</v>
      </c>
      <c r="R352" s="128">
        <f>IF(SP_SUL!P355="","*",SP_SUL!P355)</f>
        <v>6.25E-2</v>
      </c>
      <c r="S352" s="110" t="str">
        <f>IF(SP_SUL!Q355="","*",CONCATENATE(SP_SUL!Q355," ",SP_SUL!R355))</f>
        <v>1 Nº DE SOLDA</v>
      </c>
      <c r="T352" s="110" t="str">
        <f>IF(SP_SUL!V355="","*",SP_SUL!V355)</f>
        <v>Huelton</v>
      </c>
      <c r="U352" s="110" t="str">
        <f>IF(SP_SUL!W355="","*",SP_SUL!W355)</f>
        <v>Execução de soldas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Oportunidade</v>
      </c>
      <c r="C353" s="109" t="str">
        <f>IF(SP_SUL!Z356="","*",SP_SUL!Z356)</f>
        <v>*</v>
      </c>
      <c r="D353" s="110" t="str">
        <f>IF(SP_SUL!S356="","*",SP_SUL!S356)</f>
        <v>SP SUL</v>
      </c>
      <c r="E353" s="110" t="str">
        <f>IF(SP_SUL!T356="","*",SP_SUL!T356)</f>
        <v>ZEV-ZPT</v>
      </c>
      <c r="F353" s="110">
        <f>IF(SP_SUL!B356="","*",SP_SUL!B356)</f>
        <v>46006</v>
      </c>
      <c r="G353" s="110" t="str">
        <f>IF(SP_SUL!D356="","*",SP_SUL!D356)</f>
        <v>EDSON (TP-719)</v>
      </c>
      <c r="H353" s="110" t="str">
        <f>IF(SP_SUL!F356="","*",SP_SUL!F356)</f>
        <v>PDM - SUBSTITUIÇÃO - DORMENTE</v>
      </c>
      <c r="I353" s="110" t="str">
        <f>IF(SP_SUL!H356="","*",SP_SUL!H356)</f>
        <v>ZEZ2</v>
      </c>
      <c r="J353" s="110" t="str">
        <f>IF(SP_SUL!I356="","*",SP_SUL!I356)</f>
        <v>-</v>
      </c>
      <c r="K353" s="110" t="str">
        <f>IF(SP_SUL!M356="","*",SP_SUL!M356)</f>
        <v>ZEZ-069</v>
      </c>
      <c r="L353" s="339" t="str">
        <f>IF(SP_SUL!N356="","*",SP_SUL!N356)</f>
        <v>ZEZ2</v>
      </c>
      <c r="M353" s="111">
        <f>IF(SP_SUL!J356="","*",SP_SUL!J356)</f>
        <v>92</v>
      </c>
      <c r="N353" s="270">
        <f>IF(SP_SUL!K356="","*",SP_SUL!K356)</f>
        <v>74.599999999999994</v>
      </c>
      <c r="O353" s="270" t="str">
        <f>IF(SP_SUL!L356="","*",SP_SUL!L356)</f>
        <v>-</v>
      </c>
      <c r="P353" s="111"/>
      <c r="Q353" s="128">
        <f>IF(SP_SUL!O356="","*",SP_SUL!O356)</f>
        <v>0.41666666666666669</v>
      </c>
      <c r="R353" s="128">
        <f>IF(SP_SUL!P356="","*",SP_SUL!P356)</f>
        <v>8.3333333333333329E-2</v>
      </c>
      <c r="S353" s="110" t="str">
        <f>IF(SP_SUL!Q356="","*",CONCATENATE(SP_SUL!Q356," ",SP_SUL!R356))</f>
        <v>300 Nº DE DORMENTES</v>
      </c>
      <c r="T353" s="110" t="str">
        <f>IF(SP_SUL!V356="","*",SP_SUL!V356)</f>
        <v>Moisés</v>
      </c>
      <c r="U353" s="110" t="str">
        <f>IF(SP_SUL!W356="","*",SP_SUL!W356)</f>
        <v>Alívio de tensão - Condicionado à temperatura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Contrato</v>
      </c>
      <c r="C354" s="109" t="str">
        <f>IF(SP_SUL!Z357="","*",SP_SUL!Z357)</f>
        <v>*</v>
      </c>
      <c r="D354" s="110" t="str">
        <f>IF(SP_SUL!S357="","*",SP_SUL!S357)</f>
        <v>SP SUL</v>
      </c>
      <c r="E354" s="110" t="str">
        <f>IF(SP_SUL!T357="","*",SP_SUL!T357)</f>
        <v>ZEV-ZPT</v>
      </c>
      <c r="F354" s="110">
        <f>IF(SP_SUL!B357="","*",SP_SUL!B357)</f>
        <v>46006</v>
      </c>
      <c r="G354" s="110" t="str">
        <f>IF(SP_SUL!D357="","*",SP_SUL!D357)</f>
        <v>W61</v>
      </c>
      <c r="H354" s="110" t="str">
        <f>IF(SP_SUL!F357="","*",SP_SUL!F357)</f>
        <v>DESLOCAMENTO</v>
      </c>
      <c r="I354" s="110" t="str">
        <f>IF(SP_SUL!H357="","*",SP_SUL!H357)</f>
        <v>K67ZEV1</v>
      </c>
      <c r="J354" s="110" t="str">
        <f>IF(SP_SUL!I357="","*",SP_SUL!I357)</f>
        <v>K67ZEV1</v>
      </c>
      <c r="K354" s="110" t="str">
        <f>IF(SP_SUL!M357="","*",SP_SUL!M357)</f>
        <v>ZEV-ZXW</v>
      </c>
      <c r="L354" s="339" t="str">
        <f>IF(SP_SUL!N357="","*",SP_SUL!N357)</f>
        <v>K84ZXW2</v>
      </c>
      <c r="M354" s="111">
        <f>IF(SP_SUL!J357="","*",SP_SUL!J357)</f>
        <v>92</v>
      </c>
      <c r="N354" s="270">
        <f>IF(SP_SUL!K357="","*",SP_SUL!K357)</f>
        <v>83.7</v>
      </c>
      <c r="O354" s="270" t="str">
        <f>IF(SP_SUL!L357="","*",SP_SUL!L357)</f>
        <v>-</v>
      </c>
      <c r="P354" s="111"/>
      <c r="Q354" s="128">
        <f>IF(SP_SUL!O357="","*",SP_SUL!O357)</f>
        <v>0.3125</v>
      </c>
      <c r="R354" s="128">
        <f>IF(SP_SUL!P357="","*",SP_SUL!P357)</f>
        <v>4.1666666666666664E-2</v>
      </c>
      <c r="S354" s="110" t="str">
        <f>IF(SP_SUL!Q357="","*",CONCATENATE(SP_SUL!Q357," ",SP_SUL!R357))</f>
        <v>1 BINÁRIO</v>
      </c>
      <c r="T354" s="110" t="str">
        <f>IF(SP_SUL!V357="","*",SP_SUL!V357)</f>
        <v>Moisés</v>
      </c>
      <c r="U354" s="110" t="str">
        <f>IF(SP_SUL!W357="","*",SP_SUL!W357)</f>
        <v>Deslocamento e recolhimento das TP's na serra / gira em ZXW e retorna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1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Contrato</v>
      </c>
      <c r="C355" s="109" t="str">
        <f>IF(SP_SUL!Z358="","*",SP_SUL!Z358)</f>
        <v>*</v>
      </c>
      <c r="D355" s="110" t="str">
        <f>IF(SP_SUL!S358="","*",SP_SUL!S358)</f>
        <v>SP SUL</v>
      </c>
      <c r="E355" s="110" t="str">
        <f>IF(SP_SUL!T358="","*",SP_SUL!T358)</f>
        <v>ZEV-ZPT</v>
      </c>
      <c r="F355" s="110">
        <f>IF(SP_SUL!B358="","*",SP_SUL!B358)</f>
        <v>46006</v>
      </c>
      <c r="G355" s="110" t="str">
        <f>IF(SP_SUL!D358="","*",SP_SUL!D358)</f>
        <v>W62</v>
      </c>
      <c r="H355" s="110" t="str">
        <f>IF(SP_SUL!F358="","*",SP_SUL!F358)</f>
        <v>DESLOCAMENTO</v>
      </c>
      <c r="I355" s="110" t="str">
        <f>IF(SP_SUL!H358="","*",SP_SUL!H358)</f>
        <v>ZPT1051</v>
      </c>
      <c r="J355" s="110" t="str">
        <f>IF(SP_SUL!I358="","*",SP_SUL!I358)</f>
        <v>ZPTZDR</v>
      </c>
      <c r="K355" s="110" t="str">
        <f>IF(SP_SUL!M358="","*",SP_SUL!M358)</f>
        <v>ZPT-ZXW</v>
      </c>
      <c r="L355" s="339" t="str">
        <f>IF(SP_SUL!N358="","*",SP_SUL!N358)</f>
        <v>K84ZXW1</v>
      </c>
      <c r="M355" s="111">
        <f>IF(SP_SUL!J358="","*",SP_SUL!J358)</f>
        <v>54</v>
      </c>
      <c r="N355" s="270">
        <f>IF(SP_SUL!K358="","*",SP_SUL!K358)</f>
        <v>83.7</v>
      </c>
      <c r="O355" s="270" t="str">
        <f>IF(SP_SUL!L358="","*",SP_SUL!L358)</f>
        <v>-</v>
      </c>
      <c r="P355" s="111"/>
      <c r="Q355" s="128">
        <f>IF(SP_SUL!O358="","*",SP_SUL!O358)</f>
        <v>0.3125</v>
      </c>
      <c r="R355" s="128">
        <f>IF(SP_SUL!P358="","*",SP_SUL!P358)</f>
        <v>4.1666666666666664E-2</v>
      </c>
      <c r="S355" s="110" t="str">
        <f>IF(SP_SUL!Q358="","*",CONCATENATE(SP_SUL!Q358," ",SP_SUL!R358))</f>
        <v>1 BINÁRIO</v>
      </c>
      <c r="T355" s="110" t="str">
        <f>IF(SP_SUL!V358="","*",SP_SUL!V358)</f>
        <v>Moisés</v>
      </c>
      <c r="U355" s="110" t="str">
        <f>IF(SP_SUL!W358="","*",SP_SUL!W358)</f>
        <v>Deslocamento e recolhimento das TP's na serra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Oportunidade</v>
      </c>
      <c r="C356" s="109" t="str">
        <f>IF(SP_SUL!Z359="","*",SP_SUL!Z359)</f>
        <v>*</v>
      </c>
      <c r="D356" s="110" t="str">
        <f>IF(SP_SUL!S359="","*",SP_SUL!S359)</f>
        <v>SP SUL</v>
      </c>
      <c r="E356" s="110" t="str">
        <f>IF(SP_SUL!T359="","*",SP_SUL!T359)</f>
        <v>ZEV-ZPT</v>
      </c>
      <c r="F356" s="110">
        <f>IF(SP_SUL!B359="","*",SP_SUL!B359)</f>
        <v>46006</v>
      </c>
      <c r="G356" s="110" t="str">
        <f>IF(SP_SUL!D359="","*",SP_SUL!D359)</f>
        <v>LEANDRO (TP-727)</v>
      </c>
      <c r="H356" s="110" t="str">
        <f>IF(SP_SUL!F359="","*",SP_SUL!F359)</f>
        <v>PDM - SUBSTITUIÇÃO - TRILHO</v>
      </c>
      <c r="I356" s="110" t="str">
        <f>IF(SP_SUL!H359="","*",SP_SUL!H359)</f>
        <v>ZGP2</v>
      </c>
      <c r="J356" s="110" t="str">
        <f>IF(SP_SUL!I359="","*",SP_SUL!I359)</f>
        <v>-</v>
      </c>
      <c r="K356" s="110" t="str">
        <f>IF(SP_SUL!M359="","*",SP_SUL!M359)</f>
        <v>ZGP</v>
      </c>
      <c r="L356" s="339" t="str">
        <f>IF(SP_SUL!N359="","*",SP_SUL!N359)</f>
        <v>ZGP2</v>
      </c>
      <c r="M356" s="111">
        <f>IF(SP_SUL!J359="","*",SP_SUL!J359)</f>
        <v>92</v>
      </c>
      <c r="N356" s="270">
        <f>IF(SP_SUL!K359="","*",SP_SUL!K359)</f>
        <v>103.3</v>
      </c>
      <c r="O356" s="270" t="str">
        <f>IF(SP_SUL!L359="","*",SP_SUL!L359)</f>
        <v>-</v>
      </c>
      <c r="P356" s="111"/>
      <c r="Q356" s="128">
        <f>IF(SP_SUL!O359="","*",SP_SUL!O359)</f>
        <v>0.41666666666666669</v>
      </c>
      <c r="R356" s="128">
        <f>IF(SP_SUL!P359="","*",SP_SUL!P359)</f>
        <v>8.3333333333333329E-2</v>
      </c>
      <c r="S356" s="110" t="str">
        <f>IF(SP_SUL!Q359="","*",CONCATENATE(SP_SUL!Q359," ",SP_SUL!R359))</f>
        <v>300 M</v>
      </c>
      <c r="T356" s="110" t="str">
        <f>IF(SP_SUL!V359="","*",SP_SUL!V359)</f>
        <v>Moisés</v>
      </c>
      <c r="U356" s="110" t="str">
        <f>IF(SP_SUL!W359="","*",SP_SUL!W359)</f>
        <v>Substituição de trilho - Condicionado à temperatura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300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Oportunidade</v>
      </c>
      <c r="C357" s="109" t="str">
        <f>IF(SP_SUL!Z360="","*",SP_SUL!Z360)</f>
        <v>*</v>
      </c>
      <c r="D357" s="110" t="str">
        <f>IF(SP_SUL!S360="","*",SP_SUL!S360)</f>
        <v>SP SUL</v>
      </c>
      <c r="E357" s="110" t="str">
        <f>IF(SP_SUL!T360="","*",SP_SUL!T360)</f>
        <v>ZEV-ZPT</v>
      </c>
      <c r="F357" s="110">
        <f>IF(SP_SUL!B360="","*",SP_SUL!B360)</f>
        <v>46006</v>
      </c>
      <c r="G357" s="110" t="str">
        <f>IF(SP_SUL!D360="","*",SP_SUL!D360)</f>
        <v>EXPANSÃO TURMA 2</v>
      </c>
      <c r="H357" s="110" t="str">
        <f>IF(SP_SUL!F360="","*",SP_SUL!F360)</f>
        <v>EXPANSÃO - SOLDA</v>
      </c>
      <c r="I357" s="110">
        <f>IF(SP_SUL!H360="","*",SP_SUL!H360)</f>
        <v>1101091</v>
      </c>
      <c r="J357" s="110" t="str">
        <f>IF(SP_SUL!I360="","*",SP_SUL!I360)</f>
        <v>-</v>
      </c>
      <c r="K357" s="110" t="str">
        <f>IF(SP_SUL!M360="","*",SP_SUL!M360)</f>
        <v>ZGM-109</v>
      </c>
      <c r="L357" s="339">
        <f>IF(SP_SUL!N360="","*",SP_SUL!N360)</f>
        <v>1101091</v>
      </c>
      <c r="M357" s="111">
        <f>IF(SP_SUL!J360="","*",SP_SUL!J360)</f>
        <v>30</v>
      </c>
      <c r="N357" s="270">
        <f>IF(SP_SUL!K360="","*",SP_SUL!K360)</f>
        <v>108.9</v>
      </c>
      <c r="O357" s="270" t="str">
        <f>IF(SP_SUL!L360="","*",SP_SUL!L360)</f>
        <v>-</v>
      </c>
      <c r="P357" s="111"/>
      <c r="Q357" s="128">
        <f>IF(SP_SUL!O360="","*",SP_SUL!O360)</f>
        <v>0.39583333333333331</v>
      </c>
      <c r="R357" s="128">
        <f>IF(SP_SUL!P360="","*",SP_SUL!P360)</f>
        <v>6.25E-2</v>
      </c>
      <c r="S357" s="110" t="str">
        <f>IF(SP_SUL!Q360="","*",CONCATENATE(SP_SUL!Q360," ",SP_SUL!R360))</f>
        <v>1 Nº DE SOLDA</v>
      </c>
      <c r="T357" s="110" t="str">
        <f>IF(SP_SUL!V360="","*",SP_SUL!V360)</f>
        <v>Tiago / Pedro</v>
      </c>
      <c r="U357" s="110" t="str">
        <f>IF(SP_SUL!W360="","*",SP_SUL!W360)</f>
        <v>Execução de soldas - Condicionado à temperatura (Considerando juntas na VIA1 e/ou na VIA2)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Oportunidade</v>
      </c>
      <c r="C358" s="109" t="str">
        <f>IF(SP_SUL!Z361="","*",SP_SUL!Z361)</f>
        <v>*</v>
      </c>
      <c r="D358" s="110" t="str">
        <f>IF(SP_SUL!S361="","*",SP_SUL!S361)</f>
        <v>SP SUL</v>
      </c>
      <c r="E358" s="110" t="str">
        <f>IF(SP_SUL!T361="","*",SP_SUL!T361)</f>
        <v>ZEV-ZPT</v>
      </c>
      <c r="F358" s="110">
        <f>IF(SP_SUL!B361="","*",SP_SUL!B361)</f>
        <v>46006</v>
      </c>
      <c r="G358" s="110" t="str">
        <f>IF(SP_SUL!D361="","*",SP_SUL!D361)</f>
        <v>V85</v>
      </c>
      <c r="H358" s="110" t="str">
        <f>IF(SP_SUL!F361="","*",SP_SUL!F361)</f>
        <v>MECANIZAÇÃO - SOCADORA</v>
      </c>
      <c r="I358" s="110" t="str">
        <f>IF(SP_SUL!H361="","*",SP_SUL!H361)</f>
        <v>109ZPT2</v>
      </c>
      <c r="J358" s="110" t="str">
        <f>IF(SP_SUL!I361="","*",SP_SUL!I361)</f>
        <v>ZPTZDR</v>
      </c>
      <c r="K358" s="110" t="str">
        <f>IF(SP_SUL!M361="","*",SP_SUL!M361)</f>
        <v>ZGM1</v>
      </c>
      <c r="L358" s="339" t="str">
        <f>IF(SP_SUL!N361="","*",SP_SUL!N361)</f>
        <v>ZGM1</v>
      </c>
      <c r="M358" s="111">
        <f>IF(SP_SUL!J361="","*",SP_SUL!J361)</f>
        <v>30</v>
      </c>
      <c r="N358" s="270">
        <f>IF(SP_SUL!K361="","*",SP_SUL!K361)</f>
        <v>114.3</v>
      </c>
      <c r="O358" s="270">
        <f>IF(SP_SUL!L361="","*",SP_SUL!L361)</f>
        <v>115</v>
      </c>
      <c r="P358" s="111"/>
      <c r="Q358" s="128">
        <f>IF(SP_SUL!O361="","*",SP_SUL!O361)</f>
        <v>0.35416666666666669</v>
      </c>
      <c r="R358" s="128">
        <f>IF(SP_SUL!P361="","*",SP_SUL!P361)</f>
        <v>6.25E-2</v>
      </c>
      <c r="S358" s="110" t="str">
        <f>IF(SP_SUL!Q361="","*",CONCATENATE(SP_SUL!Q361," ",SP_SUL!R361))</f>
        <v>700 M</v>
      </c>
      <c r="T358" s="110" t="str">
        <f>IF(SP_SUL!V361="","*",SP_SUL!V361)</f>
        <v>Saulo</v>
      </c>
      <c r="U358" s="110" t="str">
        <f>IF(SP_SUL!W361="","*",SP_SUL!W361)</f>
        <v>Serviços de 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1700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1478</v>
      </c>
      <c r="D5" s="399"/>
      <c r="E5" s="399"/>
      <c r="F5" s="399"/>
      <c r="G5" s="399"/>
      <c r="H5" s="399"/>
      <c r="I5" s="399"/>
      <c r="J5" s="400"/>
      <c r="K5" s="401" t="s">
        <v>1479</v>
      </c>
      <c r="L5" s="402"/>
      <c r="M5" s="402"/>
      <c r="N5" s="402"/>
      <c r="O5" s="403" t="s">
        <v>1480</v>
      </c>
      <c r="P5" s="404"/>
      <c r="Q5" s="405"/>
    </row>
    <row r="6" spans="1:17" s="94" customFormat="1" ht="15.75" customHeight="1">
      <c r="A6" s="88" t="s">
        <v>1475</v>
      </c>
      <c r="B6" s="95" t="s">
        <v>1474</v>
      </c>
      <c r="C6" s="96" t="s">
        <v>870</v>
      </c>
      <c r="D6" s="97" t="s">
        <v>871</v>
      </c>
      <c r="E6" s="96" t="s">
        <v>1481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1482</v>
      </c>
      <c r="M6" s="139" t="s">
        <v>335</v>
      </c>
      <c r="N6" s="140" t="s">
        <v>865</v>
      </c>
      <c r="O6" s="246" t="s">
        <v>908</v>
      </c>
      <c r="P6" s="157"/>
      <c r="Q6" s="193" t="s">
        <v>1483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ZGM1</v>
      </c>
      <c r="M355" s="141">
        <f>IF(SP_SUL!AP361="","*",SP_SUL!AP361)</f>
        <v>114.3</v>
      </c>
      <c r="N355" s="141" t="str">
        <f>IF(SP_SUL!AM361="","*",SP_SUL!AM361)</f>
        <v>ZGM1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1484</v>
      </c>
      <c r="C2" s="96" t="s">
        <v>855</v>
      </c>
      <c r="D2" s="96" t="s">
        <v>857</v>
      </c>
      <c r="E2" s="96" t="s">
        <v>1485</v>
      </c>
      <c r="F2" s="96" t="s">
        <v>1486</v>
      </c>
      <c r="G2" s="96" t="s">
        <v>1487</v>
      </c>
      <c r="H2" s="96" t="s">
        <v>1488</v>
      </c>
      <c r="I2" s="96" t="s">
        <v>1489</v>
      </c>
      <c r="J2" s="96" t="s">
        <v>1490</v>
      </c>
      <c r="K2" s="131" t="s">
        <v>1491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2025-12-12T19:05:00Z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