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67" documentId="8_{B6337239-1A00-434D-AAD0-422EA1FEB5AE}" xr6:coauthVersionLast="47" xr6:coauthVersionMax="47" xr10:uidLastSave="{684654DE-FFE6-4DCF-A42A-5490424C90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4" i="1" l="1" a="1"/>
  <c r="H354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54" i="1" l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<sst xmlns="http://schemas.openxmlformats.org/spreadsheetml/2006/main" count="9283" uniqueCount="1892">
  <si>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</si>
  <si>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</si>
  <si>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</si>
  <si>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</si>
  <si>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</si>
  <si>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</si>
  <si>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</si>
  <si>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</si>
  <si>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</si>
  <si>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</si>
  <si>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</si>
  <si>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</si>
  <si>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</si>
  <si>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</si>
  <si>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</si>
  <si>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</si>
  <si>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</si>
  <si>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</si>
  <si>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</si>
  <si>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</si>
  <si>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</si>
  <si>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</si>
  <si>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</si>
  <si>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</si>
  <si>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</si>
  <si>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</si>
  <si>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</si>
  <si>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</si>
  <si>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</si>
  <si>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</si>
  <si>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</si>
  <si>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</si>
  <si>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</si>
  <si>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</si>
  <si>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</si>
  <si>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</si>
  <si>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</si>
  <si>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</si>
  <si>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</si>
  <si>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</si>
  <si>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</si>
  <si>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</si>
  <si>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</si>
  <si>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</si>
  <si>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</si>
  <si>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</si>
  <si>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</si>
  <si>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</si>
  <si>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</si>
  <si>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</si>
  <si>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</si>
  <si>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</si>
  <si>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</si>
  <si>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</si>
  <si>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</si>
  <si>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</si>
  <si>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</si>
  <si>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</si>
  <si>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</si>
  <si>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</si>
  <si>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</si>
  <si>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</si>
  <si>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</si>
  <si>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</si>
  <si>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</si>
  <si>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</si>
  <si>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</si>
  <si>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</si>
  <si>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</si>
  <si>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</si>
  <si>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</si>
  <si>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</si>
  <si>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</si>
  <si>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</si>
  <si>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</si>
  <si>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</si>
  <si>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</si>
  <si>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</si>
  <si>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</si>
  <si>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</si>
  <si>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</si>
  <si>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</si>
  <si>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</si>
  <si>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</si>
  <si>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</si>
  <si>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</si>
  <si>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</si>
  <si>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</si>
  <si>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</si>
  <si>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</si>
  <si>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</si>
  <si>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</si>
  <si>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</si>
  <si>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</si>
  <si>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</si>
  <si>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</si>
  <si>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</si>
  <si>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</si>
  <si>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</si>
  <si>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</si>
  <si>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</si>
  <si>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</si>
  <si>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</si>
  <si>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</si>
  <si>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</si>
  <si>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</si>
  <si>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</si>
  <si>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</si>
  <si>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</si>
  <si>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</si>
  <si>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</si>
  <si>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</si>
  <si>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</si>
  <si>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</si>
  <si>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</si>
  <si>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</si>
  <si>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</si>
  <si>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</si>
  <si>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</si>
  <si>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</si>
  <si>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</si>
  <si>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</si>
  <si>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</si>
  <si>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</si>
  <si>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</si>
  <si>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</si>
  <si>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</si>
  <si>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</si>
  <si>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</si>
  <si>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</si>
  <si>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</si>
  <si>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</si>
  <si>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</si>
  <si>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</si>
  <si>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</si>
  <si>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</si>
  <si>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</si>
  <si>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</si>
  <si>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</si>
  <si>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</si>
  <si>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</si>
  <si>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</si>
  <si>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</si>
  <si>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</si>
  <si>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</si>
  <si>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</si>
  <si>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</si>
  <si>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</si>
  <si>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</si>
  <si>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</si>
  <si>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</si>
  <si>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</si>
  <si>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</si>
  <si>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</si>
  <si>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</si>
  <si>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</si>
  <si>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</si>
  <si>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</si>
  <si>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</si>
  <si>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</si>
  <si>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</si>
  <si>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</si>
  <si>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</si>
  <si>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</si>
  <si>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</si>
  <si>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</si>
  <si>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</si>
  <si>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</si>
  <si>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</si>
  <si>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</si>
  <si>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</si>
  <si>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</si>
  <si>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</si>
  <si>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</si>
  <si>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</si>
  <si>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</si>
  <si>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</si>
  <si>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</si>
  <si>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</si>
  <si>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</si>
  <si>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</si>
  <si>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</si>
  <si>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</si>
  <si>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</si>
  <si>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</si>
  <si>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</si>
  <si>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</si>
  <si>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</si>
  <si>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</si>
  <si>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</si>
  <si>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</si>
  <si>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</si>
  <si>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</si>
  <si>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</si>
  <si>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</si>
  <si>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</si>
  <si>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</si>
  <si>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</si>
  <si>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</si>
  <si>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</si>
  <si>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</si>
  <si>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</si>
  <si>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</si>
  <si>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</si>
  <si>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</si>
  <si>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</si>
  <si>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</si>
  <si>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</si>
  <si>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</si>
  <si>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</si>
  <si>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</si>
  <si>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</si>
  <si>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</si>
  <si>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</si>
  <si>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</si>
  <si>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</si>
  <si>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</si>
  <si>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</si>
  <si>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</si>
  <si>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</si>
  <si>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</si>
  <si>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</si>
  <si>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</si>
  <si>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</si>
  <si>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</si>
  <si>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</si>
  <si>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</si>
  <si>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</si>
  <si>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</si>
  <si>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</si>
  <si>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</si>
  <si>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</si>
  <si>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</si>
  <si>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</si>
  <si>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</si>
  <si>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</si>
  <si>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</si>
  <si>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</si>
  <si>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</si>
  <si>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</si>
  <si>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</si>
  <si>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</si>
  <si>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</si>
  <si>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</si>
  <si>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</si>
  <si>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</si>
  <si>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</si>
  <si>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</si>
  <si>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</si>
  <si>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</si>
  <si>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</si>
  <si>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</si>
  <si>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</si>
  <si>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</si>
  <si>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</si>
  <si>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</si>
  <si>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</si>
  <si>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</si>
  <si>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</si>
  <si>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</si>
  <si>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</si>
  <si>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</si>
  <si>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</si>
  <si>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</si>
  <si>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</si>
  <si>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</si>
  <si>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</si>
  <si>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</si>
  <si>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</si>
  <si>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</si>
  <si>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</si>
  <si>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</si>
  <si>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</si>
  <si>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</si>
  <si>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</si>
  <si>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</si>
  <si>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</si>
  <si>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</si>
  <si>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</si>
  <si>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</si>
  <si>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</si>
  <si>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</si>
  <si>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</si>
  <si>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</si>
  <si>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</si>
  <si>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</si>
  <si>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</si>
  <si>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</si>
  <si>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</si>
  <si>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</si>
  <si>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</si>
  <si>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</si>
  <si>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</si>
  <si>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</si>
  <si>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</si>
  <si>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</si>
  <si>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</si>
  <si>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</si>
  <si>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</si>
  <si>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</si>
  <si>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</si>
  <si>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</si>
  <si>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</si>
  <si>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</si>
  <si>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</si>
  <si>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</si>
  <si>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</si>
  <si>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</si>
  <si>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</si>
  <si>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</si>
  <si>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</si>
  <si>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</si>
  <si>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</si>
  <si>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</si>
  <si>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</si>
  <si>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</si>
  <si>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</si>
  <si>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</si>
  <si>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</si>
  <si>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</si>
  <si>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</si>
  <si>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</si>
  <si>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</si>
  <si>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</si>
  <si>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</si>
  <si>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</si>
  <si>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</si>
  <si>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</si>
  <si>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</si>
  <si>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</si>
  <si>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</si>
  <si>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</si>
  <si>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</si>
  <si>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</si>
  <si>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</si>
  <si>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</si>
  <si>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</si>
  <si>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</si>
  <si>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</si>
  <si>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</si>
  <si>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</si>
  <si>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</si>
  <si>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</si>
  <si>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</si>
  <si>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</si>
  <si>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</si>
  <si>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</si>
  <si>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</si>
  <si>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</si>
  <si>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</si>
  <si>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</si>
  <si>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</si>
  <si>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</si>
  <si>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</si>
  <si>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</si>
  <si>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</si>
  <si>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</si>
  <si>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</si>
  <si>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</si>
  <si>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</si>
  <si>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</si>
  <si>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</si>
  <si>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</si>
  <si>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</si>
  <si>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</si>
  <si>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</si>
  <si>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</si>
  <si>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</si>
  <si>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</si>
  <si>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</si>
  <si>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</si>
  <si>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</si>
  <si>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</si>
  <si>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</si>
  <si>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</si>
  <si>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</si>
  <si>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</si>
  <si>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</si>
  <si>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</si>
  <si>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</si>
  <si>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</si>
  <si>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</si>
  <si>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</si>
  <si>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</si>
  <si>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</si>
  <si>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</si>
  <si>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</si>
  <si>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</si>
  <si>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</si>
  <si>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</si>
  <si>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</si>
  <si>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</si>
  <si>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</si>
  <si>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</si>
  <si>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</si>
  <si>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</si>
  <si>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</si>
  <si>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</si>
  <si>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</si>
  <si>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</si>
  <si>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</si>
  <si>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</si>
  <si>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</si>
  <si>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</si>
  <si>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</si>
  <si>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</si>
  <si>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</si>
  <si>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</si>
  <si>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</si>
  <si>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</si>
  <si>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</si>
  <si>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</si>
  <si>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</si>
  <si>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</si>
  <si>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</si>
  <si>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</si>
  <si>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</si>
  <si>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</si>
  <si>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</si>
  <si>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</si>
  <si>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</si>
  <si>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</si>
  <si>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</si>
  <si>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</si>
  <si>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</si>
  <si>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</si>
  <si>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</si>
  <si>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</si>
  <si>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</si>
  <si>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</si>
  <si>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</si>
  <si>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</si>
  <si>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</si>
  <si>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</si>
  <si>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</si>
  <si>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</si>
  <si>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</si>
  <si>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</si>
  <si>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</si>
  <si>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</si>
  <si>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</si>
  <si>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</si>
  <si>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</si>
  <si>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</si>
  <si>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</si>
  <si>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</si>
  <si>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</si>
  <si>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</si>
  <si>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</si>
  <si>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</si>
  <si>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</si>
  <si>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</si>
  <si>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</si>
  <si>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</si>
  <si>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</si>
  <si>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</si>
  <si>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</si>
  <si>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</si>
  <si>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</si>
  <si>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</si>
  <si>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</si>
  <si>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</si>
  <si>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</si>
  <si>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</si>
  <si>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</si>
  <si>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</si>
  <si>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</si>
  <si>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</si>
  <si>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</si>
  <si>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</si>
  <si>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</si>
  <si>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</si>
  <si>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</si>
  <si>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</si>
  <si>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</si>
  <si>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</si>
  <si>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</si>
  <si>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</si>
  <si>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</si>
  <si>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</si>
  <si>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</si>
  <si>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</si>
  <si>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</si>
  <si>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</si>
  <si>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</si>
  <si>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</si>
  <si>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</si>
  <si>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</si>
  <si>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</si>
  <si>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</si>
  <si>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</si>
  <si>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</si>
  <si>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</si>
  <si>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</si>
  <si>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</si>
  <si>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</si>
  <si>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</si>
  <si>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</si>
  <si>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</si>
  <si>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</si>
  <si>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</si>
  <si>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</si>
  <si>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</si>
  <si>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</si>
  <si>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</si>
  <si>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</si>
  <si>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</si>
  <si>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</si>
  <si>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</si>
  <si>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</si>
  <si>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</si>
  <si>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</si>
  <si>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</si>
  <si>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</si>
  <si>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</si>
  <si>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</si>
  <si>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</si>
  <si>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</si>
  <si>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</si>
  <si>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</si>
  <si>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</si>
  <si>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</si>
  <si>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</si>
  <si>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</si>
  <si>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</si>
  <si>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</si>
  <si>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</si>
  <si>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</si>
  <si>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</si>
  <si>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</si>
  <si>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</si>
  <si>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</si>
  <si>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</si>
  <si>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</si>
  <si>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</si>
  <si>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</si>
  <si>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</si>
  <si>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</si>
  <si>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</si>
  <si>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</si>
  <si>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</si>
  <si>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</si>
  <si>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</si>
  <si>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</si>
  <si>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</si>
  <si>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</si>
  <si>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</si>
  <si>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</si>
  <si>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</si>
  <si>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</si>
  <si>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</si>
  <si>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</si>
  <si>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</si>
  <si>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</si>
  <si>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</si>
  <si>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</si>
  <si>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</si>
  <si>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</si>
  <si>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</si>
  <si>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</si>
  <si>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</si>
  <si>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</si>
  <si>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</si>
  <si>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</si>
  <si>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</si>
  <si>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</si>
  <si>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</si>
  <si>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</si>
  <si>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</si>
  <si>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</si>
  <si>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</si>
  <si>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</si>
  <si>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</si>
  <si>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</si>
  <si>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</si>
  <si>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</si>
  <si>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</si>
  <si>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</si>
  <si>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</si>
  <si>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</si>
  <si>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</si>
  <si>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</si>
  <si>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</si>
  <si>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</si>
  <si>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</si>
  <si>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</si>
  <si>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</si>
  <si>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</si>
  <si>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</si>
  <si>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</si>
  <si>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</si>
  <si>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</si>
  <si>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</si>
  <si>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</si>
  <si>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</si>
  <si>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</si>
  <si>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</si>
  <si>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</si>
  <si>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</si>
  <si>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</si>
  <si>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</si>
  <si>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</si>
  <si>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</si>
  <si>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</si>
  <si>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</si>
  <si>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</si>
  <si>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</si>
  <si>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</si>
  <si>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</si>
  <si>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</si>
  <si>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</si>
  <si>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</si>
  <si>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</si>
  <si>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</si>
  <si>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</si>
  <si>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</si>
  <si>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</si>
  <si>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</si>
  <si>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</si>
  <si>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</si>
  <si>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</si>
  <si>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</si>
  <si>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</si>
  <si>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</si>
  <si>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</si>
  <si>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</si>
  <si>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</si>
  <si>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</si>
  <si>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</si>
  <si>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</si>
  <si>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</si>
  <si>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</si>
  <si>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</si>
  <si>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</si>
  <si>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</si>
  <si>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</si>
  <si>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</si>
  <si>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</si>
  <si>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</si>
  <si>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</si>
  <si>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</si>
  <si>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</si>
  <si>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</si>
  <si>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</si>
  <si>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</si>
  <si>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</si>
  <si>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</si>
  <si>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</si>
  <si>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</si>
  <si>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</si>
  <si>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</si>
  <si>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</si>
  <si>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</si>
  <si>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</si>
  <si>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</si>
  <si>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</si>
  <si>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</si>
  <si>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</si>
  <si>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</si>
  <si>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</si>
  <si>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</si>
  <si>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</si>
  <si>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</si>
  <si>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</si>
  <si>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</si>
  <si>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</si>
  <si>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</si>
  <si>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</si>
  <si>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</si>
  <si>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</si>
  <si>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</si>
  <si>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</si>
  <si>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</si>
  <si>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</si>
  <si>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</si>
  <si>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</si>
  <si>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</si>
  <si>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</si>
  <si>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</si>
  <si>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</si>
  <si>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</si>
  <si>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</si>
  <si>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</si>
  <si>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</si>
  <si>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</si>
  <si>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</si>
  <si>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</si>
  <si>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</si>
  <si>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</si>
  <si>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</si>
  <si>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</si>
  <si>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</si>
  <si>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</si>
  <si>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</si>
  <si>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</si>
  <si>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</si>
  <si>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</si>
  <si>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</si>
  <si>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</si>
  <si>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</si>
  <si>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</si>
  <si>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</si>
  <si>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</si>
  <si>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</si>
  <si>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</si>
  <si>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</si>
  <si>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</si>
  <si>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</si>
  <si>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</si>
  <si>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</si>
  <si>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</si>
  <si>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</si>
  <si>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</si>
  <si>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</si>
  <si>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</si>
  <si>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</si>
  <si>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</si>
  <si>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</si>
  <si>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</si>
  <si>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</si>
  <si>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</si>
  <si>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</si>
  <si>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</si>
  <si>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</si>
  <si>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</si>
  <si>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</si>
  <si>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</si>
  <si>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</si>
  <si>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</si>
  <si>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</si>
  <si>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</si>
  <si>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</si>
  <si>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</si>
  <si>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</si>
  <si>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</si>
  <si>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</si>
  <si>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</si>
  <si>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</si>
  <si>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</si>
  <si>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</si>
  <si>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</si>
  <si>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</si>
  <si>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</si>
  <si>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</si>
  <si>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</si>
  <si>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</si>
  <si>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</si>
  <si>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</si>
  <si>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</si>
  <si>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</si>
  <si>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</si>
  <si>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</si>
  <si>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</si>
  <si>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</si>
  <si>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</si>
  <si>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</si>
  <si>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</si>
  <si>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</si>
  <si>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</si>
  <si>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</si>
  <si>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</si>
  <si>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</si>
  <si>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</si>
  <si>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</si>
  <si>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</si>
  <si>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</si>
  <si>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</si>
  <si>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</si>
  <si>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</si>
  <si>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</si>
  <si>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</si>
  <si>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</si>
  <si>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</si>
  <si>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</si>
  <si>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</si>
  <si>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</si>
  <si>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</si>
  <si>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</si>
  <si>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</si>
  <si>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</si>
  <si>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</si>
  <si>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</si>
  <si>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</si>
  <si>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</si>
  <si>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</si>
  <si>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</si>
  <si>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</si>
  <si>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</si>
  <si>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</si>
  <si>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</si>
  <si>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</si>
  <si>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</si>
  <si>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</si>
  <si>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</si>
  <si>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</si>
  <si>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</si>
  <si>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</si>
  <si>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</si>
  <si>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</si>
  <si>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</si>
  <si>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</si>
  <si>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</si>
  <si>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</si>
  <si>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</si>
  <si>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</si>
  <si>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</si>
  <si>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</si>
  <si>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</si>
  <si>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</si>
  <si>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</si>
  <si>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</si>
  <si>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</si>
  <si>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</si>
  <si>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</si>
  <si>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</si>
  <si>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</si>
  <si>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</si>
  <si>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</si>
  <si>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</si>
  <si>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</si>
  <si>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</si>
  <si>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</si>
  <si>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</si>
  <si>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</si>
  <si>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</si>
  <si>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</si>
  <si>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</si>
  <si>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</si>
  <si>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</si>
  <si>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</si>
  <si>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</si>
  <si>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</si>
  <si>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</si>
  <si>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</si>
  <si>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</si>
  <si>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</si>
  <si>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</si>
  <si>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</si>
  <si>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</si>
  <si>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</si>
  <si>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</si>
  <si>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</si>
  <si>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</si>
  <si>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</si>
  <si>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</si>
  <si>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</si>
  <si>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</si>
  <si>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</si>
  <si>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</si>
  <si>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</si>
  <si>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</si>
  <si>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</si>
  <si>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</si>
  <si>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</si>
  <si>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</si>
  <si>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</si>
  <si>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</si>
  <si>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</si>
  <si>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</si>
  <si>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</si>
  <si>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</si>
  <si>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</si>
  <si>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</si>
  <si>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</si>
  <si>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</si>
  <si>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</si>
  <si>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</si>
  <si>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</si>
  <si>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</si>
  <si>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</si>
  <si>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</si>
  <si>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</si>
  <si>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</si>
  <si>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</si>
  <si>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</si>
  <si>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</si>
  <si>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</si>
  <si>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</si>
  <si>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</si>
  <si>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</si>
  <si>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</si>
  <si>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</si>
  <si>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</si>
  <si>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</si>
  <si>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</si>
  <si>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</si>
  <si>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</si>
  <si>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</si>
  <si>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</si>
  <si>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</si>
  <si>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</si>
  <si>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</si>
  <si>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</si>
  <si>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</si>
  <si>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</si>
  <si>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</si>
  <si>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</si>
  <si>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</si>
  <si>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</si>
  <si>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</si>
  <si>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</si>
  <si>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</si>
  <si>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</si>
  <si>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</si>
  <si>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</si>
  <si>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</si>
  <si>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</si>
  <si>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</si>
  <si>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</si>
  <si>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</si>
  <si>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</si>
  <si>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</si>
  <si>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</si>
  <si>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</si>
  <si>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</si>
  <si>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</si>
  <si>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</si>
  <si>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</si>
  <si>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</si>
  <si>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</si>
  <si>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</si>
  <si>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</si>
  <si>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</si>
  <si>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</si>
  <si>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</si>
  <si>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</si>
  <si>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</si>
  <si>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</si>
  <si>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</si>
  <si>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</si>
  <si>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</si>
  <si>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</si>
  <si>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</si>
  <si>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</si>
  <si>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</si>
  <si>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</si>
  <si>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</si>
  <si>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</si>
  <si>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</si>
  <si>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</si>
  <si>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</si>
  <si>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</si>
  <si>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</si>
  <si>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</si>
  <si>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</si>
  <si>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</si>
  <si>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</si>
  <si>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</si>
  <si>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</si>
  <si>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</si>
  <si>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</si>
  <si>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</si>
  <si>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</si>
  <si>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</si>
  <si>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</si>
  <si>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</si>
  <si>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</si>
  <si>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</si>
  <si>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</si>
  <si>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</si>
  <si>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</si>
  <si>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</si>
  <si>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</si>
  <si>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</si>
  <si>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</si>
  <si>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</si>
  <si>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</si>
  <si>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</si>
  <si>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</si>
  <si>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</si>
  <si>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</si>
  <si>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</si>
  <si>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</si>
  <si>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</si>
  <si>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</si>
  <si>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</si>
  <si>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</si>
  <si>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</si>
  <si>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</si>
  <si>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</si>
  <si>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</si>
  <si>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</si>
  <si>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</si>
  <si>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</si>
  <si>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</si>
  <si>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</si>
  <si>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</si>
  <si>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</si>
  <si>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</si>
  <si>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</si>
  <si>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</si>
  <si>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</si>
  <si>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</si>
  <si>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</si>
  <si>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</si>
  <si>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</si>
  <si>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</si>
  <si>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</si>
  <si>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</si>
  <si>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</si>
  <si>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</si>
  <si>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</si>
  <si>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</si>
  <si>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</si>
  <si>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</si>
  <si>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</si>
  <si>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</si>
  <si>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</si>
  <si>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</si>
  <si>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</si>
  <si>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</si>
  <si>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</si>
  <si>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</si>
  <si>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</si>
  <si>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</si>
  <si>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</si>
  <si>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</si>
  <si>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</si>
  <si>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</si>
  <si>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</si>
  <si>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</si>
  <si>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</si>
  <si>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</si>
  <si>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</si>
  <si>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</si>
  <si>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</si>
  <si>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</si>
  <si>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</si>
  <si>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</si>
  <si>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</si>
  <si>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</si>
  <si>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</si>
  <si>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</si>
  <si>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</si>
  <si>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</si>
  <si>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</si>
  <si>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</si>
  <si>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</si>
  <si>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</si>
  <si>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</si>
  <si>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</si>
  <si>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</si>
  <si>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</si>
  <si>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</si>
  <si>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</si>
  <si>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</si>
  <si>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</si>
  <si>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</si>
  <si>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</si>
  <si>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</si>
  <si>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</si>
  <si>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</si>
  <si>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</si>
  <si>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</si>
  <si>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</si>
  <si>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</si>
  <si>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</si>
  <si>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</si>
  <si>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</si>
  <si>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</si>
  <si>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</si>
  <si>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</si>
  <si>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</si>
  <si>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</si>
  <si>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</si>
  <si>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</si>
  <si>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</si>
  <si>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</si>
  <si>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</si>
  <si>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</si>
  <si>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</si>
  <si>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</si>
  <si>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</si>
  <si>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</si>
  <si>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</si>
  <si>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</si>
  <si>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</si>
  <si>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</si>
  <si>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</si>
  <si>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</si>
  <si>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</si>
  <si>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</si>
  <si>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</si>
  <si>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</si>
  <si>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</si>
  <si>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</si>
  <si>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</si>
  <si>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</si>
  <si>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</si>
  <si>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</si>
  <si>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</si>
  <si>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</si>
  <si>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</si>
  <si>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</si>
  <si>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</si>
  <si>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</si>
  <si>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</si>
  <si>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</si>
  <si>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</si>
  <si>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</si>
  <si>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</si>
  <si>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</si>
  <si>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</si>
  <si>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</si>
  <si>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</si>
  <si>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</si>
  <si>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</si>
  <si>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</si>
  <si>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</si>
  <si>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</si>
  <si>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</si>
  <si>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</si>
  <si>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</si>
  <si>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</si>
  <si>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</si>
  <si>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</si>
  <si>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</si>
  <si>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</si>
  <si>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</si>
  <si>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</si>
  <si>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</si>
  <si>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</si>
  <si>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</si>
  <si>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</si>
  <si>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</si>
  <si>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</si>
  <si>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</si>
  <si>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</si>
  <si>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</si>
  <si>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</si>
  <si>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</si>
  <si>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</si>
  <si>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</si>
  <si>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</si>
  <si>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</si>
  <si>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</si>
  <si>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</si>
  <si>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</si>
  <si>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</si>
  <si>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</si>
  <si>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</si>
  <si>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</si>
  <si>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</si>
  <si>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</si>
  <si>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</si>
  <si>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</si>
  <si>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</si>
  <si>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</si>
  <si>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</si>
  <si>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</si>
  <si>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</si>
  <si>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</si>
  <si>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</si>
  <si>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</si>
  <si>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</si>
  <si>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</si>
  <si>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</si>
  <si>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</si>
  <si>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</si>
  <si>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</si>
  <si>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</si>
  <si>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</si>
  <si>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</si>
  <si>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</si>
  <si>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</si>
  <si>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</si>
  <si>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</si>
  <si>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</si>
  <si>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</si>
  <si>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</si>
  <si>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</si>
  <si>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</si>
  <si>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</si>
  <si>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</si>
  <si>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</si>
  <si>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</si>
  <si>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</si>
  <si>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</si>
  <si>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</si>
  <si>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</si>
  <si>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</si>
  <si>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</si>
  <si>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</si>
  <si>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</si>
  <si>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</si>
  <si>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</si>
  <si>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</si>
  <si>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</si>
  <si>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</si>
  <si>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</si>
  <si>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</si>
  <si>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</si>
  <si>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</si>
  <si>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</si>
  <si>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</si>
  <si>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</si>
  <si>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</si>
  <si>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</si>
  <si>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</si>
  <si>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</si>
  <si>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</si>
  <si>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</si>
  <si>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</si>
  <si>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</si>
  <si>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</si>
  <si>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</si>
  <si>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</si>
  <si>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</si>
  <si>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</si>
  <si>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</si>
  <si>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</si>
  <si>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</si>
  <si>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</si>
  <si>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</si>
  <si>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</si>
  <si>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</si>
  <si>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</si>
  <si>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</si>
  <si>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</si>
  <si>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</si>
  <si>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</si>
  <si>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</si>
  <si>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</si>
  <si>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</si>
  <si>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</si>
  <si>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</si>
  <si>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</si>
  <si>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</si>
  <si>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</si>
  <si>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</si>
  <si>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</si>
  <si>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</si>
  <si>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</si>
  <si>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</si>
  <si>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</si>
  <si>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</si>
  <si>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</si>
  <si>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</si>
  <si>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</si>
  <si>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</si>
  <si>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</si>
  <si>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</si>
  <si>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</si>
  <si>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</si>
  <si>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</si>
  <si>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</si>
  <si>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</si>
  <si>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</si>
  <si>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</si>
  <si>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</si>
  <si>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</si>
  <si>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</si>
  <si>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</si>
  <si>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</si>
  <si>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</si>
  <si>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</si>
  <si>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</si>
  <si>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</si>
  <si>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</si>
  <si>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</si>
  <si>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</si>
  <si>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</si>
  <si>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</si>
  <si>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</si>
  <si>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</si>
  <si>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</si>
  <si>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</si>
  <si>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</si>
  <si>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</si>
  <si>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</si>
  <si>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</si>
  <si>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</si>
  <si>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</si>
  <si>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</si>
  <si>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</si>
  <si>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</si>
  <si>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</si>
  <si>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</si>
  <si>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</si>
  <si>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</si>
  <si>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</si>
  <si>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</si>
  <si>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</si>
  <si>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</si>
  <si>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</si>
  <si>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</si>
  <si>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</si>
  <si>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</si>
  <si>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</si>
  <si>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</si>
  <si>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</si>
  <si>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</si>
  <si>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</si>
  <si>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</si>
  <si>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</si>
  <si>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</si>
  <si>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</si>
  <si>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</si>
  <si>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</si>
  <si>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</si>
  <si>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</si>
  <si>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</si>
  <si>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</si>
  <si>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</si>
  <si>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</si>
  <si>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</si>
  <si>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</si>
  <si>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</si>
  <si>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</si>
  <si>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</si>
  <si>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</si>
  <si>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</si>
  <si>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</si>
  <si>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</si>
  <si>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</si>
  <si>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</si>
  <si>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</si>
  <si>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</si>
  <si>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</si>
  <si>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</si>
  <si>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</si>
  <si>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</si>
  <si>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</si>
  <si>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</si>
  <si>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</si>
  <si>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</si>
  <si>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</si>
  <si>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</si>
  <si>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</si>
  <si>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</si>
  <si>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</si>
  <si>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</si>
  <si>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</si>
  <si>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</si>
  <si>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</si>
  <si>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</si>
  <si>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</si>
  <si>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</si>
  <si>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</si>
  <si>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</si>
  <si>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</si>
  <si>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</si>
  <si>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</si>
  <si>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</si>
  <si>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</si>
  <si>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</si>
  <si>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</si>
  <si>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</si>
  <si>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</si>
  <si>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</si>
  <si>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</si>
  <si>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</si>
  <si>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</si>
  <si>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</si>
  <si>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</si>
  <si>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</si>
  <si>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</si>
  <si>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</si>
  <si>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</si>
  <si>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</si>
  <si>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</si>
  <si>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</si>
  <si>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</si>
  <si>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</si>
  <si>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</si>
  <si>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</si>
  <si>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</si>
  <si>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</si>
  <si>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</si>
  <si>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</si>
  <si>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</si>
  <si>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</si>
  <si>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</si>
  <si>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</si>
  <si>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</si>
  <si>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</si>
  <si>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</si>
  <si>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</si>
  <si>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</si>
  <si>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</si>
  <si>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</si>
  <si>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</si>
  <si>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</si>
  <si>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</si>
  <si>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</si>
  <si>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</si>
  <si>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</si>
  <si>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</si>
  <si>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</si>
  <si>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</si>
  <si>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</si>
  <si>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</si>
  <si>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</si>
  <si>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</si>
  <si>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</si>
  <si>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</si>
  <si>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</si>
  <si>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</si>
  <si>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</si>
  <si>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</si>
  <si>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</si>
  <si>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</si>
  <si>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</si>
  <si>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</si>
  <si>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</si>
  <si>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</si>
  <si>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</si>
  <si>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</si>
  <si>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</si>
  <si>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</si>
  <si>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</si>
  <si>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</si>
  <si>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</si>
  <si>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</si>
  <si>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</si>
  <si>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</si>
  <si>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</si>
  <si>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</si>
  <si>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</si>
  <si>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</si>
  <si>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</si>
  <si>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</si>
  <si>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</si>
  <si>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</si>
  <si>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</si>
  <si>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</si>
  <si>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</si>
  <si>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</si>
  <si>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</si>
  <si>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</si>
  <si>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</si>
  <si>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</si>
  <si>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</si>
  <si>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</si>
  <si>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</si>
  <si>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</si>
  <si>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</si>
  <si>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</si>
  <si>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</si>
  <si>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</si>
  <si>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</si>
  <si>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</si>
  <si>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</si>
  <si>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</si>
  <si>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</si>
  <si>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</si>
  <si>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</si>
  <si>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</si>
  <si>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</si>
  <si>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</si>
  <si>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</si>
  <si>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</si>
  <si>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</si>
  <si>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</si>
  <si>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</si>
  <si>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</si>
  <si>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</si>
  <si>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</si>
  <si>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</si>
  <si>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</si>
  <si>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</si>
  <si>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</si>
  <si>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</si>
  <si>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</si>
  <si>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</si>
  <si>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</si>
  <si>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</si>
  <si>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</si>
  <si>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</si>
  <si>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</si>
  <si>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</si>
  <si>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</si>
  <si>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</si>
  <si>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</si>
  <si>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</si>
  <si>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</si>
  <si>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</si>
  <si>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</si>
  <si>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</si>
  <si>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</si>
  <si>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</si>
  <si>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</si>
  <si>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</si>
  <si>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</si>
  <si>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</si>
  <si>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</si>
  <si>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</si>
  <si>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</si>
  <si>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</si>
  <si>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</si>
  <si>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</si>
  <si>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</si>
  <si>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</si>
  <si>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</si>
  <si>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</si>
  <si>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</si>
  <si>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</si>
  <si>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</si>
  <si>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</si>
  <si>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</si>
  <si>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</si>
  <si>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</si>
  <si>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</si>
  <si>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</si>
  <si>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</si>
  <si>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</si>
  <si>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</si>
  <si>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</si>
  <si>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</si>
  <si>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</si>
  <si>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</si>
  <si>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</si>
  <si>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</si>
  <si>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</si>
  <si>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</si>
  <si>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</si>
  <si>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</si>
  <si>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</si>
  <si>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</si>
  <si>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</si>
  <si>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</si>
  <si>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</si>
  <si>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</si>
  <si>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</si>
  <si>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</si>
  <si>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</si>
  <si>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</si>
  <si>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</si>
  <si>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</si>
  <si>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</si>
  <si>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</si>
  <si>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</si>
  <si>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</si>
  <si>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</si>
  <si>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</si>
  <si>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</si>
  <si>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</si>
  <si>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</si>
  <si>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</si>
  <si>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</si>
  <si>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</si>
  <si>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</si>
  <si>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</si>
  <si>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</si>
  <si>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</si>
  <si>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</si>
  <si>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</si>
  <si>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</si>
  <si>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</si>
  <si>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</si>
  <si>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</si>
  <si>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</si>
  <si>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</si>
  <si>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</si>
  <si>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</si>
  <si>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</si>
  <si>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</si>
  <si>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</si>
  <si>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</si>
  <si>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</si>
  <si>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</si>
  <si>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</si>
  <si>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</si>
  <si>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</si>
  <si>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</si>
  <si>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</si>
  <si>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</si>
  <si>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</si>
  <si>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</si>
  <si>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</si>
  <si>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</si>
  <si>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</si>
  <si>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</si>
  <si>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</si>
  <si>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</si>
  <si>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</si>
  <si>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</si>
  <si>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</si>
  <si>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</si>
  <si>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</si>
  <si>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</si>
  <si>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</si>
  <si>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</si>
  <si>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</si>
  <si>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</si>
  <si>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</si>
  <si>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</si>
  <si>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</si>
  <si>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</si>
  <si>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</si>
  <si>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</si>
  <si>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</si>
  <si>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</si>
  <si>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</si>
  <si>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</si>
  <si>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</si>
  <si>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</si>
  <si>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</si>
  <si>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</si>
  <si>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</si>
  <si>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</si>
  <si>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</si>
  <si>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</si>
  <si>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</si>
  <si>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</si>
  <si>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</si>
  <si>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</si>
  <si>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</si>
  <si>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</si>
  <si>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</si>
  <si>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</si>
  <si>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</si>
  <si>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</si>
  <si>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</si>
  <si>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</si>
  <si>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</si>
  <si>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</si>
  <si>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</si>
  <si>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</si>
  <si>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</si>
  <si>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</si>
  <si>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</si>
  <si>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</si>
  <si>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</si>
  <si>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</si>
  <si>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</si>
  <si>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</si>
  <si>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</si>
  <si>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</si>
  <si>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</si>
  <si>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</si>
  <si>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</si>
  <si>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</si>
  <si>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</si>
  <si>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</si>
  <si>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</si>
  <si>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</si>
  <si>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</si>
  <si>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</si>
  <si>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</si>
  <si>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</si>
  <si>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</si>
  <si>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</si>
  <si>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</si>
  <si>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</si>
  <si>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</si>
  <si>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</si>
  <si>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</si>
  <si>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</si>
  <si>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</si>
  <si>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</si>
  <si>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</si>
  <si>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</si>
  <si>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</si>
  <si>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</si>
  <si>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</si>
  <si>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</si>
  <si>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</si>
  <si>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</si>
  <si>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</si>
  <si>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</si>
  <si>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</si>
  <si>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</si>
  <si>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</si>
  <si>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</si>
  <si>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</si>
  <si>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</si>
  <si>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</si>
  <si>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</si>
  <si>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</si>
  <si>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</si>
  <si>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</si>
  <si>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</si>
  <si>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</si>
  <si>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</si>
  <si>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</si>
  <si>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</si>
  <si>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</si>
  <si>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</si>
  <si>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</si>
  <si>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</si>
  <si>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</si>
  <si>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</si>
  <si>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</si>
  <si>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</si>
  <si>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</si>
  <si>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</si>
  <si>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</si>
  <si>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</si>
  <si>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</si>
  <si>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</si>
  <si>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</si>
  <si>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</si>
  <si>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</si>
  <si>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</si>
  <si>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</si>
  <si>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</si>
  <si>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</si>
  <si>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</si>
  <si>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</si>
  <si>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</si>
  <si>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</si>
  <si>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</si>
  <si>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</si>
  <si>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</si>
  <si>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</si>
  <si>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</si>
  <si>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</si>
  <si>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</si>
  <si>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</si>
  <si>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</si>
  <si>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</si>
  <si>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</si>
  <si>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</si>
  <si>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</si>
  <si>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</si>
  <si>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</si>
  <si>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</si>
  <si>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</si>
  <si>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</si>
  <si>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</si>
  <si>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</si>
  <si>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</si>
  <si>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</si>
  <si>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</si>
  <si>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</si>
  <si>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</si>
  <si>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</si>
  <si>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</si>
  <si>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</si>
  <si>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</si>
  <si>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</si>
  <si>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</si>
  <si>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</si>
  <si>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</si>
  <si>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</si>
  <si>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</si>
  <si>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</si>
  <si>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</si>
  <si>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</si>
  <si>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</si>
  <si>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</si>
  <si>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</si>
  <si>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</si>
  <si>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</si>
  <si>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</si>
  <si>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</si>
  <si>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</si>
  <si>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</si>
  <si>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</si>
  <si>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</si>
  <si>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</si>
  <si>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</si>
  <si>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</si>
  <si>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</si>
  <si>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</si>
  <si>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</si>
  <si>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</si>
  <si>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</si>
  <si>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</si>
  <si>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</si>
  <si>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</si>
  <si>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</si>
  <si>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</si>
  <si>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</si>
  <si>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</si>
  <si>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</si>
  <si>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</si>
  <si>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</si>
  <si>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</si>
  <si>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</si>
  <si>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</si>
  <si>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</si>
  <si>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</si>
  <si>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</si>
  <si>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</si>
  <si>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</si>
  <si>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</si>
  <si>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</si>
  <si>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</si>
  <si>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</si>
  <si>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</si>
  <si>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</si>
  <si>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</si>
  <si>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</si>
  <si>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</si>
  <si>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</si>
  <si>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</si>
  <si>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</si>
  <si>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</si>
  <si>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</si>
  <si>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</si>
  <si>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</si>
  <si>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</si>
  <si>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</si>
  <si>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</si>
  <si>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</si>
  <si>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</si>
  <si>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</si>
  <si>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</si>
  <si>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</si>
  <si>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</si>
  <si>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</si>
  <si>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</si>
  <si>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</si>
  <si>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</si>
  <si>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</si>
  <si>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</si>
  <si>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</si>
  <si>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</si>
  <si>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</si>
  <si>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</si>
  <si>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</si>
  <si>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</si>
  <si>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</si>
  <si>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</si>
  <si>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</si>
  <si>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</si>
  <si>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</si>
  <si>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</si>
  <si>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</si>
  <si>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</si>
  <si>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</si>
  <si>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</si>
  <si>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</si>
  <si>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</si>
  <si>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</si>
  <si>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</si>
  <si>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</si>
  <si>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</si>
  <si>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</si>
  <si>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</si>
  <si>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</si>
  <si>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</si>
  <si>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</si>
  <si>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</si>
  <si>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</si>
  <si>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</si>
  <si>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</si>
  <si>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</si>
  <si>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</si>
  <si>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</si>
  <si>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pcm vIA</t>
  </si>
  <si>
    <t>SODLA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</si>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</sst>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F308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981</v>
      </c>
      <c r="BN310" s="14" t="s">
        <v>1012</v>
      </c>
      <c r="BO310" s="165" t="s">
        <v>1070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MecanizaçãoAtivos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V9046020</v>
      </c>
      <c r="B354" s="171">
        <v>46020</v>
      </c>
      <c r="C354" s="8">
        <f>IF(BS_CONTROLE[[#This Row],[DATA]]="","",WEEKNUM(BS_CONTROLE[[#This Row],[DATA]]))</f>
        <v>53</v>
      </c>
      <c r="D354" s="51" t="s">
        <v>827</v>
      </c>
      <c r="E354" s="310">
        <v>335</v>
      </c>
      <c r="F354" s="172" t="s">
        <v>714</v>
      </c>
      <c r="G354" s="9" t="str">
        <f>IF(D354="","*",VLOOKUP(F354,BS_ATIVIDADE[#All],3,FALSE))</f>
        <v>MECANIZAÇÃO - SOCADORA</v>
      </c>
      <c r="H354" s="202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I354" s="173" t="s">
        <v>608</v>
      </c>
      <c r="J354" s="215">
        <v>98</v>
      </c>
      <c r="K354" s="215">
        <v>752</v>
      </c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54" s="173">
        <v>0.33333333333333331</v>
      </c>
      <c r="P354" s="173">
        <v>0.125</v>
      </c>
      <c r="Q354" s="83">
        <v>2000</v>
      </c>
      <c r="R354" s="10" t="str">
        <f>IFERROR(_xlfn.XLOOKUP(F354, BS_ATIVIDADE[ATIVIDADE],BS_ATIVIDADE[UNIDADE] ), "*")</f>
        <v>M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4" s="80" t="str">
        <f>IFERROR(_xlfn.XLOOKUP(J354, BASE_MAPA!$D$2:$D$359, BASE_MAPA!$I$2:$I$359), "ERRO")</f>
        <v>ALTO ARAGUAIA - RONDONOPOLIS</v>
      </c>
      <c r="V354" s="196" t="s">
        <v>1842</v>
      </c>
      <c r="W354" s="173" t="s">
        <v>1843</v>
      </c>
      <c r="X354" s="216" t="s">
        <v>964</v>
      </c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MECANIZAÇÃO - SOCADORA</v>
      </c>
      <c r="AJ354" s="9" t="str">
        <f>IF(D354="","*",VLOOKUP(AI354,BS_ATIVIDADE[#Data],3,FALSE))</f>
        <v>MECANIZAÇÃO - SOCADORA</v>
      </c>
      <c r="AK354" s="276" t="str">
        <f>IF(BS_CONTROLE[[#This Row],[Local - Partida]]=0, "-", BS_CONTROLE[[#This Row],[Local - Partida]])</f>
        <v>TEX1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TSF-TRO</v>
      </c>
      <c r="AN354" s="276" t="str">
        <f>IF(BS_CONTROLE[[#This Row],[SB]]=0, "-", BS_CONTROLE[[#This Row],[SB]])</f>
        <v>TEX1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752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>
        <v>1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pcm vIA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5.0000000000000001E-4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9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4">
      <formula>$BU6=1</formula>
    </cfRule>
  </conditionalFormatting>
  <conditionalFormatting sqref="BQ235 BQ246:BQ247 BQ6:BQ232 BQ249:BQ251 BQ258:BQ260 BQ267:BQ268 BQ280:BQ599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2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5:X522">
    <cfRule type="cellIs" dxfId="3798" priority="23314" operator="equal">
      <formula>"OPORTUNIDADE"</formula>
    </cfRule>
  </conditionalFormatting>
  <conditionalFormatting sqref="Z475:Z522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5:Z522">
    <cfRule type="cellIs" dxfId="3795" priority="23311" operator="equal">
      <formula>"OPORTUNIDADE"</formula>
    </cfRule>
  </conditionalFormatting>
  <conditionalFormatting sqref="Y1048575:Y1048576">
    <cfRule type="cellIs" dxfId="3794" priority="23196" operator="equal">
      <formula>"OPORTUNIDADE"</formula>
    </cfRule>
  </conditionalFormatting>
  <conditionalFormatting sqref="Y1048575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3:Z548">
    <cfRule type="cellIs" dxfId="3791" priority="22931" operator="equal">
      <formula>"OPORTUNIDADE"</formula>
    </cfRule>
  </conditionalFormatting>
  <conditionalFormatting sqref="Z523:Z548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9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9">
    <cfRule type="cellIs" dxfId="3786" priority="22916" operator="equal">
      <formula>"OPORTUNIDADE"</formula>
    </cfRule>
  </conditionalFormatting>
  <conditionalFormatting sqref="Z549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9">
    <cfRule type="cellIs" dxfId="3783" priority="22913" operator="equal">
      <formula>"OPORTUNIDADE"</formula>
    </cfRule>
  </conditionalFormatting>
  <conditionalFormatting sqref="BI549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3">
      <formula>$BU492=1</formula>
    </cfRule>
  </conditionalFormatting>
  <conditionalFormatting sqref="AZ525:AZ549">
    <cfRule type="expression" dxfId="3781" priority="23693">
      <formula>$BU497=1</formula>
    </cfRule>
  </conditionalFormatting>
  <conditionalFormatting sqref="BI523:BI548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9 BK311:BK314">
    <cfRule type="iconSet" priority="238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6">
      <iconSet showValue="0">
        <cfvo type="percent" val="0"/>
        <cfvo type="num" val="1"/>
        <cfvo type="num" val="1" gte="0"/>
      </iconSet>
    </cfRule>
    <cfRule type="iconSet" priority="238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1844</v>
      </c>
      <c r="D5" s="386"/>
      <c r="E5" s="386"/>
      <c r="F5" s="386"/>
      <c r="G5" s="386"/>
      <c r="H5" s="386"/>
      <c r="I5" s="386"/>
      <c r="J5" s="387"/>
      <c r="K5" s="388" t="s">
        <v>1845</v>
      </c>
      <c r="L5" s="389"/>
      <c r="M5" s="389"/>
      <c r="N5" s="389"/>
      <c r="O5" s="390" t="s">
        <v>1846</v>
      </c>
      <c r="P5" s="391"/>
      <c r="Q5" s="392"/>
    </row>
    <row r="6" spans="1:17" s="93" customFormat="1" ht="15.75" customHeight="1">
      <c r="A6" s="87" t="s">
        <v>1847</v>
      </c>
      <c r="B6" s="94" t="s">
        <v>1848</v>
      </c>
      <c r="C6" s="95" t="s">
        <v>1171</v>
      </c>
      <c r="D6" s="96" t="s">
        <v>1172</v>
      </c>
      <c r="E6" s="95" t="s">
        <v>1849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1850</v>
      </c>
      <c r="M6" s="139" t="s">
        <v>627</v>
      </c>
      <c r="N6" s="140" t="s">
        <v>1166</v>
      </c>
      <c r="O6" s="244" t="s">
        <v>1209</v>
      </c>
      <c r="P6" s="157"/>
      <c r="Q6" s="192" t="s">
        <v>1851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1852</v>
      </c>
      <c r="W1" s="398"/>
      <c r="X1" s="398"/>
      <c r="Y1" s="104"/>
    </row>
    <row r="2" spans="1:25" s="100" customFormat="1" ht="11.25" customHeight="1">
      <c r="A2" s="105" t="s">
        <v>1853</v>
      </c>
      <c r="B2" s="105" t="s">
        <v>1848</v>
      </c>
      <c r="C2" s="105" t="s">
        <v>603</v>
      </c>
      <c r="D2" s="106" t="s">
        <v>1171</v>
      </c>
      <c r="E2" s="106" t="s">
        <v>1172</v>
      </c>
      <c r="F2" s="106" t="s">
        <v>1847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1854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1855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1856</v>
      </c>
      <c r="C2" s="95" t="s">
        <v>1157</v>
      </c>
      <c r="D2" s="95" t="s">
        <v>596</v>
      </c>
      <c r="E2" s="95" t="s">
        <v>1857</v>
      </c>
      <c r="F2" s="95" t="s">
        <v>1858</v>
      </c>
      <c r="G2" s="95" t="s">
        <v>1859</v>
      </c>
      <c r="H2" s="95" t="s">
        <v>1860</v>
      </c>
      <c r="I2" s="95" t="s">
        <v>1861</v>
      </c>
      <c r="J2" s="95" t="s">
        <v>1862</v>
      </c>
      <c r="K2" s="131" t="s">
        <v>1863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V90</v>
      </c>
      <c r="E352" s="121" t="str">
        <f>IF(FN_MC!H354="","*",FN_MC!H354)</f>
        <v>TEX1</v>
      </c>
      <c r="F352" s="137" t="str">
        <f>IF(FN_MC!M354="","*",FN_MC!M354)</f>
        <v>TSF-TRO</v>
      </c>
      <c r="G352" s="121" t="str">
        <f>IF(FN_MC!I354="","*",FN_MC!I354)</f>
        <v>-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1865</v>
      </c>
      <c r="C4" s="318" t="s">
        <v>1866</v>
      </c>
      <c r="D4" s="318" t="s">
        <v>1867</v>
      </c>
      <c r="E4" s="318" t="s">
        <v>1868</v>
      </c>
      <c r="F4" s="318" t="s">
        <v>6</v>
      </c>
      <c r="G4" s="318" t="s">
        <v>1869</v>
      </c>
      <c r="H4" s="191"/>
    </row>
    <row r="5" spans="1:8">
      <c r="A5" s="191"/>
      <c r="B5" s="319" t="s">
        <v>1870</v>
      </c>
      <c r="C5" s="319">
        <v>309525</v>
      </c>
      <c r="D5" s="319" t="s">
        <v>1871</v>
      </c>
      <c r="E5" s="319" t="s">
        <v>844</v>
      </c>
      <c r="F5" s="319" t="s">
        <v>1872</v>
      </c>
      <c r="G5" s="320">
        <v>46296</v>
      </c>
      <c r="H5" s="191"/>
    </row>
    <row r="6" spans="1:8">
      <c r="A6" s="191"/>
      <c r="B6" s="319" t="s">
        <v>1873</v>
      </c>
      <c r="C6" s="319">
        <v>256875</v>
      </c>
      <c r="D6" s="319" t="s">
        <v>1874</v>
      </c>
      <c r="E6" s="319" t="s">
        <v>844</v>
      </c>
      <c r="F6" s="319" t="s">
        <v>1872</v>
      </c>
      <c r="G6" s="320">
        <v>46296</v>
      </c>
      <c r="H6" s="191"/>
    </row>
    <row r="7" spans="1:8">
      <c r="A7" s="191"/>
      <c r="B7" s="319" t="s">
        <v>1875</v>
      </c>
      <c r="C7" s="319">
        <v>257278</v>
      </c>
      <c r="D7" s="319" t="s">
        <v>1876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1877</v>
      </c>
      <c r="C8" s="319">
        <v>261794</v>
      </c>
      <c r="D8" s="319" t="s">
        <v>1878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1879</v>
      </c>
      <c r="C9" s="319">
        <v>257033</v>
      </c>
      <c r="D9" s="319" t="s">
        <v>1880</v>
      </c>
      <c r="E9" s="319" t="s">
        <v>835</v>
      </c>
      <c r="F9" s="319" t="s">
        <v>192</v>
      </c>
      <c r="G9" s="319" t="s">
        <v>1881</v>
      </c>
      <c r="H9" s="191"/>
    </row>
    <row r="10" spans="1:8">
      <c r="A10" s="191"/>
      <c r="B10" s="319" t="s">
        <v>1882</v>
      </c>
      <c r="C10" s="319">
        <v>396578</v>
      </c>
      <c r="D10" s="319" t="s">
        <v>1883</v>
      </c>
      <c r="E10" s="319" t="s">
        <v>835</v>
      </c>
      <c r="F10" s="319" t="s">
        <v>192</v>
      </c>
      <c r="G10" s="319" t="s">
        <v>1881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1885</v>
      </c>
      <c r="E3" s="315" t="s">
        <v>1886</v>
      </c>
      <c r="F3" s="315" t="s">
        <v>1887</v>
      </c>
      <c r="G3" s="315" t="s">
        <v>1888</v>
      </c>
      <c r="H3" s="315" t="s">
        <v>1889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2025-12-24T14:23:12Z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