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135" documentId="8_{B6337239-1A00-434D-AAD0-422EA1FEB5AE}" xr6:coauthVersionLast="47" xr6:coauthVersionMax="47" xr10:uidLastSave="{DF7A95BE-0E6F-46C6-9A9C-30B5010EA720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16" l="1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27" i="1" a="1"/>
  <c r="T127" i="1"/>
  <c r="E126" i="16" s="1"/>
  <c r="S127" i="1" a="1"/>
  <c r="S127" i="1"/>
  <c r="D126" i="16" s="1"/>
  <c r="A135" i="1"/>
  <c r="C135" i="1"/>
  <c r="G135" i="1"/>
  <c r="M135" i="1" a="1"/>
  <c r="M135" i="1"/>
  <c r="K134" i="16" s="1"/>
  <c r="N135" i="1" a="1"/>
  <c r="N135" i="1"/>
  <c r="L134" i="16" s="1"/>
  <c r="R135" i="1"/>
  <c r="S135" i="1" a="1"/>
  <c r="S135" i="1"/>
  <c r="D134" i="16" s="1"/>
  <c r="T135" i="1" a="1"/>
  <c r="T135" i="1"/>
  <c r="E134" i="16" s="1"/>
  <c r="U135" i="1"/>
  <c r="AI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/>
  <c r="BF135" i="1"/>
  <c r="BR135" i="1"/>
  <c r="BS135" i="1"/>
  <c r="A134" i="1"/>
  <c r="C134" i="1"/>
  <c r="G134" i="1"/>
  <c r="M134" i="1" a="1"/>
  <c r="M134" i="1"/>
  <c r="K133" i="16" s="1"/>
  <c r="N134" i="1" a="1"/>
  <c r="N134" i="1"/>
  <c r="L133" i="16" s="1"/>
  <c r="R134" i="1"/>
  <c r="S134" i="1" a="1"/>
  <c r="S134" i="1"/>
  <c r="D133" i="16" s="1"/>
  <c r="T134" i="1" a="1"/>
  <c r="T134" i="1"/>
  <c r="E133" i="16" s="1"/>
  <c r="U134" i="1"/>
  <c r="AI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/>
  <c r="BF134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A150" i="1"/>
  <c r="N136" i="1" a="1"/>
  <c r="N136" i="1"/>
  <c r="L135" i="16" s="1"/>
  <c r="M136" i="1" a="1"/>
  <c r="M136" i="1"/>
  <c r="K135" i="16" s="1"/>
  <c r="M133" i="1" a="1"/>
  <c r="M133" i="1"/>
  <c r="K132" i="16" s="1"/>
  <c r="M137" i="1" a="1"/>
  <c r="M137" i="1"/>
  <c r="K136" i="16" s="1"/>
  <c r="M138" i="1" a="1"/>
  <c r="M138" i="1"/>
  <c r="K137" i="16" s="1"/>
  <c r="N133" i="1" a="1"/>
  <c r="N133" i="1"/>
  <c r="L132" i="16" s="1"/>
  <c r="N137" i="1" a="1"/>
  <c r="N137" i="1"/>
  <c r="L136" i="16" s="1"/>
  <c r="N138" i="1" a="1"/>
  <c r="N138" i="1"/>
  <c r="L137" i="16" s="1"/>
  <c r="N139" i="1" a="1"/>
  <c r="N139" i="1"/>
  <c r="L138" i="16" s="1"/>
  <c r="N140" i="1" a="1"/>
  <c r="N140" i="1"/>
  <c r="L139" i="16" s="1"/>
  <c r="A144" i="1"/>
  <c r="N119" i="1" a="1"/>
  <c r="N119" i="1"/>
  <c r="L118" i="16" s="1"/>
  <c r="H118" i="1" a="1"/>
  <c r="H118" i="1"/>
  <c r="I117" i="16" s="1"/>
  <c r="N118" i="1" a="1"/>
  <c r="N118" i="1"/>
  <c r="L117" i="16" s="1"/>
  <c r="AY124" i="1"/>
  <c r="AJ124" i="1"/>
  <c r="G124" i="1"/>
  <c r="A124" i="1"/>
  <c r="E123" i="11"/>
  <c r="D119" i="13"/>
  <c r="H122" i="1" a="1"/>
  <c r="H122" i="1"/>
  <c r="I121" i="16" s="1"/>
  <c r="AY115" i="1"/>
  <c r="G115" i="1"/>
  <c r="A115" i="1"/>
  <c r="E114" i="11"/>
  <c r="D110" i="13"/>
  <c r="T107" i="1" a="1"/>
  <c r="T107" i="1"/>
  <c r="E106" i="16" s="1"/>
  <c r="S107" i="1" a="1"/>
  <c r="S107" i="1"/>
  <c r="D106" i="16" s="1"/>
  <c r="N107" i="1" a="1"/>
  <c r="N107" i="1"/>
  <c r="L106" i="16" s="1"/>
  <c r="M107" i="1" a="1"/>
  <c r="M107" i="1"/>
  <c r="K106" i="16" s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E101" i="16" s="1"/>
  <c r="S102" i="1" a="1"/>
  <c r="S102" i="1"/>
  <c r="D101" i="16" s="1"/>
  <c r="N102" i="1" a="1"/>
  <c r="N102" i="1"/>
  <c r="L101" i="16" s="1"/>
  <c r="M102" i="1" a="1"/>
  <c r="M102" i="1"/>
  <c r="K101" i="16" s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3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3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3" i="16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5" i="16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AI107" i="1"/>
  <c r="BB107" i="1" s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R112" i="1"/>
  <c r="S112" i="1" a="1"/>
  <c r="S112" i="1" s="1"/>
  <c r="D111" i="16" s="1"/>
  <c r="T112" i="1" a="1"/>
  <c r="T112" i="1" s="1"/>
  <c r="E111" i="16" s="1"/>
  <c r="AI112" i="1"/>
  <c r="BB112" i="1" s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R118" i="1"/>
  <c r="S118" i="1" a="1"/>
  <c r="S118" i="1" s="1"/>
  <c r="D117" i="16" s="1"/>
  <c r="T118" i="1" a="1"/>
  <c r="T118" i="1" s="1"/>
  <c r="E117" i="16" s="1"/>
  <c r="AI118" i="1"/>
  <c r="BB118" i="1" s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R119" i="1"/>
  <c r="S119" i="1" a="1"/>
  <c r="S119" i="1" s="1"/>
  <c r="D118" i="16" s="1"/>
  <c r="T119" i="1" a="1"/>
  <c r="T119" i="1" s="1"/>
  <c r="E118" i="16" s="1"/>
  <c r="AI119" i="1"/>
  <c r="BB119" i="1" s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R127" i="1"/>
  <c r="AI127" i="1"/>
  <c r="BB127" i="1" s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R130" i="1"/>
  <c r="R129" i="16" s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R131" i="1"/>
  <c r="S131" i="1" a="1"/>
  <c r="S131" i="1" s="1"/>
  <c r="D130" i="16" s="1"/>
  <c r="T131" i="1" a="1"/>
  <c r="T131" i="1" s="1"/>
  <c r="E130" i="16" s="1"/>
  <c r="AI131" i="1"/>
  <c r="BB131" i="1" s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K131" i="11"/>
  <c r="M131" i="11"/>
  <c r="A133" i="1"/>
  <c r="C133" i="1"/>
  <c r="G133" i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K133" i="11"/>
  <c r="M133" i="11"/>
  <c r="BR134" i="1"/>
  <c r="BS134" i="1"/>
  <c r="BT134" i="1"/>
  <c r="K134" i="11"/>
  <c r="M134" i="11"/>
  <c r="A136" i="1"/>
  <c r="G136" i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G137" i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G138" i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G150" i="1"/>
  <c r="L149" i="16"/>
  <c r="R150" i="1"/>
  <c r="R149" i="16" s="1"/>
  <c r="S150" i="1" a="1"/>
  <c r="S150" i="1" s="1"/>
  <c r="D149" i="16" s="1"/>
  <c r="T150" i="1" a="1"/>
  <c r="T150" i="1" s="1"/>
  <c r="E149" i="16" s="1"/>
  <c r="AI150" i="1"/>
  <c r="BB150" i="1" s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41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27" i="1"/>
  <c r="AJ119" i="1"/>
  <c r="BQ135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12" i="1"/>
  <c r="AJ107" i="1"/>
  <c r="BD85" i="1" a="1"/>
  <c r="BD85" i="1" s="1"/>
  <c r="BB83" i="1"/>
  <c r="BD82" i="1" a="1"/>
  <c r="BD82" i="1" s="1"/>
  <c r="AN70" i="1"/>
  <c r="BD68" i="1" a="1"/>
  <c r="BD68" i="1" s="1"/>
  <c r="AJ94" i="1"/>
  <c r="AN74" i="1"/>
  <c r="AN73" i="1"/>
  <c r="AN72" i="1"/>
  <c r="AN67" i="1"/>
  <c r="AJ131" i="1"/>
  <c r="AJ150" i="1"/>
  <c r="AJ126" i="1"/>
  <c r="AJ122" i="1"/>
  <c r="AJ128" i="1"/>
  <c r="AJ130" i="1"/>
  <c r="AJ96" i="1"/>
  <c r="AJ109" i="1"/>
  <c r="AJ117" i="1"/>
  <c r="AJ118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L83" i="11" s="1"/>
  <c r="K82" i="16"/>
  <c r="AM82" i="1"/>
  <c r="L82" i="11" s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N202" i="11" s="1"/>
  <c r="K202" i="16"/>
  <c r="AM160" i="1"/>
  <c r="L159" i="11" s="1"/>
  <c r="K159" i="16"/>
  <c r="AM159" i="1"/>
  <c r="K158" i="16"/>
  <c r="AM158" i="1"/>
  <c r="L157" i="11" s="1"/>
  <c r="K157" i="16"/>
  <c r="AM157" i="1"/>
  <c r="N156" i="11" s="1"/>
  <c r="K156" i="16"/>
  <c r="AM156" i="1"/>
  <c r="K155" i="16"/>
  <c r="AM155" i="1"/>
  <c r="L154" i="11" s="1"/>
  <c r="K154" i="16"/>
  <c r="AM154" i="1"/>
  <c r="L153" i="11" s="1"/>
  <c r="K153" i="16"/>
  <c r="AM153" i="1"/>
  <c r="K152" i="16"/>
  <c r="AM152" i="1"/>
  <c r="L151" i="11" s="1"/>
  <c r="K151" i="16"/>
  <c r="AM151" i="1"/>
  <c r="L150" i="11" s="1"/>
  <c r="K150" i="16"/>
  <c r="AM150" i="1"/>
  <c r="K149" i="16"/>
  <c r="AM149" i="1"/>
  <c r="L148" i="11" s="1"/>
  <c r="K148" i="16"/>
  <c r="AM148" i="1"/>
  <c r="N147" i="11" s="1"/>
  <c r="AM147" i="1"/>
  <c r="AM146" i="1"/>
  <c r="L145" i="11" s="1"/>
  <c r="AM145" i="1"/>
  <c r="L144" i="11" s="1"/>
  <c r="AM144" i="1"/>
  <c r="AM143" i="1"/>
  <c r="L142" i="11" s="1"/>
  <c r="AM142" i="1"/>
  <c r="L141" i="11" s="1"/>
  <c r="AM141" i="1"/>
  <c r="AM140" i="1"/>
  <c r="L139" i="11" s="1"/>
  <c r="AM139" i="1"/>
  <c r="N138" i="11" s="1"/>
  <c r="AM138" i="1"/>
  <c r="AM137" i="1"/>
  <c r="L136" i="11" s="1"/>
  <c r="AM136" i="1"/>
  <c r="L135" i="11" s="1"/>
  <c r="AM133" i="1"/>
  <c r="L132" i="11" s="1"/>
  <c r="AM131" i="1"/>
  <c r="L130" i="11" s="1"/>
  <c r="AM130" i="1"/>
  <c r="N129" i="11" s="1"/>
  <c r="AM129" i="1"/>
  <c r="AM128" i="1"/>
  <c r="L127" i="11" s="1"/>
  <c r="AM127" i="1"/>
  <c r="L126" i="11" s="1"/>
  <c r="AM126" i="1"/>
  <c r="AM125" i="1"/>
  <c r="L124" i="11" s="1"/>
  <c r="AM124" i="1"/>
  <c r="L123" i="11" s="1"/>
  <c r="AM123" i="1"/>
  <c r="AM122" i="1"/>
  <c r="L121" i="11" s="1"/>
  <c r="AM121" i="1"/>
  <c r="N120" i="11" s="1"/>
  <c r="AM120" i="1"/>
  <c r="AM119" i="1"/>
  <c r="L118" i="11" s="1"/>
  <c r="AM118" i="1"/>
  <c r="L117" i="11" s="1"/>
  <c r="AM117" i="1"/>
  <c r="AM116" i="1"/>
  <c r="L115" i="11" s="1"/>
  <c r="AM115" i="1"/>
  <c r="L114" i="11" s="1"/>
  <c r="AM114" i="1"/>
  <c r="AM113" i="1"/>
  <c r="L112" i="11" s="1"/>
  <c r="AM112" i="1"/>
  <c r="N111" i="11" s="1"/>
  <c r="AM111" i="1"/>
  <c r="AM110" i="1"/>
  <c r="L109" i="11" s="1"/>
  <c r="AM109" i="1"/>
  <c r="L108" i="11" s="1"/>
  <c r="AM108" i="1"/>
  <c r="AM107" i="1"/>
  <c r="L106" i="11" s="1"/>
  <c r="AM106" i="1"/>
  <c r="L105" i="11" s="1"/>
  <c r="AM105" i="1"/>
  <c r="AM104" i="1"/>
  <c r="L103" i="11" s="1"/>
  <c r="AM103" i="1"/>
  <c r="N102" i="11" s="1"/>
  <c r="AM102" i="1"/>
  <c r="AM101" i="1"/>
  <c r="L100" i="11" s="1"/>
  <c r="AM100" i="1"/>
  <c r="L99" i="11" s="1"/>
  <c r="AM99" i="1"/>
  <c r="K98" i="16"/>
  <c r="AM98" i="1"/>
  <c r="L97" i="11" s="1"/>
  <c r="K97" i="16"/>
  <c r="AM97" i="1"/>
  <c r="K96" i="16"/>
  <c r="AM96" i="1"/>
  <c r="K95" i="16"/>
  <c r="AM94" i="1"/>
  <c r="L94" i="11" s="1"/>
  <c r="K94" i="16"/>
  <c r="AM93" i="1"/>
  <c r="K93" i="16"/>
  <c r="AM92" i="1"/>
  <c r="K92" i="16"/>
  <c r="AM91" i="1"/>
  <c r="L91" i="11" s="1"/>
  <c r="K91" i="16"/>
  <c r="AM90" i="1"/>
  <c r="K90" i="16"/>
  <c r="AM89" i="1"/>
  <c r="K89" i="16"/>
  <c r="AM88" i="1"/>
  <c r="L88" i="11" s="1"/>
  <c r="K88" i="16"/>
  <c r="AM87" i="1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1" i="1"/>
  <c r="BD131" i="1" a="1"/>
  <c r="BD131" i="1" s="1"/>
  <c r="AN130" i="1"/>
  <c r="AN136" i="1"/>
  <c r="AN137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<sst xmlns="http://schemas.openxmlformats.org/spreadsheetml/2006/main" count="5135" uniqueCount="1477">
  <si>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</si>
  <si>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</si>
  <si>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</si>
  <si>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</si>
  <si>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</si>
  <si>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</si>
  <si>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</si>
  <si>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</si>
  <si>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</si>
  <si>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</si>
  <si>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</si>
  <si>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</si>
  <si>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</si>
  <si>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</si>
  <si>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</si>
  <si>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</si>
  <si>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</si>
  <si>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</si>
  <si>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</si>
  <si>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</si>
  <si>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</si>
  <si>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</si>
  <si>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</si>
  <si>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</si>
  <si>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</si>
  <si>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</si>
  <si>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</si>
  <si>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</si>
  <si>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</si>
  <si>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</si>
  <si>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</si>
  <si>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</si>
  <si>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</si>
  <si>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</si>
  <si>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</si>
  <si>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</si>
  <si>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</si>
  <si>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</si>
  <si>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</si>
  <si>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</si>
  <si>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</si>
  <si>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</si>
  <si>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</si>
  <si>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</si>
  <si>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</si>
  <si>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</si>
  <si>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</si>
  <si>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</si>
  <si>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</si>
  <si>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</si>
  <si>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</si>
  <si>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</si>
  <si>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</si>
  <si>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</si>
  <si>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</si>
  <si>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</si>
  <si>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</si>
  <si>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</si>
  <si>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</si>
  <si>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</si>
  <si>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</si>
  <si>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</si>
  <si>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</si>
  <si>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</si>
  <si>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</si>
  <si>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</si>
  <si>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</si>
  <si>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</si>
  <si>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</si>
  <si>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</si>
  <si>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</si>
  <si>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</si>
  <si>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</si>
  <si>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</si>
  <si>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</si>
  <si>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</si>
  <si>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</si>
  <si>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</si>
  <si>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</si>
  <si>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</si>
  <si>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</si>
  <si>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</si>
  <si>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</si>
  <si>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</si>
  <si>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</si>
  <si>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</si>
  <si>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</si>
  <si>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</si>
  <si>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</si>
  <si>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</si>
  <si>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</si>
  <si>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</si>
  <si>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</si>
  <si>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</si>
  <si>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</si>
  <si>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</si>
  <si>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</si>
  <si>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</si>
  <si>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</si>
  <si>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</si>
  <si>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</si>
  <si>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</si>
  <si>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</si>
  <si>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</si>
  <si>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</si>
  <si>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</si>
  <si>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</si>
  <si>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</si>
  <si>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</si>
  <si>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</si>
  <si>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</si>
  <si>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</si>
  <si>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</si>
  <si>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</si>
  <si>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</si>
  <si>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</si>
  <si>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</si>
  <si>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</si>
  <si>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</si>
  <si>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</si>
  <si>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</si>
  <si>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</si>
  <si>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</si>
  <si>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</si>
  <si>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</si>
  <si>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</si>
  <si>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</si>
  <si>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</si>
  <si>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</si>
  <si>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</si>
  <si>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</si>
  <si>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</si>
  <si>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</si>
  <si>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</si>
  <si>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</si>
  <si>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</si>
  <si>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</si>
  <si>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</si>
  <si>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</si>
  <si>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</si>
  <si>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</si>
  <si>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</si>
  <si>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</si>
  <si>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</si>
  <si>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</si>
  <si>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</si>
  <si>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</si>
  <si>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</si>
  <si>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</si>
  <si>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</si>
  <si>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</si>
  <si>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</si>
  <si>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</si>
  <si>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</si>
  <si>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</si>
  <si>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</si>
  <si>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</si>
  <si>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</si>
  <si>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</si>
  <si>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</si>
  <si>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</si>
  <si>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</si>
  <si>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</si>
  <si>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</si>
  <si>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</si>
  <si>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</si>
  <si>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</si>
  <si>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</si>
  <si>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</si>
  <si>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</si>
  <si>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</si>
  <si>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</si>
  <si>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</si>
  <si>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</si>
  <si>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</si>
  <si>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</si>
  <si>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</si>
  <si>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</si>
  <si>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</si>
  <si>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</si>
  <si>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</si>
  <si>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</si>
  <si>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</si>
  <si>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</si>
  <si>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</si>
  <si>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</si>
  <si>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</si>
  <si>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</si>
  <si>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</si>
  <si>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</si>
  <si>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</si>
  <si>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</si>
  <si>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</si>
  <si>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</si>
  <si>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</si>
  <si>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</si>
  <si>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</si>
  <si>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</si>
  <si>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</si>
  <si>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</si>
  <si>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</si>
  <si>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</si>
  <si>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</si>
  <si>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</si>
  <si>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</si>
  <si>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</si>
  <si>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</si>
  <si>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</si>
  <si>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</si>
  <si>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</si>
  <si>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</si>
  <si>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</si>
  <si>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</si>
  <si>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</si>
  <si>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</si>
  <si>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</si>
  <si>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</si>
  <si>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</si>
  <si>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</si>
  <si>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</si>
  <si>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</si>
  <si>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</si>
  <si>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</si>
  <si>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</si>
  <si>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</si>
  <si>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</si>
  <si>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</si>
  <si>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</si>
  <si>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</si>
  <si>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</si>
  <si>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</si>
  <si>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</si>
  <si>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</si>
  <si>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</si>
  <si>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</si>
  <si>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</si>
  <si>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</si>
  <si>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</si>
  <si>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</si>
  <si>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</si>
  <si>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</si>
  <si>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</si>
  <si>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</si>
  <si>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</si>
  <si>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</si>
  <si>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</si>
  <si>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</si>
  <si>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</si>
  <si>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</si>
  <si>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</si>
  <si>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</si>
  <si>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</si>
  <si>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</si>
  <si>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</si>
  <si>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</si>
  <si>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</si>
  <si>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</si>
  <si>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</si>
  <si>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</si>
  <si>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</si>
  <si>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</si>
  <si>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</si>
  <si>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</si>
  <si>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</si>
  <si>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</si>
  <si>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</si>
  <si>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</si>
  <si>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</si>
  <si>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</si>
  <si>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</si>
  <si>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</si>
  <si>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</si>
  <si>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</si>
  <si>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</si>
  <si>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</si>
  <si>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</si>
  <si>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</si>
  <si>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</si>
  <si>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</si>
  <si>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</si>
  <si>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</si>
  <si>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</si>
  <si>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</si>
  <si>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</si>
  <si>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</si>
  <si>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</si>
  <si>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</si>
  <si>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</si>
  <si>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</si>
  <si>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</si>
  <si>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</si>
  <si>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</si>
  <si>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</si>
  <si>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</si>
  <si>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</si>
  <si>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</si>
  <si>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</si>
  <si>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</si>
  <si>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</si>
  <si>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</si>
  <si>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</si>
  <si>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</si>
  <si>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</si>
  <si>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</si>
  <si>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</si>
  <si>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</si>
  <si>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</si>
  <si>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</si>
  <si>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</si>
  <si>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</si>
  <si>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</si>
  <si>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</si>
  <si>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</si>
  <si>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</si>
  <si>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</si>
  <si>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</si>
  <si>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</si>
  <si>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</si>
  <si>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</si>
  <si>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</si>
  <si>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</si>
  <si>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</si>
  <si>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</si>
  <si>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</si>
  <si>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</si>
  <si>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</si>
  <si>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</si>
  <si>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</si>
  <si>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</si>
  <si>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</si>
  <si>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</si>
  <si>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</si>
  <si>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</si>
  <si>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</si>
  <si>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</si>
  <si>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</si>
  <si>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</si>
  <si>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</si>
  <si>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</si>
  <si>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</si>
  <si>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</si>
  <si>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</si>
  <si>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</si>
  <si>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</si>
  <si>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</si>
  <si>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</si>
  <si>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</si>
  <si>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</si>
  <si>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</si>
  <si>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</si>
  <si>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</si>
  <si>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</si>
  <si>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</si>
  <si>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</si>
  <si>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</si>
  <si>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</si>
  <si>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</si>
  <si>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</si>
  <si>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</si>
  <si>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</si>
  <si>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</si>
  <si>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</si>
  <si>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</si>
  <si>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</si>
  <si>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</si>
  <si>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</si>
  <si>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</si>
  <si>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</si>
  <si>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</si>
  <si>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</si>
  <si>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</si>
  <si>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</si>
  <si>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</si>
  <si>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</si>
  <si>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</si>
  <si>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</si>
  <si>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</si>
  <si>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</si>
  <si>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</si>
  <si>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</si>
  <si>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</si>
  <si>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</si>
  <si>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</si>
  <si>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</si>
  <si>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</si>
  <si>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</si>
  <si>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</si>
  <si>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</si>
  <si>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</si>
  <si>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</si>
  <si>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</si>
  <si>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</si>
  <si>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</si>
  <si>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</si>
  <si>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</si>
  <si>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</si>
  <si>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</si>
  <si>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</si>
  <si>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</si>
  <si>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</si>
  <si>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</si>
  <si>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</si>
  <si>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</si>
  <si>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</si>
  <si>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</si>
  <si>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</si>
  <si>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</si>
  <si>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</si>
  <si>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</si>
  <si>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</si>
  <si>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</si>
  <si>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</si>
  <si>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</si>
  <si>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</si>
  <si>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</si>
  <si>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</si>
  <si>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</si>
  <si>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</si>
  <si>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</si>
  <si>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</si>
  <si>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</si>
  <si>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</si>
  <si>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</si>
  <si>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</si>
  <si>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</si>
  <si>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</si>
  <si>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</si>
  <si>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</si>
  <si>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</si>
  <si>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</si>
  <si>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</si>
  <si>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</si>
  <si>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</si>
  <si>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</si>
  <si>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</si>
  <si>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</si>
  <si>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</si>
  <si>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</si>
  <si>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</si>
  <si>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</si>
  <si>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</si>
  <si>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</si>
  <si>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</si>
  <si>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</si>
  <si>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</si>
  <si>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</si>
  <si>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</si>
  <si>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</si>
  <si>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</si>
  <si>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</si>
  <si>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</si>
  <si>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</si>
  <si>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</si>
  <si>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</si>
  <si>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</si>
  <si>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</si>
  <si>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</si>
  <si>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</si>
  <si>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</si>
  <si>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</si>
  <si>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</si>
  <si>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</si>
  <si>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</si>
  <si>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</si>
  <si>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</si>
  <si>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</si>
  <si>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</si>
  <si>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</si>
  <si>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</si>
  <si>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</si>
  <si>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</si>
  <si>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</si>
  <si>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</si>
  <si>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</si>
  <si>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</si>
  <si>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</si>
  <si>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</si>
  <si>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</si>
  <si>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</si>
  <si>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</si>
  <si>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</si>
  <si>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</si>
  <si>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</si>
  <si>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</si>
  <si>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</si>
  <si>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</si>
  <si>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</si>
  <si>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</si>
  <si>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</si>
  <si>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</si>
  <si>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</si>
  <si>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</si>
  <si>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</si>
  <si>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</si>
  <si>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</si>
  <si>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</si>
  <si>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</si>
  <si>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</si>
  <si>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</si>
  <si>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</si>
  <si>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</si>
  <si>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</si>
  <si>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</si>
  <si>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</si>
  <si>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</si>
  <si>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</si>
  <si>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</si>
  <si>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</si>
  <si>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</si>
  <si>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</si>
  <si>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</si>
  <si>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</si>
  <si>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</si>
  <si>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</si>
  <si>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</si>
  <si>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</si>
  <si>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</si>
  <si>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</si>
  <si>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</si>
  <si>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</si>
  <si>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</si>
  <si>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</si>
  <si>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</si>
  <si>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</si>
  <si>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</si>
  <si>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</si>
  <si>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</si>
  <si>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</si>
  <si>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</si>
  <si>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</si>
  <si>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</si>
  <si>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</si>
  <si>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</si>
  <si>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</si>
  <si>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</si>
  <si>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</si>
  <si>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</si>
  <si>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</si>
  <si>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</si>
  <si>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</si>
  <si>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</si>
  <si>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</si>
  <si>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</si>
  <si>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</si>
  <si>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</si>
  <si>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</si>
  <si>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</si>
  <si>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</si>
  <si>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</si>
  <si>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</si>
  <si>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</si>
  <si>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</si>
  <si>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</si>
  <si>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</si>
  <si>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</si>
  <si>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</si>
  <si>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</si>
  <si>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</si>
  <si>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</si>
  <si>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</si>
  <si>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</si>
  <si>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</si>
  <si>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</si>
  <si>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</si>
  <si>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</si>
  <si>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</si>
  <si>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</si>
  <si>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</si>
  <si>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</si>
  <si>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</si>
  <si>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</si>
  <si>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</si>
  <si>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</si>
  <si>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</si>
  <si>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</si>
  <si>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</si>
  <si>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</si>
  <si>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</si>
  <si>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</si>
  <si>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</si>
  <si>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</si>
  <si>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</si>
  <si>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</si>
  <si>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</si>
  <si>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</si>
  <si>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</si>
  <si>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</si>
  <si>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</si>
  <si>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</si>
  <si>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</si>
  <si>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</si>
  <si>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</si>
  <si>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</si>
  <si>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</si>
  <si>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</si>
  <si>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</si>
  <si>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</si>
  <si>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</si>
  <si>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</si>
  <si>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</si>
  <si>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</si>
  <si>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</si>
  <si>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</si>
  <si>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</si>
  <si>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</si>
  <si>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</si>
  <si>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</si>
  <si>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</si>
  <si>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</si>
  <si>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</si>
  <si>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</si>
  <si>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</si>
  <si>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</si>
  <si>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</si>
  <si>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</si>
  <si>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</si>
  <si>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</si>
  <si>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</si>
  <si>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</si>
  <si>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</si>
  <si>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</si>
  <si>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</si>
  <si>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</si>
  <si>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</si>
  <si>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</si>
  <si>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</si>
  <si>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</si>
  <si>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</si>
  <si>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</si>
  <si>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</si>
  <si>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</si>
  <si>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</si>
  <si>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</si>
  <si>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</si>
  <si>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</si>
  <si>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</si>
  <si>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</si>
  <si>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</si>
  <si>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</si>
  <si>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</si>
  <si>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</si>
  <si>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</si>
  <si>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</si>
  <si>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</si>
  <si>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</si>
  <si>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</si>
  <si>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</si>
  <si>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</si>
  <si>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</si>
  <si>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</si>
  <si>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</si>
  <si>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</si>
  <si>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</si>
  <si>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</si>
  <si>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</si>
  <si>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</si>
  <si>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</si>
  <si>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</si>
  <si>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</si>
  <si>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</si>
  <si>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</si>
  <si>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</si>
  <si>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</si>
  <si>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</si>
  <si>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</si>
  <si>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</si>
  <si>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</si>
  <si>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</si>
  <si>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</si>
  <si>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</si>
  <si>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</si>
  <si>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</si>
  <si>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</si>
  <si>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</si>
  <si>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</si>
  <si>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</si>
  <si>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</si>
  <si>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</si>
  <si>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</si>
  <si>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</si>
  <si>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</si>
  <si>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</si>
  <si>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</si>
  <si>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</si>
  <si>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</si>
  <si>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</si>
  <si>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</si>
  <si>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</si>
  <si>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</si>
  <si>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</si>
  <si>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</si>
  <si>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</si>
  <si>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</si>
  <si>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</si>
  <si>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</si>
  <si>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</si>
  <si>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</si>
  <si>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</si>
  <si>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</si>
  <si>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</si>
  <si>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</si>
  <si>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</si>
  <si>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</si>
  <si>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</si>
  <si>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</si>
  <si>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</si>
  <si>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</si>
  <si>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</si>
  <si>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</si>
  <si>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</si>
  <si>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</si>
  <si>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</si>
  <si>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</si>
  <si>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</si>
  <si>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</si>
  <si>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</si>
  <si>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</si>
  <si>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</si>
  <si>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</si>
  <si>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</si>
  <si>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</si>
  <si>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</si>
  <si>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</si>
  <si>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</si>
  <si>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</si>
  <si>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</si>
  <si>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</si>
  <si>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</si>
  <si>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</si>
  <si>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</si>
  <si>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</si>
  <si>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</si>
  <si>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</si>
  <si>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</si>
  <si>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</si>
  <si>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</si>
  <si>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</si>
  <si>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</si>
  <si>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</si>
  <si>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</si>
  <si>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</si>
  <si>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</si>
  <si>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</si>
  <si>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</si>
  <si>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</si>
  <si>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</si>
  <si>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</si>
  <si>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</si>
  <si>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</si>
  <si>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</si>
  <si>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</si>
  <si>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</si>
  <si>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</si>
  <si>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</si>
  <si>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</si>
  <si>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</si>
  <si>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</si>
  <si>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</si>
  <si>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</si>
  <si>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</si>
  <si>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</si>
  <si>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</si>
  <si>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</si>
  <si>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</si>
  <si>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</si>
  <si>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</si>
  <si>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</si>
  <si>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</si>
  <si>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</si>
  <si>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</si>
  <si>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</si>
  <si>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</si>
  <si>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</si>
  <si>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</si>
  <si>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</si>
  <si>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</si>
  <si>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</si>
  <si>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</si>
  <si>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</si>
  <si>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</si>
  <si>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</si>
  <si>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</si>
  <si>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</si>
  <si>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</si>
  <si>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</si>
  <si>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</si>
  <si>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</si>
  <si>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</si>
  <si>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</si>
  <si>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</si>
  <si>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</si>
  <si>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</si>
  <si>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</si>
  <si>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</si>
  <si>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</si>
  <si>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</si>
  <si>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</si>
  <si>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</si>
  <si>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</si>
  <si>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</si>
  <si>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</si>
  <si>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</si>
  <si>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</si>
  <si>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</si>
  <si>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</si>
  <si>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</si>
  <si>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</si>
  <si>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</si>
  <si>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</si>
  <si>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</si>
  <si>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</si>
  <si>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</si>
  <si>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</si>
  <si>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</si>
  <si>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</si>
  <si>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</si>
  <si>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</si>
  <si>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</si>
  <si>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</si>
  <si>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</si>
  <si>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</si>
  <si>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</si>
  <si>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</si>
  <si>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</si>
  <si>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</si>
  <si>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</si>
  <si>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</si>
  <si>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</si>
  <si>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</si>
  <si>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</si>
  <si>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</si>
  <si>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</si>
  <si>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</si>
  <si>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</si>
  <si>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</si>
  <si>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</si>
  <si>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</si>
  <si>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</si>
  <si>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</si>
  <si>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</si>
  <si>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</si>
  <si>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</si>
  <si>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</si>
  <si>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</si>
  <si>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</si>
  <si>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</si>
  <si>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</si>
  <si>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</si>
  <si>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</si>
  <si>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</si>
  <si>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</si>
  <si>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</si>
  <si>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</si>
  <si>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</si>
  <si>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</si>
  <si>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</si>
  <si>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</si>
  <si>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</si>
  <si>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</si>
  <si>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</si>
  <si>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</si>
  <si>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</si>
  <si>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</si>
  <si>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</si>
  <si>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</si>
  <si>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</si>
  <si>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</si>
  <si>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</si>
  <si>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</si>
  <si>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</si>
  <si>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</si>
  <si>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</si>
  <si>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</si>
  <si>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</si>
  <si>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</si>
  <si>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</si>
  <si>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</si>
  <si>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</si>
  <si>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</si>
  <si>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</si>
  <si>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</si>
  <si>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</si>
  <si>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</si>
  <si>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</si>
  <si>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</si>
  <si>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</si>
  <si>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</si>
  <si>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</si>
  <si>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</si>
  <si>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</si>
  <si>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</si>
  <si>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</si>
  <si>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</si>
  <si>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</si>
  <si>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</si>
  <si>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</si>
  <si>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</si>
  <si>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</si>
  <si>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</si>
  <si>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</si>
  <si>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</si>
  <si>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</si>
  <si>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</si>
  <si>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</si>
  <si>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</si>
  <si>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</si>
  <si>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</si>
  <si>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</si>
  <si>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</si>
  <si>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</si>
  <si>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</si>
  <si>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</si>
  <si>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</si>
  <si>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</si>
  <si>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</si>
  <si>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</si>
  <si>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</si>
  <si>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</si>
  <si>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</si>
  <si>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</si>
  <si>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</si>
  <si>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</si>
  <si>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</si>
  <si>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</si>
  <si>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</si>
  <si>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</si>
  <si>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</si>
  <si>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</si>
  <si>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</si>
  <si>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</si>
  <si>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</si>
  <si>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</si>
  <si>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</si>
  <si>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</si>
  <si>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</si>
  <si>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</si>
  <si>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</si>
  <si>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</si>
  <si>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</si>
  <si>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</si>
  <si>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</si>
  <si>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</si>
  <si>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</si>
  <si>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</si>
  <si>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</si>
  <si>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</si>
  <si>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</si>
  <si>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</si>
  <si>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</si>
  <si>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</si>
  <si>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</si>
  <si>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</si>
  <si>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</si>
  <si>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</si>
  <si>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</si>
  <si>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</si>
  <si>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</si>
  <si>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</si>
  <si>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</si>
  <si>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</si>
  <si>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</si>
  <si>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</si>
  <si>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</si>
  <si>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</si>
  <si>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</si>
  <si>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</si>
  <si>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</si>
  <si>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</si>
  <si>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</si>
  <si>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</si>
  <si>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</si>
  <si>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</si>
  <si>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</si>
  <si>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</si>
  <si>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</si>
  <si>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</si>
  <si>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</si>
  <si>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</si>
  <si>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</si>
  <si>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</si>
  <si>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</si>
  <si>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</si>
  <si>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</si>
  <si>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</si>
  <si>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</si>
  <si>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</si>
  <si>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</si>
  <si>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</si>
  <si>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</si>
  <si>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</si>
  <si>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</si>
  <si>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</si>
  <si>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</si>
  <si>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</si>
  <si>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</si>
  <si>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</si>
  <si>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</si>
  <si>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</si>
  <si>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</si>
  <si>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</si>
  <si>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</si>
  <si>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</si>
  <si>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</si>
  <si>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</si>
  <si>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</si>
  <si>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</si>
  <si>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</si>
  <si>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</si>
  <si>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</si>
  <si>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</si>
  <si>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</si>
  <si>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</si>
  <si>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</si>
  <si>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</si>
  <si>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</si>
  <si>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</si>
  <si>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</si>
  <si>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</si>
  <si>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</si>
  <si>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</si>
  <si>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</si>
  <si>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</si>
  <si>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</si>
  <si>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</si>
  <si>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</si>
  <si>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</si>
  <si>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</si>
  <si>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</si>
  <si>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</si>
  <si>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</si>
  <si>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</si>
  <si>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</si>
  <si>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</si>
  <si>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</si>
  <si>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</si>
  <si>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</si>
  <si>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</si>
  <si>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</si>
  <si>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</si>
  <si>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</si>
  <si>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</si>
  <si>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</si>
  <si>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</si>
  <si>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</si>
  <si>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</si>
  <si>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</si>
  <si>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</si>
  <si>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</si>
  <si>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</si>
  <si>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</si>
  <si>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</si>
  <si>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</si>
  <si>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</si>
  <si>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</si>
  <si>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</si>
  <si>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</si>
  <si>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</si>
  <si>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</si>
  <si>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</si>
  <si>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</si>
  <si>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</si>
  <si>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</si>
  <si>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</si>
  <si>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</si>
  <si>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</si>
  <si>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</si>
  <si>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</si>
  <si>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</si>
  <si>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</si>
  <si>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</si>
  <si>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</si>
  <si>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</si>
  <si>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</si>
  <si>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</si>
  <si>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</si>
  <si>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</si>
  <si>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</si>
  <si>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</si>
  <si>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</si>
  <si>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</si>
  <si>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</si>
  <si>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</si>
  <si>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</si>
  <si>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</si>
  <si>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</si>
  <si>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</si>
  <si>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</si>
  <si>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</si>
  <si>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</si>
  <si>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</si>
  <si>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</si>
  <si>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</si>
  <si>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</si>
  <si>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</si>
  <si>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</si>
  <si>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</si>
  <si>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</si>
  <si>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</si>
  <si>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</si>
  <si>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</si>
  <si>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</si>
  <si>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</si>
  <si>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</si>
  <si>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</si>
  <si>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</si>
  <si>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</si>
  <si>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</si>
  <si>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</si>
  <si>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</si>
  <si>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</si>
  <si>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</si>
  <si>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</si>
  <si>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</si>
  <si>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</si>
  <si>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</si>
  <si>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</si>
  <si>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</si>
  <si>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</si>
  <si>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</si>
  <si>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</si>
  <si>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</si>
  <si>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</si>
  <si>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</si>
  <si>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</si>
  <si>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</si>
  <si>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</si>
  <si>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</si>
  <si>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</si>
  <si>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</si>
  <si>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</si>
  <si>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</si>
  <si>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</si>
  <si>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</si>
  <si>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</si>
  <si>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</si>
  <si>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</si>
  <si>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</si>
  <si>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</si>
  <si>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</si>
  <si>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</si>
  <si>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</si>
  <si>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</si>
  <si>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</si>
  <si>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</si>
  <si>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</si>
  <si>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</si>
  <si>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</si>
  <si>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</si>
  <si>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</si>
  <si>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</si>
  <si>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</si>
  <si>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</si>
  <si>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</si>
  <si>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</si>
  <si>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</si>
  <si>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</si>
  <si>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</si>
  <si>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</si>
  <si>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</si>
  <si>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</si>
  <si>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</si>
  <si>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</si>
  <si>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</si>
  <si>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</si>
  <si>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</si>
  <si>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</si>
  <si>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</si>
  <si>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</si>
  <si>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</si>
  <si>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</si>
  <si>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</si>
  <si>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</si>
  <si>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</si>
  <si>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</si>
  <si>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</si>
  <si>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</si>
  <si>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</si>
  <si>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</si>
  <si>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</si>
  <si>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</si>
  <si>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</si>
  <si>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</si>
  <si>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</si>
  <si>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</si>
  <si>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</si>
  <si>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</si>
  <si>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</si>
  <si>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</si>
  <si>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</si>
  <si>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</si>
  <si>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</si>
  <si>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</si>
  <si>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</si>
  <si>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</si>
  <si>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</si>
  <si>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</si>
  <si>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</si>
  <si>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</si>
  <si>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</si>
  <si>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</si>
  <si>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</si>
  <si>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</si>
  <si>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</si>
  <si>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</si>
  <si>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</si>
  <si>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</si>
  <si>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</si>
  <si>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</si>
  <si>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</si>
  <si>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</si>
  <si>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</si>
  <si>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</si>
  <si>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</si>
  <si>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</si>
  <si>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</si>
  <si>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</si>
  <si>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</si>
  <si>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</si>
  <si>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</si>
  <si>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</si>
  <si>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</si>
  <si>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</si>
  <si>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</si>
  <si>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</si>
  <si>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</si>
  <si>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</si>
  <si>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</si>
  <si>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</si>
  <si>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</si>
  <si>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</si>
  <si>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</si>
  <si>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</si>
  <si>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</si>
  <si>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</si>
  <si>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</si>
  <si>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</si>
  <si>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</si>
  <si>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</si>
  <si>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</si>
  <si>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</si>
  <si>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</si>
  <si>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</si>
  <si>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</si>
  <si>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</si>
  <si>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</si>
  <si>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</si>
  <si>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</si>
  <si>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</si>
  <si>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</si>
  <si>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</si>
  <si>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</si>
  <si>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</si>
  <si>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</si>
  <si>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</si>
  <si>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</si>
  <si>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</si>
  <si>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</si>
  <si>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</si>
  <si>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</si>
  <si>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</si>
  <si>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</si>
  <si>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</si>
  <si>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</si>
  <si>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</si>
  <si>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</si>
  <si>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</si>
  <si>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</si>
  <si>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</si>
  <si>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</si>
  <si>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</si>
  <si>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</si>
  <si>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</si>
  <si>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</si>
  <si>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</si>
  <si>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</si>
  <si>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</si>
  <si>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</si>
  <si>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</si>
  <si>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</si>
  <si>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</si>
  <si>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</si>
  <si>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</si>
  <si>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</si>
  <si>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</si>
  <si>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</si>
  <si>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</si>
  <si>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</si>
  <si>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</si>
  <si>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</si>
  <si>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</si>
  <si>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</si>
  <si>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</si>
  <si>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</si>
  <si>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</si>
  <si>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</si>
  <si>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</si>
  <si>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</si>
  <si>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</si>
  <si>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</si>
  <si>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</si>
  <si>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</si>
  <si>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</si>
  <si>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</si>
  <si>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</si>
  <si>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</si>
  <si>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</si>
  <si>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</si>
  <si>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</si>
  <si>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</si>
  <si>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</si>
  <si>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</si>
  <si>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</si>
  <si>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</si>
  <si>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</si>
  <si>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</si>
  <si>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</si>
  <si>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</si>
  <si>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</si>
  <si>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</si>
  <si>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</si>
  <si>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</si>
  <si>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</si>
  <si>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</si>
  <si>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</si>
  <si>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</si>
  <si>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</si>
  <si>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</si>
  <si>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</si>
  <si>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</si>
  <si>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</si>
  <si>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</si>
  <si>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</si>
  <si>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</si>
  <si>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</si>
  <si>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</si>
  <si>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</si>
  <si>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</si>
  <si>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</si>
  <si>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</si>
  <si>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</si>
  <si>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</si>
  <si>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</si>
  <si>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</si>
  <si>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</si>
  <si>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</si>
  <si>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</si>
  <si>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</si>
  <si>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</si>
  <si>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</si>
  <si>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</si>
  <si>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</si>
  <si>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</si>
  <si>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</si>
  <si>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</si>
  <si>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</si>
  <si>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</si>
  <si>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</si>
  <si>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</si>
  <si>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</si>
  <si>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</si>
  <si>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</si>
  <si>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</si>
  <si>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</si>
  <si>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</si>
  <si>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</si>
  <si>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</si>
  <si>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</si>
  <si>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</si>
  <si>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</si>
  <si>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</si>
  <si>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</si>
  <si>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</si>
  <si>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</si>
  <si>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</si>
  <si>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</si>
  <si>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</si>
  <si>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</si>
  <si>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</si>
  <si>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</si>
  <si>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</si>
  <si>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</si>
  <si>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</si>
  <si>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</si>
  <si>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</si>
  <si>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</si>
  <si>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</si>
  <si>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</si>
  <si>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</si>
  <si>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</si>
  <si>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</si>
  <si>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</si>
  <si>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</si>
  <si>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</si>
  <si>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</si>
  <si>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</si>
  <si>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</si>
  <si>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</si>
  <si>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</si>
  <si>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</si>
  <si>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</si>
  <si>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</si>
  <si>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</si>
  <si>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</si>
  <si>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</si>
  <si>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</si>
  <si>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</si>
  <si>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</si>
  <si>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</si>
  <si>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</si>
  <si>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</si>
  <si>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</si>
  <si>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</si>
  <si>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</si>
  <si>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</si>
  <si>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</si>
  <si>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</si>
  <si>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</si>
  <si>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</si>
  <si>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</si>
  <si>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</si>
  <si>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</si>
  <si>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</si>
  <si>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74/093761-094842cv  8 barras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</si>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</sst>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zoomScaleNormal="100" workbookViewId="0">
      <pane xSplit="6" topLeftCell="G121" activePane="topRight" state="frozen"/>
      <selection pane="topRight" activeCell="M140" sqref="M14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1242</v>
      </c>
      <c r="W107" s="135" t="s">
        <v>1342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Antonioni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1305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151">
        <v>243</v>
      </c>
      <c r="L115" s="71">
        <v>245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243</v>
      </c>
      <c r="AQ115" s="177">
        <f>IF(BS_CONTROLE[[#This Row],[KM - Fim]]=0, "-", BS_CONTROLE[[#This Row],[KM - Fim]])</f>
        <v>245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1421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0.5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1418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152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1414</v>
      </c>
      <c r="W119" s="135" t="s">
        <v>1422</v>
      </c>
      <c r="X119" s="152" t="s">
        <v>378</v>
      </c>
      <c r="Y119" s="129"/>
      <c r="Z119" s="129"/>
      <c r="AA119" s="71">
        <v>2</v>
      </c>
      <c r="AB119" s="59" t="s">
        <v>375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1242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Antonioni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>V8046089</v>
      </c>
      <c r="B127" s="133">
        <v>46089</v>
      </c>
      <c r="C127" s="7">
        <f>IF(BS_CONTROLE[[#This Row],[DATA]]="","",WEEKNUM(BS_CONTROLE[[#This Row],[DATA]]))</f>
        <v>11</v>
      </c>
      <c r="D127" s="45" t="s">
        <v>209</v>
      </c>
      <c r="E127" s="185">
        <v>123</v>
      </c>
      <c r="F127" s="134" t="s">
        <v>213</v>
      </c>
      <c r="G127" s="8" t="str">
        <f>IF(D127="","*",VLOOKUP(F127,BS_ATIVIDADE[#All],3,FALSE))</f>
        <v>OUTROS</v>
      </c>
      <c r="H127" s="135" t="s">
        <v>635</v>
      </c>
      <c r="I127" s="135" t="s">
        <v>682</v>
      </c>
      <c r="J127" s="151">
        <v>74</v>
      </c>
      <c r="K127" s="151">
        <v>291</v>
      </c>
      <c r="L127" s="71">
        <v>404</v>
      </c>
      <c r="M127" s="149" t="s">
        <v>1423</v>
      </c>
      <c r="N127" s="149" t="s">
        <v>1424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1418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>TCS2</v>
      </c>
      <c r="AL127" s="175" t="str">
        <f>IF(BS_CONTROLE[[#This Row],[Local - Encerramento]]=0, "-", BS_CONTROLE[[#This Row],[Local - Encerramento]])</f>
        <v>TOM</v>
      </c>
      <c r="AM127" s="175" t="str">
        <f>IF(BS_CONTROLE[[#This Row],[Entre - Estações]]=0, "-", BS_CONTROLE[[#This Row],[Entre - Estações]])</f>
        <v>TCS-TOM</v>
      </c>
      <c r="AN127" s="175" t="str">
        <f>IF(BS_CONTROLE[[#This Row],[SB]]=0, "-", BS_CONTROLE[[#This Row],[SB]])</f>
        <v>TCSTOM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291</v>
      </c>
      <c r="AQ127" s="177">
        <f>IF(BS_CONTROLE[[#This Row],[KM - Fim]]=0, "-", BS_CONTROLE[[#This Row],[KM - Fim]])</f>
        <v>404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Produção e Intervalo</v>
      </c>
      <c r="BR127" s="15">
        <f t="shared" si="10"/>
        <v>0</v>
      </c>
      <c r="BS127" s="15">
        <f t="shared" si="11"/>
        <v>0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245</v>
      </c>
      <c r="L128" s="71">
        <v>247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245</v>
      </c>
      <c r="AQ128" s="177">
        <f>IF(BS_CONTROLE[[#This Row],[KM - Fim]]=0, "-", BS_CONTROLE[[#This Row],[KM - Fim]])</f>
        <v>247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>V6646089</v>
      </c>
      <c r="B129" s="133">
        <v>46089</v>
      </c>
      <c r="C129" s="7">
        <f>IF(BS_CONTROLE[[#This Row],[DATA]]="","",WEEKNUM(BS_CONTROLE[[#This Row],[DATA]]))</f>
        <v>11</v>
      </c>
      <c r="D129" s="45" t="s">
        <v>192</v>
      </c>
      <c r="E129" s="185">
        <v>122</v>
      </c>
      <c r="F129" s="134" t="s">
        <v>235</v>
      </c>
      <c r="G129" s="8" t="str">
        <f>IF(D129="","*",VLOOKUP(F129,BS_ATIVIDADE[#All],3,FALSE))</f>
        <v>MODERNIZAÇÃO</v>
      </c>
      <c r="H129" s="135" t="s">
        <v>617</v>
      </c>
      <c r="I129" s="135" t="s">
        <v>617</v>
      </c>
      <c r="J129" s="151">
        <v>74</v>
      </c>
      <c r="K129" s="151">
        <v>155</v>
      </c>
      <c r="L129" s="71">
        <v>158.6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29" s="135">
        <v>0.39583333333333331</v>
      </c>
      <c r="P129" s="135">
        <v>8.3333333333333329E-2</v>
      </c>
      <c r="Q129" s="71">
        <v>600</v>
      </c>
      <c r="R129" s="9" t="str">
        <f>IFERROR(_xlfn.XLOOKUP(F129, BS_ATIVIDADE[ATIVIDADE],BS_ATIVIDADE[UNIDADE] ), "*")</f>
        <v>M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199" t="str">
        <f>IFERROR(_xlfn.XLOOKUP(J129, BASE_MAPA!$B$2:$B$408, BASE_MAPA!$G$2:$G$408), "ERRO")</f>
        <v>MARCO INICIAL - ALTO ARAGUAIA</v>
      </c>
      <c r="V129" s="143" t="s">
        <v>1273</v>
      </c>
      <c r="W129" s="135" t="s">
        <v>1388</v>
      </c>
      <c r="X129" s="152" t="s">
        <v>378</v>
      </c>
      <c r="Y129" s="129"/>
      <c r="Z129" s="129"/>
      <c r="AA129" s="71">
        <v>1</v>
      </c>
      <c r="AB129" s="59" t="s">
        <v>370</v>
      </c>
      <c r="AC129" s="59"/>
      <c r="AD129" s="135">
        <v>0.29166666666666669</v>
      </c>
      <c r="AE129" s="71">
        <v>6066</v>
      </c>
      <c r="AF129" s="71"/>
      <c r="AG129" s="71"/>
      <c r="AH129" s="42"/>
      <c r="AI129" s="119" t="str">
        <f>IF(BS_CONTROLE[[#This Row],[Atividade]]=0, "-", BS_CONTROLE[[#This Row],[Atividade]])</f>
        <v>MODERNIZAÇÃO - REGULAGEM</v>
      </c>
      <c r="AJ129" s="8" t="str">
        <f>IF(D129="","*",VLOOKUP(AI129,BS_ATIVIDADE[#Data],3,FALSE))</f>
        <v>MODERNIZAÇÃO</v>
      </c>
      <c r="AK129" s="175" t="str">
        <f>IF(BS_CONTROLE[[#This Row],[Local - Partida]]=0, "-", BS_CONTROLE[[#This Row],[Local - Partida]])</f>
        <v>TID</v>
      </c>
      <c r="AL129" s="175" t="str">
        <f>IF(BS_CONTROLE[[#This Row],[Local - Encerramento]]=0, "-", BS_CONTROLE[[#This Row],[Local - Encerramento]])</f>
        <v>TID</v>
      </c>
      <c r="AM129" s="175" t="str">
        <f>IF(BS_CONTROLE[[#This Row],[Entre - Estações]]=0, "-", BS_CONTROLE[[#This Row],[Entre - Estações]])</f>
        <v>TMO-TCE</v>
      </c>
      <c r="AN129" s="175" t="str">
        <f>IF(BS_CONTROLE[[#This Row],[SB]]=0, "-", BS_CONTROLE[[#This Row],[SB]])</f>
        <v>155TCE</v>
      </c>
      <c r="AO129" s="176">
        <f>IF(BS_CONTROLE[[#This Row],[SUB]]=0, "-", BS_CONTROLE[[#This Row],[SUB]])</f>
        <v>74</v>
      </c>
      <c r="AP129" s="177">
        <f>IF(BS_CONTROLE[[#This Row],[KM - Inicio]]=0, "-", BS_CONTROLE[[#This Row],[KM - Inicio]])</f>
        <v>155</v>
      </c>
      <c r="AQ129" s="177">
        <f>IF(BS_CONTROLE[[#This Row],[KM - Fim]]=0, "-", BS_CONTROLE[[#This Row],[KM - Fim]])</f>
        <v>158.6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M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200" t="str">
        <f>IFERROR(_xlfn.XLOOKUP(AO129, BASE_MAPA!$B$2:$B$408, BASE_MAPA!$G$2:$G$408), "ERRO")</f>
        <v>MARCO INICIAL - ALTO ARAGUAIA</v>
      </c>
      <c r="BF129" s="178" t="str">
        <f>IF(BS_CONTROLE[[#This Row],[Responsavel pelo boletim]]=0, "-", BS_CONTROLE[[#This Row],[Responsavel pelo boletim]])</f>
        <v>Augusto/ Efraim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Produção e Intervalo</v>
      </c>
      <c r="BR129" s="15">
        <f t="shared" si="10"/>
        <v>0</v>
      </c>
      <c r="BS129" s="15">
        <f t="shared" si="11"/>
        <v>0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/>
      <c r="M130" s="149"/>
      <c r="N130" s="149"/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/>
      <c r="M131" s="149"/>
      <c r="N131" s="149"/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/>
      <c r="B132" s="133"/>
      <c r="C132" s="7"/>
      <c r="D132" s="45"/>
      <c r="E132" s="185"/>
      <c r="F132" s="134"/>
      <c r="G132" s="8"/>
      <c r="H132" s="135"/>
      <c r="I132" s="135"/>
      <c r="J132" s="151"/>
      <c r="K132" s="151"/>
      <c r="L132" s="71"/>
      <c r="M132" s="149"/>
      <c r="N132" s="149"/>
      <c r="O132" s="135"/>
      <c r="P132" s="135"/>
      <c r="Q132" s="71"/>
      <c r="R132" s="9"/>
      <c r="S132" s="180"/>
      <c r="T132" s="180"/>
      <c r="U132" s="199"/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/>
      <c r="AJ132" s="8"/>
      <c r="AK132" s="175"/>
      <c r="AL132" s="175"/>
      <c r="AM132" s="175"/>
      <c r="AN132" s="175"/>
      <c r="AO132" s="176"/>
      <c r="AP132" s="177"/>
      <c r="AQ132" s="177"/>
      <c r="AR132" s="32"/>
      <c r="AS132" s="32"/>
      <c r="AT132" s="32"/>
      <c r="AU132" s="32"/>
      <c r="AV132" s="32"/>
      <c r="AW132" s="32"/>
      <c r="AX132" s="32"/>
      <c r="AY132" s="184"/>
      <c r="AZ132" s="11"/>
      <c r="BA132" s="60"/>
      <c r="BB132" s="9"/>
      <c r="BC132" s="59"/>
      <c r="BD132" s="59"/>
      <c r="BE132" s="200"/>
      <c r="BF132" s="178"/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/>
      <c r="BR132" s="15"/>
      <c r="BS132" s="15"/>
      <c r="BT132" s="157"/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ref="A134" si="13">D134&amp;B134</f>
        <v>V8646090</v>
      </c>
      <c r="B134" s="133">
        <v>46090</v>
      </c>
      <c r="C134" s="7">
        <f>IF(BS_CONTROLE[[#This Row],[DATA]]="","",WEEKNUM(BS_CONTROLE[[#This Row],[DATA]]))</f>
        <v>11</v>
      </c>
      <c r="D134" s="45" t="s">
        <v>217</v>
      </c>
      <c r="E134" s="185">
        <v>127</v>
      </c>
      <c r="F134" s="134" t="s">
        <v>116</v>
      </c>
      <c r="G134" s="8" t="str">
        <f>IF(D134="","*",VLOOKUP(F134,BS_ATIVIDADE[#All],3,FALSE))</f>
        <v>MECANIZAÇÃO - SOCADORA</v>
      </c>
      <c r="H134" s="135" t="s">
        <v>746</v>
      </c>
      <c r="I134" s="135" t="s">
        <v>746</v>
      </c>
      <c r="J134" s="151">
        <v>98</v>
      </c>
      <c r="K134" s="151">
        <v>664</v>
      </c>
      <c r="L134" s="71">
        <v>667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4" s="135">
        <v>0.41666666666666669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1304</v>
      </c>
      <c r="W134" s="135" t="s">
        <v>1342</v>
      </c>
      <c r="X134" s="152" t="s">
        <v>373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6236</v>
      </c>
      <c r="AF134" s="71">
        <v>6636</v>
      </c>
      <c r="AG134" s="71"/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TIQ2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TBS-TAL</v>
      </c>
      <c r="AN134" s="175" t="str">
        <f>IF(BS_CONTROLE[[#This Row],[SB]]=0, "-", BS_CONTROLE[[#This Row],[SB]])</f>
        <v>TBS671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664</v>
      </c>
      <c r="AQ134" s="177">
        <f>IF(BS_CONTROLE[[#This Row],[KM - Fim]]=0, "-", BS_CONTROLE[[#This Row],[KM - Fim]])</f>
        <v>667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Produção e Intervalo</v>
      </c>
      <c r="BR134" s="15">
        <f t="shared" si="10"/>
        <v>0</v>
      </c>
      <c r="BS134" s="15">
        <f t="shared" si="11"/>
        <v>0</v>
      </c>
      <c r="BT134" s="157" t="str">
        <f t="shared" si="7"/>
        <v/>
      </c>
    </row>
    <row r="135" spans="1:72" ht="14.45" hidden="1">
      <c r="A135" s="44" t="str">
        <f t="shared" ref="A135" si="14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" si="15">IF(AND(BR135&lt;1,BS135&lt;1),"Produção e Intervalo",IF(BR135&lt;1,"Intervalo",IF(BS135&lt;1,"Produção","Aderente")))</f>
        <v>Aderente</v>
      </c>
      <c r="BR135" s="15" t="str">
        <f t="shared" ref="BR135" si="16">IF(OR(B135="",F135=""),"*",AY135/P135)</f>
        <v>*</v>
      </c>
      <c r="BS135" s="15" t="str">
        <f t="shared" ref="BS135" si="17">IF(OR(B135="",F135=""),"*",BA135/Q135)</f>
        <v>*</v>
      </c>
      <c r="BT135" s="157"/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9">IF(AND(BR137&lt;1,BS137&lt;1),"Produção e Intervalo",IF(BR137&lt;1,"Intervalo",IF(BS137&lt;1,"Produção","Aderente")))</f>
        <v>Aderente</v>
      </c>
      <c r="BR137" s="15" t="str">
        <f t="shared" ref="BR137:BR200" si="20">IF(OR(B137="",F137=""),"*",AY137/P137)</f>
        <v>*</v>
      </c>
      <c r="BS137" s="15" t="str">
        <f t="shared" ref="BS137:BS200" si="21">IF(OR(B137="",F137=""),"*",BA137/Q137)</f>
        <v>*</v>
      </c>
      <c r="BT137" s="157" t="str">
        <f t="shared" ref="BT137:BT200" si="22">IF(BN137="","",SUBSTITUTE(BM137," ","")&amp;SUBSTITUTE(BN137," ",""))</f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W7046090</v>
      </c>
      <c r="B141" s="133">
        <v>46090</v>
      </c>
      <c r="C141" s="7">
        <f>IF(BS_CONTROLE[[#This Row],[DATA]]="","",WEEKNUM(BS_CONTROLE[[#This Row],[DATA]]))</f>
        <v>11</v>
      </c>
      <c r="D141" s="45" t="s">
        <v>249</v>
      </c>
      <c r="E141" s="185">
        <v>134</v>
      </c>
      <c r="F141" s="134" t="s">
        <v>186</v>
      </c>
      <c r="G141" s="8" t="str">
        <f>IF(D141="","*",VLOOKUP(F141,BS_ATIVIDADE[#All],3,FALSE))</f>
        <v>PEDRA</v>
      </c>
      <c r="H141" s="135" t="s">
        <v>709</v>
      </c>
      <c r="I141" s="135" t="s">
        <v>709</v>
      </c>
      <c r="J141" s="151">
        <v>74</v>
      </c>
      <c r="K141" s="151">
        <v>441</v>
      </c>
      <c r="L141" s="71">
        <v>446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1" s="135">
        <v>0.41666666666666669</v>
      </c>
      <c r="P141" s="135">
        <v>8.3333333333333329E-2</v>
      </c>
      <c r="Q141" s="71">
        <v>17</v>
      </c>
      <c r="R141" s="9" t="str">
        <f>IFERROR(_xlfn.XLOOKUP(F141, BS_ATIVIDADE[ATIVIDADE],BS_ATIVIDADE[UNIDADE] ), "*")</f>
        <v>VAGÕES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199" t="str">
        <f>IFERROR(_xlfn.XLOOKUP(J141, BASE_MAPA!$B$2:$B$408, BASE_MAPA!$G$2:$G$408), "ERRO")</f>
        <v>MARCO INICIAL - ALTO ARAGUAIA</v>
      </c>
      <c r="V141" s="143" t="s">
        <v>1248</v>
      </c>
      <c r="W141" s="135" t="s">
        <v>1425</v>
      </c>
      <c r="X141" s="152" t="s">
        <v>378</v>
      </c>
      <c r="Y141" s="129"/>
      <c r="Z141" s="129"/>
      <c r="AA141" s="71" t="s">
        <v>1375</v>
      </c>
      <c r="AB141" s="59" t="s">
        <v>370</v>
      </c>
      <c r="AC141" s="59"/>
      <c r="AD141" s="135">
        <v>0.29166666666666669</v>
      </c>
      <c r="AE141" s="71">
        <v>9292</v>
      </c>
      <c r="AF141" s="71">
        <v>9425</v>
      </c>
      <c r="AG141" s="71">
        <v>7632</v>
      </c>
      <c r="AH141" s="42"/>
      <c r="AI141" s="119" t="str">
        <f>IF(BS_CONTROLE[[#This Row],[Atividade]]=0, "-", BS_CONTROLE[[#This Row],[Atividade]])</f>
        <v>PDM - PEDRA - DESCARGA</v>
      </c>
      <c r="AJ141" s="8" t="str">
        <f>IF(D141="","*",VLOOKUP(AI141,BS_ATIVIDADE[#Data],3,FALSE))</f>
        <v>PEDRA</v>
      </c>
      <c r="AK141" s="175" t="str">
        <f>IF(BS_CONTROLE[[#This Row],[Local - Partida]]=0, "-", BS_CONTROLE[[#This Row],[Local - Partida]])</f>
        <v>TGR2</v>
      </c>
      <c r="AL141" s="175" t="str">
        <f>IF(BS_CONTROLE[[#This Row],[Local - Encerramento]]=0, "-", BS_CONTROLE[[#This Row],[Local - Encerramento]])</f>
        <v>TGR2</v>
      </c>
      <c r="AM141" s="175" t="str">
        <f>IF(BS_CONTROLE[[#This Row],[Entre - Estações]]=0, "-", BS_CONTROLE[[#This Row],[Entre - Estações]])</f>
        <v>TPC-TVL</v>
      </c>
      <c r="AN141" s="175" t="str">
        <f>IF(BS_CONTROLE[[#This Row],[SB]]=0, "-", BS_CONTROLE[[#This Row],[SB]])</f>
        <v>440TVL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441</v>
      </c>
      <c r="AQ141" s="177">
        <f>IF(BS_CONTROLE[[#This Row],[KM - Fim]]=0, "-", BS_CONTROLE[[#This Row],[KM - Fim]])</f>
        <v>446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VAGÕES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Elton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>D150&amp;B150</f>
        <v>ELSON (TF-526)46090</v>
      </c>
      <c r="B150" s="133">
        <v>46090</v>
      </c>
      <c r="C150" s="7">
        <f>IF(BS_CONTROLE[[#This Row],[DATA]]="","",WEEKNUM(BS_CONTROLE[[#This Row],[DATA]]))</f>
        <v>11</v>
      </c>
      <c r="D150" s="45" t="s">
        <v>303</v>
      </c>
      <c r="E150" s="185">
        <v>125</v>
      </c>
      <c r="F150" s="134" t="s">
        <v>193</v>
      </c>
      <c r="G150" s="8" t="str">
        <f>IF(D150="","*",VLOOKUP(F150,BS_ATIVIDADE[#All],3,FALSE))</f>
        <v>SOLDA</v>
      </c>
      <c r="H150" s="135" t="s">
        <v>663</v>
      </c>
      <c r="I150" s="135"/>
      <c r="J150" s="151">
        <v>74</v>
      </c>
      <c r="K150" s="151">
        <v>362.11</v>
      </c>
      <c r="L150" s="71" t="s">
        <v>11</v>
      </c>
      <c r="M150" s="149" t="s">
        <v>663</v>
      </c>
      <c r="N150" s="149" t="s">
        <v>664</v>
      </c>
      <c r="O150" s="135">
        <v>0.375</v>
      </c>
      <c r="P150" s="135">
        <v>8.3333333333333329E-2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BASE_MAPA!$B$2:$B$408, BASE_MAPA!$G$2:$G$408), "ERRO")</f>
        <v>MARCO INICIAL - ALTO ARAGUAIA</v>
      </c>
      <c r="V150" s="143" t="s">
        <v>1253</v>
      </c>
      <c r="W150" s="135" t="s">
        <v>1227</v>
      </c>
      <c r="X150" s="152" t="s">
        <v>378</v>
      </c>
      <c r="Y150" s="129"/>
      <c r="Z150" s="129"/>
      <c r="AA150" s="71"/>
      <c r="AB150" s="59"/>
      <c r="AC150" s="59"/>
      <c r="AD150" s="135" t="s">
        <v>11</v>
      </c>
      <c r="AE150" s="71" t="s">
        <v>11</v>
      </c>
      <c r="AF150" s="71" t="s">
        <v>11</v>
      </c>
      <c r="AG150" s="71" t="s">
        <v>11</v>
      </c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TSE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TSE</v>
      </c>
      <c r="AN150" s="175" t="str">
        <f>IF(BS_CONTROLE[[#This Row],[SB]]=0, "-", BS_CONTROLE[[#This Row],[SB]])</f>
        <v>TSE1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362.11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BASE_MAPA!$B$2:$B$408, BASE_MAPA!$G$2:$G$408),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Produção e Intervalo</v>
      </c>
      <c r="BR150" s="15">
        <f t="shared" si="20"/>
        <v>0</v>
      </c>
      <c r="BS150" s="15">
        <f t="shared" si="21"/>
        <v>0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ref="A201:A264" si="23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9">IF(AND(BR265&lt;1,BS265&lt;1),"Produção e Intervalo",IF(BR265&lt;1,"Intervalo",IF(BS265&lt;1,"Produção","Aderente")))</f>
        <v>Aderente</v>
      </c>
      <c r="BR265" s="15" t="str">
        <f t="shared" ref="BR265:BR328" si="30">IF(OR(B265="",F265=""),"*",AY265/P265)</f>
        <v>*</v>
      </c>
      <c r="BS265" s="15" t="str">
        <f t="shared" ref="BS265:BS328" si="31">IF(OR(B265="",F265=""),"*",BA265/Q265)</f>
        <v>*</v>
      </c>
      <c r="BT265" s="157" t="str">
        <f t="shared" ref="BT265:BT328" si="32">IF(BN265="","",SUBSTITUTE(BM265," ","")&amp;SUBSTITUTE(BN265," ",""))</f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ref="A329:A392" si="33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4">IF(AND(BR457&lt;1,BS457&lt;1),"Produção e Intervalo",IF(BR457&lt;1,"Intervalo",IF(BS457&lt;1,"Produção","Aderente")))</f>
        <v>Aderente</v>
      </c>
      <c r="BR457" s="15" t="str">
        <f t="shared" ref="BR457:BR520" si="45">IF(OR(B457="",F457=""),"*",AY457/P457)</f>
        <v>*</v>
      </c>
      <c r="BS457" s="15" t="str">
        <f t="shared" ref="BS457:BS520" si="46">IF(OR(B457="",F457=""),"*",BA457/Q457)</f>
        <v>*</v>
      </c>
      <c r="BT457" s="157" t="str">
        <f t="shared" ref="BT457:BT520" si="47">IF(BN457="","",SUBSTITUTE(BM457," ","")&amp;SUBSTITUTE(BN457," ",""))</f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ref="A521:A584" si="48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9">IF(AND(BR521&lt;1,BS521&lt;1),"Produção e Intervalo",IF(BR521&lt;1,"Intervalo",IF(BS521&lt;1,"Produção","Aderente")))</f>
        <v>Aderente</v>
      </c>
      <c r="BR521" s="15" t="str">
        <f t="shared" ref="BR521:BR584" si="50">IF(OR(B521="",F521=""),"*",AY521/P521)</f>
        <v>*</v>
      </c>
      <c r="BS521" s="15" t="str">
        <f t="shared" ref="BS521:BS584" si="51">IF(OR(B521="",F521=""),"*",BA521/Q521)</f>
        <v>*</v>
      </c>
      <c r="BT521" s="157" t="str">
        <f t="shared" ref="BT521:BT584" si="52">IF(BN521="","",SUBSTITUTE(BM521," ","")&amp;SUBSTITUTE(BN521," ",""))</f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ref="A585:A648" si="5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4">IF(AND(BR585&lt;1,BS585&lt;1),"Produção e Intervalo",IF(BR585&lt;1,"Intervalo",IF(BS585&lt;1,"Produção","Aderente")))</f>
        <v>Aderente</v>
      </c>
      <c r="BR585" s="15" t="str">
        <f t="shared" ref="BR585:BR648" si="55">IF(OR(B585="",F585=""),"*",AY585/P585)</f>
        <v>*</v>
      </c>
      <c r="BS585" s="15" t="str">
        <f t="shared" ref="BS585:BS648" si="56">IF(OR(B585="",F585=""),"*",BA585/Q585)</f>
        <v>*</v>
      </c>
      <c r="BT585" s="157" t="str">
        <f t="shared" ref="BT585:BT648" si="57">IF(BN585="","",SUBSTITUTE(BM585," ","")&amp;SUBSTITUTE(BN585," ",""))</f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ref="A649:A712" si="58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9">IF(AND(BR649&lt;1,BS649&lt;1),"Produção e Intervalo",IF(BR649&lt;1,"Intervalo",IF(BS649&lt;1,"Produção","Aderente")))</f>
        <v>Aderente</v>
      </c>
      <c r="BR649" s="15" t="str">
        <f t="shared" ref="BR649:BR712" si="60">IF(OR(B649="",F649=""),"*",AY649/P649)</f>
        <v>*</v>
      </c>
      <c r="BS649" s="15" t="str">
        <f t="shared" ref="BS649:BS712" si="61">IF(OR(B649="",F649=""),"*",BA649/Q649)</f>
        <v>*</v>
      </c>
      <c r="BT649" s="157" t="str">
        <f t="shared" ref="BT649:BT712" si="62">IF(BN649="","",SUBSTITUTE(BM649," ","")&amp;SUBSTITUTE(BN649," ",""))</f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ref="A713:A776" si="63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4">IF(AND(BR713&lt;1,BS713&lt;1),"Produção e Intervalo",IF(BR713&lt;1,"Intervalo",IF(BS713&lt;1,"Produção","Aderente")))</f>
        <v>Aderente</v>
      </c>
      <c r="BR713" s="15" t="str">
        <f t="shared" ref="BR713:BR776" si="65">IF(OR(B713="",F713=""),"*",AY713/P713)</f>
        <v>*</v>
      </c>
      <c r="BS713" s="15" t="str">
        <f t="shared" ref="BS713:BS776" si="66">IF(OR(B713="",F713=""),"*",BA713/Q713)</f>
        <v>*</v>
      </c>
      <c r="BT713" s="157" t="str">
        <f t="shared" ref="BT713:BT776" si="67">IF(BN713="","",SUBSTITUTE(BM713," ","")&amp;SUBSTITUTE(BN713," ",""))</f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ref="A777:A802" si="6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9">IF(AND(BR777&lt;1,BS777&lt;1),"Produção e Intervalo",IF(BR777&lt;1,"Intervalo",IF(BS777&lt;1,"Produção","Aderente")))</f>
        <v>Aderente</v>
      </c>
      <c r="BR777" s="15" t="str">
        <f t="shared" ref="BR777:BR802" si="70">IF(OR(B777="",F777=""),"*",AY777/P777)</f>
        <v>*</v>
      </c>
      <c r="BS777" s="15" t="str">
        <f t="shared" ref="BS777:BS802" si="71">IF(OR(B777="",F777=""),"*",BA777/Q777)</f>
        <v>*</v>
      </c>
      <c r="BT777" s="157" t="str">
        <f t="shared" ref="BT777:BT802" si="72">IF(BN777="","",SUBSTITUTE(BM777," ","")&amp;SUBSTITUTE(BN777," ",""))</f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t="str">
        <f>D803&amp;B803</f>
        <v/>
      </c>
      <c r="C803" s="7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1426</v>
      </c>
    </row>
  </sheetData>
  <protectedRanges>
    <protectedRange sqref="J6:K6 J25:K802" name="Range1_8_1"/>
    <protectedRange sqref="O6:Q6 O25:Q802" name="Range1_9_1"/>
    <protectedRange sqref="V6:Y6 W24 V25:Y82 V83 X83:Y83 V109 X109:Y109 V84:Y108 V110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802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1427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1428</v>
      </c>
      <c r="E3" s="186" t="s">
        <v>1429</v>
      </c>
      <c r="F3" s="186" t="s">
        <v>1430</v>
      </c>
      <c r="G3" s="186" t="s">
        <v>1431</v>
      </c>
      <c r="H3" s="186" t="s">
        <v>1432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1434</v>
      </c>
      <c r="D13" s="187">
        <v>9049</v>
      </c>
      <c r="E13" s="188">
        <v>46044</v>
      </c>
      <c r="F13" s="190" t="s">
        <v>1435</v>
      </c>
      <c r="G13" s="187" t="s">
        <v>1436</v>
      </c>
      <c r="H13" s="187"/>
    </row>
    <row r="14" spans="3:8">
      <c r="C14" s="187" t="s">
        <v>1434</v>
      </c>
      <c r="D14" s="187">
        <v>9044</v>
      </c>
      <c r="E14" s="188">
        <v>46044</v>
      </c>
      <c r="F14" s="190" t="s">
        <v>1437</v>
      </c>
      <c r="G14" s="187" t="s">
        <v>1438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1439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1439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1440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1441</v>
      </c>
      <c r="C4" s="191" t="s">
        <v>1442</v>
      </c>
      <c r="D4" s="191" t="s">
        <v>1443</v>
      </c>
      <c r="E4" s="191" t="s">
        <v>1444</v>
      </c>
      <c r="F4" s="191" t="s">
        <v>547</v>
      </c>
      <c r="G4" s="191" t="s">
        <v>1445</v>
      </c>
    </row>
    <row r="5" spans="2:7">
      <c r="B5" s="192" t="s">
        <v>1446</v>
      </c>
      <c r="C5" s="192">
        <v>309525</v>
      </c>
      <c r="D5" s="192" t="s">
        <v>1447</v>
      </c>
      <c r="E5" s="192" t="s">
        <v>249</v>
      </c>
      <c r="F5" s="192" t="s">
        <v>1448</v>
      </c>
      <c r="G5" s="193">
        <v>46296</v>
      </c>
    </row>
    <row r="6" spans="2:7">
      <c r="B6" s="192" t="s">
        <v>1449</v>
      </c>
      <c r="C6" s="192">
        <v>257410</v>
      </c>
      <c r="D6" s="192" t="s">
        <v>1450</v>
      </c>
      <c r="E6" s="192" t="s">
        <v>249</v>
      </c>
      <c r="F6" s="192" t="s">
        <v>1448</v>
      </c>
      <c r="G6" s="193"/>
    </row>
    <row r="7" spans="2:7">
      <c r="B7" s="192" t="s">
        <v>1259</v>
      </c>
      <c r="C7" s="192">
        <v>256875</v>
      </c>
      <c r="D7" s="192" t="s">
        <v>1451</v>
      </c>
      <c r="E7" s="192" t="s">
        <v>249</v>
      </c>
      <c r="F7" s="192" t="s">
        <v>1448</v>
      </c>
      <c r="G7" s="193">
        <v>46296</v>
      </c>
    </row>
    <row r="8" spans="2:7">
      <c r="B8" s="192" t="s">
        <v>1452</v>
      </c>
      <c r="C8" s="192">
        <v>257278</v>
      </c>
      <c r="D8" s="192" t="s">
        <v>1453</v>
      </c>
      <c r="E8" s="192" t="s">
        <v>240</v>
      </c>
      <c r="F8" s="192" t="s">
        <v>1454</v>
      </c>
      <c r="G8" s="193">
        <v>46235</v>
      </c>
    </row>
    <row r="9" spans="2:7">
      <c r="B9" s="192" t="s">
        <v>1455</v>
      </c>
      <c r="C9" s="192">
        <v>257033</v>
      </c>
      <c r="D9" s="192" t="s">
        <v>1456</v>
      </c>
      <c r="E9" s="192" t="s">
        <v>240</v>
      </c>
      <c r="F9" s="192" t="s">
        <v>564</v>
      </c>
      <c r="G9" s="192" t="s">
        <v>1457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E111" sqref="E1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1458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1459</v>
      </c>
      <c r="B2" s="91" t="s">
        <v>1460</v>
      </c>
      <c r="C2" s="91" t="s">
        <v>7</v>
      </c>
      <c r="D2" s="92" t="s">
        <v>1175</v>
      </c>
      <c r="E2" s="92" t="s">
        <v>547</v>
      </c>
      <c r="F2" s="92" t="s">
        <v>1461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1462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Antonioni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Inspeção - caminhão de linha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243</v>
      </c>
      <c r="O114" s="183">
        <f>IF(FN_MC!L115="","*",FN_MC!L115)</f>
        <v>245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0.5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Antonioni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Oportunidade</v>
      </c>
      <c r="C126" s="95" t="str">
        <f>IF(FN_MC!Z127="","*",FN_MC!Z127)</f>
        <v>*</v>
      </c>
      <c r="D126" s="96" t="str">
        <f>IF(FN_MC!S127="","*",FN_MC!S127)</f>
        <v>FERRONORTE</v>
      </c>
      <c r="E126" s="96" t="str">
        <f>IF(FN_MC!T127="","*",FN_MC!T127)</f>
        <v>TCS-TGR</v>
      </c>
      <c r="F126" s="96">
        <f>IF(FN_MC!B127="","*",FN_MC!B127)</f>
        <v>46089</v>
      </c>
      <c r="G126" s="96" t="str">
        <f>IF(FN_MC!D127="","*",FN_MC!D127)</f>
        <v>V80</v>
      </c>
      <c r="H126" s="96" t="str">
        <f>IF(FN_MC!F127="","*",FN_MC!F127)</f>
        <v>INSPEÇÃO RIV</v>
      </c>
      <c r="I126" s="96" t="str">
        <f>IF(FN_MC!H127="","*",FN_MC!H127)</f>
        <v>TCS2</v>
      </c>
      <c r="J126" s="96" t="str">
        <f>IF(FN_MC!I127="","*",FN_MC!I127)</f>
        <v>TOM</v>
      </c>
      <c r="K126" s="96" t="str">
        <f>IF(FN_MC!M127="","*",FN_MC!M127)</f>
        <v>TCS-TOM</v>
      </c>
      <c r="L126" s="196" t="str">
        <f>IF(FN_MC!N127="","*",FN_MC!N127)</f>
        <v>TCSTOM</v>
      </c>
      <c r="M126" s="97">
        <f>IF(FN_MC!J127="","*",FN_MC!J127)</f>
        <v>74</v>
      </c>
      <c r="N126" s="183">
        <f>IF(FN_MC!K127="","*",FN_MC!K127)</f>
        <v>291</v>
      </c>
      <c r="O126" s="183">
        <f>IF(FN_MC!L127="","*",FN_MC!L127)</f>
        <v>404</v>
      </c>
      <c r="P126" s="107">
        <f>IF(FN_MC!O127="","*",FN_MC!O127)</f>
        <v>0.45833333333333331</v>
      </c>
      <c r="Q126" s="107">
        <f>IF(FN_MC!P127="","*",FN_MC!P127)</f>
        <v>4.1666666666666664E-2</v>
      </c>
      <c r="R126" s="96" t="str">
        <f>IF(FN_MC!Q127="","*",CONCATENATE(FN_MC!Q127," ",FN_MC!R127))</f>
        <v>1 BINÁRIO</v>
      </c>
      <c r="S126" s="96" t="str">
        <f>IF(FN_MC!V127="","*",FN_MC!V127)</f>
        <v>Fernanda</v>
      </c>
      <c r="T126" s="96" t="str">
        <f>IF(FN_MC!W127="","*",FN_MC!W127)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245</v>
      </c>
      <c r="O127" s="183">
        <f>IF(FN_MC!L128="","*",FN_MC!L128)</f>
        <v>247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Oportunidade</v>
      </c>
      <c r="C128" s="95" t="str">
        <f>IF(FN_MC!Z129="","*",FN_MC!Z129)</f>
        <v>*</v>
      </c>
      <c r="D128" s="96" t="str">
        <f>IF(FN_MC!S129="","*",FN_MC!S129)</f>
        <v>FERRONORTE</v>
      </c>
      <c r="E128" s="96" t="str">
        <f>IF(FN_MC!T129="","*",FN_MC!T129)</f>
        <v>TMI-TCS</v>
      </c>
      <c r="F128" s="96">
        <f>IF(FN_MC!B129="","*",FN_MC!B129)</f>
        <v>46089</v>
      </c>
      <c r="G128" s="96" t="str">
        <f>IF(FN_MC!D129="","*",FN_MC!D129)</f>
        <v>V66</v>
      </c>
      <c r="H128" s="96" t="str">
        <f>IF(FN_MC!F129="","*",FN_MC!F129)</f>
        <v>MODERNIZAÇÃO - REGULAGEM</v>
      </c>
      <c r="I128" s="96" t="str">
        <f>IF(FN_MC!H129="","*",FN_MC!H129)</f>
        <v>TID</v>
      </c>
      <c r="J128" s="96" t="str">
        <f>IF(FN_MC!I129="","*",FN_MC!I129)</f>
        <v>TID</v>
      </c>
      <c r="K128" s="96" t="str">
        <f>IF(FN_MC!M129="","*",FN_MC!M129)</f>
        <v>TMO-TCE</v>
      </c>
      <c r="L128" s="196" t="str">
        <f>IF(FN_MC!N129="","*",FN_MC!N129)</f>
        <v>155TCE</v>
      </c>
      <c r="M128" s="97">
        <f>IF(FN_MC!J129="","*",FN_MC!J129)</f>
        <v>74</v>
      </c>
      <c r="N128" s="183">
        <f>IF(FN_MC!K129="","*",FN_MC!K129)</f>
        <v>155</v>
      </c>
      <c r="O128" s="183">
        <f>IF(FN_MC!L129="","*",FN_MC!L129)</f>
        <v>158.6</v>
      </c>
      <c r="P128" s="107">
        <f>IF(FN_MC!O129="","*",FN_MC!O129)</f>
        <v>0.39583333333333331</v>
      </c>
      <c r="Q128" s="107">
        <f>IF(FN_MC!P129="","*",FN_MC!P129)</f>
        <v>8.3333333333333329E-2</v>
      </c>
      <c r="R128" s="96" t="str">
        <f>IF(FN_MC!Q129="","*",CONCATENATE(FN_MC!Q129," ",FN_MC!R129))</f>
        <v>600 M</v>
      </c>
      <c r="S128" s="96" t="str">
        <f>IF(FN_MC!V129="","*",FN_MC!V129)</f>
        <v>Augusto/ Efraim</v>
      </c>
      <c r="T128" s="96" t="str">
        <f>IF(FN_MC!W129="","*",FN_MC!W129)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*</v>
      </c>
      <c r="L129" s="196" t="str">
        <f>IF(FN_MC!N130="","*",FN_MC!N130)</f>
        <v>*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*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*</v>
      </c>
      <c r="L130" s="196" t="str">
        <f>IF(FN_MC!N131="","*",FN_MC!N131)</f>
        <v>*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*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*</v>
      </c>
      <c r="E131" s="96" t="str">
        <f>IF(FN_MC!T132="","*",FN_MC!T132)</f>
        <v>*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*</v>
      </c>
      <c r="L131" s="196" t="str">
        <f>IF(FN_MC!N132="","*",FN_MC!N132)</f>
        <v>*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*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Contrato</v>
      </c>
      <c r="C133" s="95" t="str">
        <f>IF(FN_MC!Z134="","*",FN_MC!Z134)</f>
        <v>*</v>
      </c>
      <c r="D133" s="96" t="str">
        <f>IF(FN_MC!S134="","*",FN_MC!S134)</f>
        <v>FERRONORTE</v>
      </c>
      <c r="E133" s="96" t="str">
        <f>IF(FN_MC!T134="","*",FN_MC!T134)</f>
        <v>TGR-TRO</v>
      </c>
      <c r="F133" s="96">
        <f>IF(FN_MC!B134="","*",FN_MC!B134)</f>
        <v>46090</v>
      </c>
      <c r="G133" s="96" t="str">
        <f>IF(FN_MC!D134="","*",FN_MC!D134)</f>
        <v>V86</v>
      </c>
      <c r="H133" s="96" t="str">
        <f>IF(FN_MC!F134="","*",FN_MC!F134)</f>
        <v>MECANIZAÇÃO - SOCADORA</v>
      </c>
      <c r="I133" s="96" t="str">
        <f>IF(FN_MC!H134="","*",FN_MC!H134)</f>
        <v>TIQ2</v>
      </c>
      <c r="J133" s="96" t="str">
        <f>IF(FN_MC!I134="","*",FN_MC!I134)</f>
        <v>TIQ2</v>
      </c>
      <c r="K133" s="96" t="str">
        <f>IF(FN_MC!M134="","*",FN_MC!M134)</f>
        <v>TBS-TAL</v>
      </c>
      <c r="L133" s="196" t="str">
        <f>IF(FN_MC!N134="","*",FN_MC!N134)</f>
        <v>TBS671</v>
      </c>
      <c r="M133" s="97">
        <f>IF(FN_MC!J134="","*",FN_MC!J134)</f>
        <v>98</v>
      </c>
      <c r="N133" s="183">
        <f>IF(FN_MC!K134="","*",FN_MC!K134)</f>
        <v>664</v>
      </c>
      <c r="O133" s="183">
        <f>IF(FN_MC!L134="","*",FN_MC!L134)</f>
        <v>667</v>
      </c>
      <c r="P133" s="107">
        <f>IF(FN_MC!O134="","*",FN_MC!O134)</f>
        <v>0.41666666666666669</v>
      </c>
      <c r="Q133" s="107">
        <f>IF(FN_MC!P134="","*",FN_MC!P134)</f>
        <v>0.125</v>
      </c>
      <c r="R133" s="96" t="str">
        <f>IF(FN_MC!Q134="","*",CONCATENATE(FN_MC!Q134," ",FN_MC!R134))</f>
        <v>1680 M</v>
      </c>
      <c r="S133" s="96" t="str">
        <f>IF(FN_MC!V134="","*",FN_MC!V134)</f>
        <v>Camila</v>
      </c>
      <c r="T133" s="96" t="str">
        <f>IF(FN_MC!W134="","*",FN_MC!W134)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Oportunidade</v>
      </c>
      <c r="C140" s="95" t="str">
        <f>IF(FN_MC!Z141="","*",FN_MC!Z141)</f>
        <v>*</v>
      </c>
      <c r="D140" s="96" t="str">
        <f>IF(FN_MC!S141="","*",FN_MC!S141)</f>
        <v>FERRONORTE</v>
      </c>
      <c r="E140" s="96" t="str">
        <f>IF(FN_MC!T141="","*",FN_MC!T141)</f>
        <v>TCS-TGR</v>
      </c>
      <c r="F140" s="96">
        <f>IF(FN_MC!B141="","*",FN_MC!B141)</f>
        <v>46090</v>
      </c>
      <c r="G140" s="96" t="str">
        <f>IF(FN_MC!D141="","*",FN_MC!D141)</f>
        <v>W70</v>
      </c>
      <c r="H140" s="96" t="str">
        <f>IF(FN_MC!F141="","*",FN_MC!F141)</f>
        <v>PDM - PEDRA - DESCARGA</v>
      </c>
      <c r="I140" s="96" t="str">
        <f>IF(FN_MC!H141="","*",FN_MC!H141)</f>
        <v>TGR2</v>
      </c>
      <c r="J140" s="96" t="str">
        <f>IF(FN_MC!I141="","*",FN_MC!I141)</f>
        <v>TGR2</v>
      </c>
      <c r="K140" s="96" t="str">
        <f>IF(FN_MC!M141="","*",FN_MC!M141)</f>
        <v>TPC-TVL</v>
      </c>
      <c r="L140" s="196" t="str">
        <f>IF(FN_MC!N141="","*",FN_MC!N141)</f>
        <v>440TVL</v>
      </c>
      <c r="M140" s="97">
        <f>IF(FN_MC!J141="","*",FN_MC!J141)</f>
        <v>74</v>
      </c>
      <c r="N140" s="183">
        <f>IF(FN_MC!K141="","*",FN_MC!K141)</f>
        <v>441</v>
      </c>
      <c r="O140" s="183">
        <f>IF(FN_MC!L141="","*",FN_MC!L141)</f>
        <v>446</v>
      </c>
      <c r="P140" s="107">
        <f>IF(FN_MC!O141="","*",FN_MC!O141)</f>
        <v>0.41666666666666669</v>
      </c>
      <c r="Q140" s="107">
        <f>IF(FN_MC!P141="","*",FN_MC!P141)</f>
        <v>8.3333333333333329E-2</v>
      </c>
      <c r="R140" s="96" t="str">
        <f>IF(FN_MC!Q141="","*",CONCATENATE(FN_MC!Q141," ",FN_MC!R141))</f>
        <v>17 VAGÕES</v>
      </c>
      <c r="S140" s="96" t="str">
        <f>IF(FN_MC!V141="","*",FN_MC!V141)</f>
        <v>Elton</v>
      </c>
      <c r="T140" s="96" t="str">
        <f>IF(FN_MC!W141="","*",FN_MC!W141)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Oportunidade</v>
      </c>
      <c r="C149" s="95" t="str">
        <f>IF(FN_MC!Z150="","*",FN_MC!Z150)</f>
        <v>*</v>
      </c>
      <c r="D149" s="96" t="str">
        <f>IF(FN_MC!S150="","*",FN_MC!S150)</f>
        <v>FERRONORTE</v>
      </c>
      <c r="E149" s="96" t="str">
        <f>IF(FN_MC!T150="","*",FN_MC!T150)</f>
        <v>TCS-TGR</v>
      </c>
      <c r="F149" s="96">
        <f>IF(FN_MC!B150="","*",FN_MC!B150)</f>
        <v>46090</v>
      </c>
      <c r="G149" s="96" t="str">
        <f>IF(FN_MC!D150="","*",FN_MC!D150)</f>
        <v>ELSON (TF-526)</v>
      </c>
      <c r="H149" s="96" t="str">
        <f>IF(FN_MC!F150="","*",FN_MC!F150)</f>
        <v>PDM - SOLDA</v>
      </c>
      <c r="I149" s="96" t="str">
        <f>IF(FN_MC!H150="","*",FN_MC!H150)</f>
        <v>TSE</v>
      </c>
      <c r="J149" s="96" t="str">
        <f>IF(FN_MC!I150="","*",FN_MC!I150)</f>
        <v>*</v>
      </c>
      <c r="K149" s="96" t="str">
        <f>IF(FN_MC!M150="","*",FN_MC!M150)</f>
        <v>TSE</v>
      </c>
      <c r="L149" s="196" t="str">
        <f>IF(FN_MC!N150="","*",FN_MC!N150)</f>
        <v>TSE1</v>
      </c>
      <c r="M149" s="97">
        <f>IF(FN_MC!J150="","*",FN_MC!J150)</f>
        <v>74</v>
      </c>
      <c r="N149" s="183">
        <f>IF(FN_MC!K150="","*",FN_MC!K150)</f>
        <v>362.11</v>
      </c>
      <c r="O149" s="183" t="str">
        <f>IF(FN_MC!L150="","*",FN_MC!L150)</f>
        <v>-</v>
      </c>
      <c r="P149" s="107">
        <f>IF(FN_MC!O150="","*",FN_MC!O150)</f>
        <v>0.375</v>
      </c>
      <c r="Q149" s="107">
        <f>IF(FN_MC!P150="","*",FN_MC!P150)</f>
        <v>8.3333333333333329E-2</v>
      </c>
      <c r="R149" s="96" t="str">
        <f>IF(FN_MC!Q150="","*",CONCATENATE(FN_MC!Q150," ",FN_MC!R150))</f>
        <v>2 Nº DE SOLDA</v>
      </c>
      <c r="S149" s="96" t="str">
        <f>IF(FN_MC!V150="","*",FN_MC!V150)</f>
        <v>Elson</v>
      </c>
      <c r="T149" s="96" t="str">
        <f>IF(FN_MC!W150="","*",FN_MC!W150)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1463</v>
      </c>
      <c r="D5" s="242"/>
      <c r="E5" s="242"/>
      <c r="F5" s="242"/>
      <c r="G5" s="242"/>
      <c r="H5" s="242"/>
      <c r="I5" s="242"/>
      <c r="J5" s="243"/>
      <c r="K5" s="244" t="s">
        <v>1464</v>
      </c>
      <c r="L5" s="245"/>
      <c r="M5" s="245"/>
      <c r="N5" s="245"/>
      <c r="O5" s="246" t="s">
        <v>1465</v>
      </c>
      <c r="P5" s="247"/>
      <c r="Q5" s="248"/>
    </row>
    <row r="6" spans="1:17" s="81" customFormat="1" ht="15.75" customHeight="1">
      <c r="A6" s="75" t="s">
        <v>1461</v>
      </c>
      <c r="B6" s="82" t="s">
        <v>1460</v>
      </c>
      <c r="C6" s="83" t="s">
        <v>1175</v>
      </c>
      <c r="D6" s="84" t="s">
        <v>1176</v>
      </c>
      <c r="E6" s="83" t="s">
        <v>1466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1467</v>
      </c>
      <c r="M6" s="116" t="s">
        <v>29</v>
      </c>
      <c r="N6" s="117" t="s">
        <v>1170</v>
      </c>
      <c r="O6" s="165" t="s">
        <v>1213</v>
      </c>
      <c r="P6" s="128"/>
      <c r="Q6" s="139" t="s">
        <v>1468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243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243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0.5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>
        <f>IF(FN_MC!B127="","*",FN_MC!B127)</f>
        <v>46089</v>
      </c>
      <c r="B126" s="86" t="str">
        <f>IF(FN_MC!X127="","*",FN_MC!X127)</f>
        <v>Oportunidade</v>
      </c>
      <c r="C126" s="87" t="str">
        <f>IF(FN_MC!S127="","*",FN_MC!S127)</f>
        <v>FERRONORTE</v>
      </c>
      <c r="D126" s="87" t="str">
        <f>IF(FN_MC!T127="","*",FN_MC!T127)</f>
        <v>TCS-TGR</v>
      </c>
      <c r="E126" s="87" t="str">
        <f>IF(FN_MC!D127="","*",FN_MC!D127)</f>
        <v>V80</v>
      </c>
      <c r="F126" s="87" t="str">
        <f>IF(FN_MC!H127="","*",FN_MC!H127)</f>
        <v>TCS2</v>
      </c>
      <c r="G126" s="87" t="str">
        <f>IF(FN_MC!M127="","*",FN_MC!M127)</f>
        <v>TCS-TOM</v>
      </c>
      <c r="H126" s="125">
        <f>IF(FN_MC!K127="","*",FN_MC!K127)</f>
        <v>291</v>
      </c>
      <c r="I126" s="110">
        <f>IF(FN_MC!O127="","*",FN_MC!O127)</f>
        <v>0.45833333333333331</v>
      </c>
      <c r="J126" s="110">
        <f>IF(FN_MC!P127="","*",FN_MC!P127)</f>
        <v>4.1666666666666664E-2</v>
      </c>
      <c r="K126" s="118" t="str">
        <f>IF(FN_MC!AK127="","*",FN_MC!AK127)</f>
        <v>TCS2</v>
      </c>
      <c r="L126" s="118" t="str">
        <f>IF(FN_MC!AM127="","*",FN_MC!AM127)</f>
        <v>TCS-TOM</v>
      </c>
      <c r="M126" s="118">
        <f>IF(FN_MC!AP127="","*",FN_MC!AP127)</f>
        <v>291</v>
      </c>
      <c r="N126" s="118" t="str">
        <f>IF(FN_MC!AM127="","*",FN_MC!AM127)</f>
        <v>TCS-TOM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245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245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>
        <f>IF(FN_MC!B129="","*",FN_MC!B129)</f>
        <v>46089</v>
      </c>
      <c r="B128" s="86" t="str">
        <f>IF(FN_MC!X129="","*",FN_MC!X129)</f>
        <v>Oportunidade</v>
      </c>
      <c r="C128" s="87" t="str">
        <f>IF(FN_MC!S129="","*",FN_MC!S129)</f>
        <v>FERRONORTE</v>
      </c>
      <c r="D128" s="87" t="str">
        <f>IF(FN_MC!T129="","*",FN_MC!T129)</f>
        <v>TMI-TCS</v>
      </c>
      <c r="E128" s="87" t="str">
        <f>IF(FN_MC!D129="","*",FN_MC!D129)</f>
        <v>V66</v>
      </c>
      <c r="F128" s="87" t="str">
        <f>IF(FN_MC!H129="","*",FN_MC!H129)</f>
        <v>TID</v>
      </c>
      <c r="G128" s="87" t="str">
        <f>IF(FN_MC!M129="","*",FN_MC!M129)</f>
        <v>TMO-TCE</v>
      </c>
      <c r="H128" s="125">
        <f>IF(FN_MC!K129="","*",FN_MC!K129)</f>
        <v>155</v>
      </c>
      <c r="I128" s="110">
        <f>IF(FN_MC!O129="","*",FN_MC!O129)</f>
        <v>0.39583333333333331</v>
      </c>
      <c r="J128" s="110">
        <f>IF(FN_MC!P129="","*",FN_MC!P129)</f>
        <v>8.3333333333333329E-2</v>
      </c>
      <c r="K128" s="118" t="str">
        <f>IF(FN_MC!AK129="","*",FN_MC!AK129)</f>
        <v>TID</v>
      </c>
      <c r="L128" s="118" t="str">
        <f>IF(FN_MC!AM129="","*",FN_MC!AM129)</f>
        <v>TMO-TCE</v>
      </c>
      <c r="M128" s="118">
        <f>IF(FN_MC!AP129="","*",FN_MC!AP129)</f>
        <v>155</v>
      </c>
      <c r="N128" s="118" t="str">
        <f>IF(FN_MC!AM129="","*",FN_MC!AM129)</f>
        <v>TMO-TCE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*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*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*</v>
      </c>
      <c r="D131" s="87" t="str">
        <f>IF(FN_MC!T132="","*",FN_MC!T132)</f>
        <v>*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*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*</v>
      </c>
      <c r="L131" s="118" t="str">
        <f>IF(FN_MC!AM132="","*",FN_MC!AM132)</f>
        <v>*</v>
      </c>
      <c r="M131" s="118" t="str">
        <f>IF(FN_MC!AP132="","*",FN_MC!AP132)</f>
        <v>*</v>
      </c>
      <c r="N131" s="118" t="str">
        <f>IF(FN_MC!AM132="","*",FN_MC!AM132)</f>
        <v>*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>
        <f>IF(FN_MC!B134="","*",FN_MC!B134)</f>
        <v>46090</v>
      </c>
      <c r="B133" s="86" t="str">
        <f>IF(FN_MC!X134="","*",FN_MC!X134)</f>
        <v>Contrato</v>
      </c>
      <c r="C133" s="87" t="str">
        <f>IF(FN_MC!S134="","*",FN_MC!S134)</f>
        <v>FERRONORTE</v>
      </c>
      <c r="D133" s="87" t="str">
        <f>IF(FN_MC!T134="","*",FN_MC!T134)</f>
        <v>TGR-TRO</v>
      </c>
      <c r="E133" s="87" t="str">
        <f>IF(FN_MC!D134="","*",FN_MC!D134)</f>
        <v>V86</v>
      </c>
      <c r="F133" s="87" t="str">
        <f>IF(FN_MC!H134="","*",FN_MC!H134)</f>
        <v>TIQ2</v>
      </c>
      <c r="G133" s="87" t="str">
        <f>IF(FN_MC!M134="","*",FN_MC!M134)</f>
        <v>TBS-TAL</v>
      </c>
      <c r="H133" s="125">
        <f>IF(FN_MC!K134="","*",FN_MC!K134)</f>
        <v>664</v>
      </c>
      <c r="I133" s="110">
        <f>IF(FN_MC!O134="","*",FN_MC!O134)</f>
        <v>0.41666666666666669</v>
      </c>
      <c r="J133" s="110">
        <f>IF(FN_MC!P134="","*",FN_MC!P134)</f>
        <v>0.125</v>
      </c>
      <c r="K133" s="118" t="str">
        <f>IF(FN_MC!AK134="","*",FN_MC!AK134)</f>
        <v>TIQ2</v>
      </c>
      <c r="L133" s="118" t="str">
        <f>IF(FN_MC!AM134="","*",FN_MC!AM134)</f>
        <v>TBS-TAL</v>
      </c>
      <c r="M133" s="118">
        <f>IF(FN_MC!AP134="","*",FN_MC!AP134)</f>
        <v>664</v>
      </c>
      <c r="N133" s="118" t="str">
        <f>IF(FN_MC!AM134="","*",FN_MC!AM134)</f>
        <v>TBS-TAL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>
        <f>IF(FN_MC!B141="","*",FN_MC!B141)</f>
        <v>46090</v>
      </c>
      <c r="B140" s="86" t="str">
        <f>IF(FN_MC!X141="","*",FN_MC!X141)</f>
        <v>Oportunidade</v>
      </c>
      <c r="C140" s="87" t="str">
        <f>IF(FN_MC!S141="","*",FN_MC!S141)</f>
        <v>FERRONORTE</v>
      </c>
      <c r="D140" s="87" t="str">
        <f>IF(FN_MC!T141="","*",FN_MC!T141)</f>
        <v>TCS-TGR</v>
      </c>
      <c r="E140" s="87" t="str">
        <f>IF(FN_MC!D141="","*",FN_MC!D141)</f>
        <v>W70</v>
      </c>
      <c r="F140" s="87" t="str">
        <f>IF(FN_MC!H141="","*",FN_MC!H141)</f>
        <v>TGR2</v>
      </c>
      <c r="G140" s="87" t="str">
        <f>IF(FN_MC!M141="","*",FN_MC!M141)</f>
        <v>TPC-TVL</v>
      </c>
      <c r="H140" s="125">
        <f>IF(FN_MC!K141="","*",FN_MC!K141)</f>
        <v>441</v>
      </c>
      <c r="I140" s="110">
        <f>IF(FN_MC!O141="","*",FN_MC!O141)</f>
        <v>0.41666666666666669</v>
      </c>
      <c r="J140" s="110">
        <f>IF(FN_MC!P141="","*",FN_MC!P141)</f>
        <v>8.3333333333333329E-2</v>
      </c>
      <c r="K140" s="118" t="str">
        <f>IF(FN_MC!AK141="","*",FN_MC!AK141)</f>
        <v>TGR2</v>
      </c>
      <c r="L140" s="118" t="str">
        <f>IF(FN_MC!AM141="","*",FN_MC!AM141)</f>
        <v>TPC-TVL</v>
      </c>
      <c r="M140" s="118">
        <f>IF(FN_MC!AP141="","*",FN_MC!AP141)</f>
        <v>441</v>
      </c>
      <c r="N140" s="118" t="str">
        <f>IF(FN_MC!AM141="","*",FN_MC!AM141)</f>
        <v>TPC-TVL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>
        <f>IF(FN_MC!B150="","*",FN_MC!B150)</f>
        <v>46090</v>
      </c>
      <c r="B149" s="86" t="str">
        <f>IF(FN_MC!X150="","*",FN_MC!X150)</f>
        <v>Oportunidade</v>
      </c>
      <c r="C149" s="87" t="str">
        <f>IF(FN_MC!S150="","*",FN_MC!S150)</f>
        <v>FERRONORTE</v>
      </c>
      <c r="D149" s="87" t="str">
        <f>IF(FN_MC!T150="","*",FN_MC!T150)</f>
        <v>TCS-TGR</v>
      </c>
      <c r="E149" s="87" t="str">
        <f>IF(FN_MC!D150="","*",FN_MC!D150)</f>
        <v>ELSON (TF-526)</v>
      </c>
      <c r="F149" s="87" t="str">
        <f>IF(FN_MC!H150="","*",FN_MC!H150)</f>
        <v>TSE</v>
      </c>
      <c r="G149" s="87" t="str">
        <f>IF(FN_MC!M150="","*",FN_MC!M150)</f>
        <v>TSE</v>
      </c>
      <c r="H149" s="125">
        <f>IF(FN_MC!K150="","*",FN_MC!K150)</f>
        <v>362.11</v>
      </c>
      <c r="I149" s="110">
        <f>IF(FN_MC!O150="","*",FN_MC!O150)</f>
        <v>0.375</v>
      </c>
      <c r="J149" s="110">
        <f>IF(FN_MC!P150="","*",FN_MC!P150)</f>
        <v>8.3333333333333329E-2</v>
      </c>
      <c r="K149" s="118" t="str">
        <f>IF(FN_MC!AK150="","*",FN_MC!AK150)</f>
        <v>TSE</v>
      </c>
      <c r="L149" s="118" t="str">
        <f>IF(FN_MC!AM150="","*",FN_MC!AM150)</f>
        <v>TSE</v>
      </c>
      <c r="M149" s="118">
        <f>IF(FN_MC!AP150="","*",FN_MC!AP150)</f>
        <v>362.11</v>
      </c>
      <c r="N149" s="118" t="str">
        <f>IF(FN_MC!AM150="","*",FN_MC!AM150)</f>
        <v>TSE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1469</v>
      </c>
      <c r="C2" s="83" t="s">
        <v>1160</v>
      </c>
      <c r="D2" s="83" t="s">
        <v>1162</v>
      </c>
      <c r="E2" s="83" t="s">
        <v>1470</v>
      </c>
      <c r="F2" s="83" t="s">
        <v>1471</v>
      </c>
      <c r="G2" s="83" t="s">
        <v>1472</v>
      </c>
      <c r="H2" s="83" t="s">
        <v>1473</v>
      </c>
      <c r="I2" s="83" t="s">
        <v>1474</v>
      </c>
      <c r="J2" s="83" t="s">
        <v>1475</v>
      </c>
      <c r="K2" s="109" t="s">
        <v>1476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ESCALA</v>
      </c>
      <c r="I114" s="101" t="str">
        <f>IF(FN_MC!AC119="","*",FN_MC!AC119)</f>
        <v>*</v>
      </c>
      <c r="J114" s="102">
        <f>IF(FN_MC!AA119="","*",FN_MC!AA119)</f>
        <v>2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>
        <f>IF(FN_MC!B127="","*",FN_MC!B127)</f>
        <v>46089</v>
      </c>
      <c r="D122" s="101" t="str">
        <f>IF(FN_MC!D127="","*",FN_MC!D127)</f>
        <v>V80</v>
      </c>
      <c r="E122" s="101" t="str">
        <f>IF(FN_MC!H127="","*",FN_MC!H127)</f>
        <v>TCS2</v>
      </c>
      <c r="F122" s="114" t="str">
        <f>IF(FN_MC!M127="","*",FN_MC!M127)</f>
        <v>TCS-TOM</v>
      </c>
      <c r="G122" s="101" t="str">
        <f>IF(FN_MC!I127="","*",FN_MC!I127)</f>
        <v>TOM</v>
      </c>
      <c r="H122" s="101" t="str">
        <f>IF(FN_MC!AB127="","*",FN_MC!AB127)</f>
        <v>FIXO</v>
      </c>
      <c r="I122" s="101" t="str">
        <f>IF(FN_MC!AC127="","*",FN_MC!AC127)</f>
        <v>*</v>
      </c>
      <c r="J122" s="102">
        <f>IF(FN_MC!AA127="","*",FN_MC!AA127)</f>
        <v>1</v>
      </c>
      <c r="K122" s="112">
        <f>IF(FN_MC!AD127="","*",FN_MC!AD127)</f>
        <v>0.29166666666666669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>
        <f>IF(FN_MC!B129="","*",FN_MC!B129)</f>
        <v>46089</v>
      </c>
      <c r="D124" s="101" t="str">
        <f>IF(FN_MC!D129="","*",FN_MC!D129)</f>
        <v>V66</v>
      </c>
      <c r="E124" s="101" t="str">
        <f>IF(FN_MC!H129="","*",FN_MC!H129)</f>
        <v>TID</v>
      </c>
      <c r="F124" s="114" t="str">
        <f>IF(FN_MC!M129="","*",FN_MC!M129)</f>
        <v>TMO-TCE</v>
      </c>
      <c r="G124" s="101" t="str">
        <f>IF(FN_MC!I129="","*",FN_MC!I129)</f>
        <v>TID</v>
      </c>
      <c r="H124" s="101" t="str">
        <f>IF(FN_MC!AB129="","*",FN_MC!AB129)</f>
        <v>FIXO</v>
      </c>
      <c r="I124" s="101" t="str">
        <f>IF(FN_MC!AC129="","*",FN_MC!AC129)</f>
        <v>*</v>
      </c>
      <c r="J124" s="102">
        <f>IF(FN_MC!AA129="","*",FN_MC!AA129)</f>
        <v>1</v>
      </c>
      <c r="K124" s="112">
        <f>IF(FN_MC!AD129="","*",FN_MC!AD129)</f>
        <v>0.29166666666666669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*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*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*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>
        <f>IF(FN_MC!B134="","*",FN_MC!B134)</f>
        <v>46090</v>
      </c>
      <c r="D129" s="101" t="str">
        <f>IF(FN_MC!D134="","*",FN_MC!D134)</f>
        <v>V86</v>
      </c>
      <c r="E129" s="101" t="str">
        <f>IF(FN_MC!H134="","*",FN_MC!H134)</f>
        <v>TIQ2</v>
      </c>
      <c r="F129" s="114" t="str">
        <f>IF(FN_MC!M134="","*",FN_MC!M134)</f>
        <v>TBS-TAL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>
        <f>IF(FN_MC!B141="","*",FN_MC!B141)</f>
        <v>46090</v>
      </c>
      <c r="D136" s="101" t="str">
        <f>IF(FN_MC!D141="","*",FN_MC!D141)</f>
        <v>W70</v>
      </c>
      <c r="E136" s="101" t="str">
        <f>IF(FN_MC!H141="","*",FN_MC!H141)</f>
        <v>TGR2</v>
      </c>
      <c r="F136" s="114" t="str">
        <f>IF(FN_MC!M141="","*",FN_MC!M141)</f>
        <v>TPC-TVL</v>
      </c>
      <c r="G136" s="101" t="str">
        <f>IF(FN_MC!I141="","*",FN_MC!I141)</f>
        <v>TGR2</v>
      </c>
      <c r="H136" s="101" t="str">
        <f>IF(FN_MC!AB141="","*",FN_MC!AB141)</f>
        <v>FIXO</v>
      </c>
      <c r="I136" s="101" t="str">
        <f>IF(FN_MC!AC141="","*",FN_MC!AC141)</f>
        <v>*</v>
      </c>
      <c r="J136" s="102" t="str">
        <f>IF(FN_MC!AA141="","*",FN_MC!AA141)</f>
        <v>2 Enio e Daniel</v>
      </c>
      <c r="K136" s="112">
        <f>IF(FN_MC!AD141="","*",FN_MC!AD141)</f>
        <v>0.29166666666666669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>
        <f>IF(FN_MC!B150="","*",FN_MC!B150)</f>
        <v>46090</v>
      </c>
      <c r="D145" s="101" t="str">
        <f>IF(FN_MC!D150="","*",FN_MC!D150)</f>
        <v>ELSON (TF-526)</v>
      </c>
      <c r="E145" s="101" t="str">
        <f>IF(FN_MC!H150="","*",FN_MC!H150)</f>
        <v>TSE</v>
      </c>
      <c r="F145" s="114" t="str">
        <f>IF(FN_MC!M150="","*",FN_MC!M150)</f>
        <v>TSE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-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2026-03-06T18:02:20Z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