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59" documentId="8_{B6337239-1A00-434D-AAD0-422EA1FEB5AE}" xr6:coauthVersionLast="47" xr6:coauthVersionMax="47" xr10:uidLastSave="{961CB903-0A88-4293-A2E3-2B33F724FA0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L371" i="12" s="1"/>
  <c r="M373" i="1" a="1"/>
  <c r="M373" i="1"/>
  <c r="G373" i="11" s="1"/>
  <c r="G373" i="1"/>
  <c r="C373" i="1"/>
  <c r="A373" i="1"/>
  <c r="U372" i="1"/>
  <c r="T372" i="1" a="1"/>
  <c r="T372" i="1"/>
  <c r="S372" i="1" a="1"/>
  <c r="S372" i="1"/>
  <c r="R372" i="1"/>
  <c r="N372" i="1" a="1"/>
  <c r="N372" i="1"/>
  <c r="L370" i="12" s="1"/>
  <c r="M372" i="1" a="1"/>
  <c r="M372" i="1"/>
  <c r="G372" i="11" s="1"/>
  <c r="G372" i="1"/>
  <c r="C372" i="1"/>
  <c r="A372" i="1"/>
  <c r="U371" i="1"/>
  <c r="T371" i="1" a="1"/>
  <c r="T371" i="1"/>
  <c r="S371" i="1" a="1"/>
  <c r="S371" i="1"/>
  <c r="R371" i="1"/>
  <c r="S369" i="12" s="1"/>
  <c r="G371" i="1"/>
  <c r="C371" i="1"/>
  <c r="A371" i="1"/>
  <c r="U370" i="1"/>
  <c r="T370" i="1" a="1"/>
  <c r="T370" i="1"/>
  <c r="S370" i="1" a="1"/>
  <c r="S370" i="1"/>
  <c r="R370" i="1"/>
  <c r="S368" i="12" s="1"/>
  <c r="G370" i="1"/>
  <c r="C370" i="1"/>
  <c r="A370" i="1"/>
  <c r="U369" i="1"/>
  <c r="T369" i="1" a="1"/>
  <c r="T369" i="1"/>
  <c r="S369" i="1" a="1"/>
  <c r="S369" i="1"/>
  <c r="R369" i="1"/>
  <c r="S367" i="12" s="1"/>
  <c r="N369" i="1" a="1"/>
  <c r="N369" i="1"/>
  <c r="L367" i="12" s="1"/>
  <c r="M369" i="1" a="1"/>
  <c r="M369" i="1"/>
  <c r="G369" i="11" s="1"/>
  <c r="G369" i="1"/>
  <c r="C369" i="1"/>
  <c r="A369" i="1"/>
  <c r="U368" i="1"/>
  <c r="T368" i="1" a="1"/>
  <c r="T368" i="1"/>
  <c r="S368" i="1" a="1"/>
  <c r="S368" i="1"/>
  <c r="R368" i="1"/>
  <c r="S366" i="12" s="1"/>
  <c r="G368" i="1"/>
  <c r="C368" i="1"/>
  <c r="A368" i="1"/>
  <c r="U366" i="1"/>
  <c r="T366" i="1" a="1"/>
  <c r="T366" i="1"/>
  <c r="S366" i="1" a="1"/>
  <c r="S366" i="1"/>
  <c r="R366" i="1"/>
  <c r="S364" i="12" s="1"/>
  <c r="M366" i="1" a="1"/>
  <c r="M366" i="1"/>
  <c r="G366" i="11" s="1"/>
  <c r="G366" i="1"/>
  <c r="C366" i="1"/>
  <c r="A366" i="1"/>
  <c r="U365" i="1"/>
  <c r="T365" i="1" a="1"/>
  <c r="T365" i="1"/>
  <c r="S365" i="1" a="1"/>
  <c r="S365" i="1"/>
  <c r="R365" i="1"/>
  <c r="S363" i="12" s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C364" i="1"/>
  <c r="T364" i="1" a="1"/>
  <c r="T364" i="1" s="1"/>
  <c r="U364" i="1"/>
  <c r="AI364" i="1"/>
  <c r="AK364" i="1"/>
  <c r="K364" i="11" s="1"/>
  <c r="AL364" i="1"/>
  <c r="AO364" i="1"/>
  <c r="BD364" i="1" s="1" a="1"/>
  <c r="BD364" i="1" s="1"/>
  <c r="AP364" i="1"/>
  <c r="M364" i="11" s="1"/>
  <c r="AQ364" i="1"/>
  <c r="BC364" i="1" a="1"/>
  <c r="BC364" i="1" s="1"/>
  <c r="BF364" i="1"/>
  <c r="BR364" i="1"/>
  <c r="BS364" i="1"/>
  <c r="AI365" i="1"/>
  <c r="AK365" i="1"/>
  <c r="K365" i="11" s="1"/>
  <c r="AL365" i="1"/>
  <c r="AO365" i="1"/>
  <c r="BD365" i="1" s="1" a="1"/>
  <c r="BD365" i="1" s="1"/>
  <c r="AP365" i="1"/>
  <c r="M365" i="11" s="1"/>
  <c r="AQ365" i="1"/>
  <c r="BC365" i="1" a="1"/>
  <c r="BC365" i="1" s="1"/>
  <c r="BF365" i="1"/>
  <c r="BR365" i="1"/>
  <c r="BS365" i="1"/>
  <c r="AI366" i="1"/>
  <c r="AK366" i="1"/>
  <c r="K366" i="11" s="1"/>
  <c r="AL366" i="1"/>
  <c r="AO366" i="1"/>
  <c r="BE366" i="1" s="1"/>
  <c r="AP366" i="1"/>
  <c r="M366" i="11" s="1"/>
  <c r="AQ366" i="1"/>
  <c r="BC366" i="1" a="1"/>
  <c r="BC366" i="1" s="1"/>
  <c r="BF366" i="1"/>
  <c r="BR366" i="1"/>
  <c r="BS366" i="1"/>
  <c r="AI367" i="1"/>
  <c r="BB367" i="1" s="1"/>
  <c r="AK367" i="1"/>
  <c r="K367" i="11" s="1"/>
  <c r="AL367" i="1"/>
  <c r="AO367" i="1"/>
  <c r="BD367" i="1" s="1" a="1"/>
  <c r="BD367" i="1" s="1"/>
  <c r="AP367" i="1"/>
  <c r="M367" i="11" s="1"/>
  <c r="AQ367" i="1"/>
  <c r="BC367" i="1" a="1"/>
  <c r="BC367" i="1" s="1"/>
  <c r="BF367" i="1"/>
  <c r="BR367" i="1"/>
  <c r="BS367" i="1"/>
  <c r="AI368" i="1"/>
  <c r="AK368" i="1"/>
  <c r="K368" i="11" s="1"/>
  <c r="AL368" i="1"/>
  <c r="AO368" i="1"/>
  <c r="BE368" i="1" s="1"/>
  <c r="AP368" i="1"/>
  <c r="M368" i="11" s="1"/>
  <c r="AQ368" i="1"/>
  <c r="BC368" i="1" a="1"/>
  <c r="BC368" i="1" s="1"/>
  <c r="BF368" i="1"/>
  <c r="BR368" i="1"/>
  <c r="BS368" i="1"/>
  <c r="AI369" i="1"/>
  <c r="AK369" i="1"/>
  <c r="K369" i="11" s="1"/>
  <c r="AL369" i="1"/>
  <c r="AO369" i="1"/>
  <c r="BD369" i="1" s="1" a="1"/>
  <c r="BD369" i="1" s="1"/>
  <c r="AP369" i="1"/>
  <c r="M369" i="11" s="1"/>
  <c r="AQ369" i="1"/>
  <c r="BC369" i="1" a="1"/>
  <c r="BC369" i="1" s="1"/>
  <c r="BF369" i="1"/>
  <c r="BR369" i="1"/>
  <c r="BS369" i="1"/>
  <c r="AI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AI371" i="1"/>
  <c r="AK371" i="1"/>
  <c r="K371" i="11" s="1"/>
  <c r="AL371" i="1"/>
  <c r="AO371" i="1"/>
  <c r="BD371" i="1" s="1" a="1"/>
  <c r="BD371" i="1" s="1"/>
  <c r="AP371" i="1"/>
  <c r="M371" i="11" s="1"/>
  <c r="AQ371" i="1"/>
  <c r="BC371" i="1" a="1"/>
  <c r="BC371" i="1" s="1"/>
  <c r="BF371" i="1"/>
  <c r="BR371" i="1"/>
  <c r="BS371" i="1"/>
  <c r="AI372" i="1"/>
  <c r="AK372" i="1"/>
  <c r="K372" i="11" s="1"/>
  <c r="AL372" i="1"/>
  <c r="AO372" i="1"/>
  <c r="BD372" i="1" s="1" a="1"/>
  <c r="BD372" i="1" s="1"/>
  <c r="AP372" i="1"/>
  <c r="M372" i="11" s="1"/>
  <c r="AQ372" i="1"/>
  <c r="BC372" i="1" a="1"/>
  <c r="BC372" i="1" s="1"/>
  <c r="BF372" i="1"/>
  <c r="BR372" i="1"/>
  <c r="BS372" i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62" i="12" l="1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6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69" i="11"/>
  <c r="L369" i="11"/>
  <c r="N370" i="11"/>
  <c r="L370" i="11"/>
  <c r="N363" i="11"/>
  <c r="L363" i="11"/>
  <c r="N366" i="11"/>
  <c r="L366" i="11"/>
  <c r="N365" i="11"/>
  <c r="L365" i="11"/>
  <c r="N368" i="11"/>
  <c r="L368" i="11"/>
  <c r="N371" i="11"/>
  <c r="L371" i="11"/>
  <c r="N364" i="11"/>
  <c r="L364" i="11"/>
  <c r="N367" i="11"/>
  <c r="L367" i="11"/>
  <c r="N373" i="11"/>
  <c r="L373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<sst xmlns="http://schemas.openxmlformats.org/spreadsheetml/2006/main" count="9791" uniqueCount="1999">
  <si>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</si>
  <si>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</si>
  <si>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</si>
  <si>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</si>
  <si>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</si>
  <si>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</si>
  <si>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</si>
  <si>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</si>
  <si>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</si>
  <si>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</si>
  <si>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</si>
  <si>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</si>
  <si>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</si>
  <si>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</si>
  <si>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</si>
  <si>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</si>
  <si>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</si>
  <si>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</si>
  <si>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</si>
  <si>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</si>
  <si>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</si>
  <si>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</si>
  <si>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</si>
  <si>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</si>
  <si>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</si>
  <si>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</si>
  <si>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</si>
  <si>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</si>
  <si>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</si>
  <si>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</si>
  <si>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</si>
  <si>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</si>
  <si>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</si>
  <si>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</si>
  <si>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</si>
  <si>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</si>
  <si>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</si>
  <si>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</si>
  <si>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</si>
  <si>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</si>
  <si>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</si>
  <si>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</si>
  <si>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</si>
  <si>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</si>
  <si>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</si>
  <si>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</si>
  <si>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</si>
  <si>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</si>
  <si>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</si>
  <si>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</si>
  <si>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</si>
  <si>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</si>
  <si>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</si>
  <si>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</si>
  <si>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</si>
  <si>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</si>
  <si>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</si>
  <si>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</si>
  <si>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</si>
  <si>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</si>
  <si>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</si>
  <si>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</si>
  <si>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</si>
  <si>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</si>
  <si>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</si>
  <si>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</si>
  <si>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</si>
  <si>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</si>
  <si>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</si>
  <si>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</si>
  <si>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</si>
  <si>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</si>
  <si>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</si>
  <si>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</si>
  <si>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</si>
  <si>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</si>
  <si>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</si>
  <si>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</si>
  <si>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</si>
  <si>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</si>
  <si>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</si>
  <si>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</si>
  <si>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</si>
  <si>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</si>
  <si>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</si>
  <si>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</si>
  <si>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</si>
  <si>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</si>
  <si>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</si>
  <si>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</si>
  <si>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</si>
  <si>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</si>
  <si>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</si>
  <si>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</si>
  <si>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</si>
  <si>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</si>
  <si>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</si>
  <si>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</si>
  <si>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</si>
  <si>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</si>
  <si>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</si>
  <si>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</si>
  <si>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</si>
  <si>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</si>
  <si>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</si>
  <si>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</si>
  <si>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</si>
  <si>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</si>
  <si>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</si>
  <si>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</si>
  <si>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</si>
  <si>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</si>
  <si>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</si>
  <si>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</si>
  <si>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</si>
  <si>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</si>
  <si>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</si>
  <si>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</si>
  <si>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</si>
  <si>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</si>
  <si>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</si>
  <si>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</si>
  <si>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</si>
  <si>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</si>
  <si>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</si>
  <si>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</si>
  <si>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</si>
  <si>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</si>
  <si>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</si>
  <si>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</si>
  <si>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</si>
  <si>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</si>
  <si>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</si>
  <si>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</si>
  <si>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</si>
  <si>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</si>
  <si>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</si>
  <si>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</si>
  <si>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</si>
  <si>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</si>
  <si>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</si>
  <si>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</si>
  <si>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</si>
  <si>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</si>
  <si>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</si>
  <si>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</si>
  <si>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</si>
  <si>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</si>
  <si>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</si>
  <si>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</si>
  <si>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</si>
  <si>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</si>
  <si>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</si>
  <si>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</si>
  <si>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</si>
  <si>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</si>
  <si>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</si>
  <si>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</si>
  <si>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</si>
  <si>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</si>
  <si>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</si>
  <si>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</si>
  <si>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</si>
  <si>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</si>
  <si>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</si>
  <si>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</si>
  <si>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</si>
  <si>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</si>
  <si>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</si>
  <si>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</si>
  <si>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</si>
  <si>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</si>
  <si>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</si>
  <si>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</si>
  <si>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</si>
  <si>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</si>
  <si>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</si>
  <si>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</si>
  <si>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</si>
  <si>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</si>
  <si>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</si>
  <si>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</si>
  <si>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</si>
  <si>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</si>
  <si>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</si>
  <si>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</si>
  <si>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</si>
  <si>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</si>
  <si>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</si>
  <si>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</si>
  <si>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</si>
  <si>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</si>
  <si>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</si>
  <si>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</si>
  <si>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</si>
  <si>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</si>
  <si>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</si>
  <si>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</si>
  <si>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</si>
  <si>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</si>
  <si>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</si>
  <si>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</si>
  <si>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</si>
  <si>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</si>
  <si>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</si>
  <si>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</si>
  <si>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</si>
  <si>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</si>
  <si>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</si>
  <si>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</si>
  <si>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</si>
  <si>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</si>
  <si>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</si>
  <si>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</si>
  <si>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</si>
  <si>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</si>
  <si>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</si>
  <si>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</si>
  <si>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</si>
  <si>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</si>
  <si>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</si>
  <si>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</si>
  <si>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</si>
  <si>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</si>
  <si>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</si>
  <si>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</si>
  <si>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</si>
  <si>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</si>
  <si>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</si>
  <si>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</si>
  <si>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</si>
  <si>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</si>
  <si>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</si>
  <si>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</si>
  <si>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</si>
  <si>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</si>
  <si>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</si>
  <si>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</si>
  <si>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</si>
  <si>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</si>
  <si>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</si>
  <si>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</si>
  <si>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</si>
  <si>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</si>
  <si>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</si>
  <si>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</si>
  <si>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</si>
  <si>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</si>
  <si>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</si>
  <si>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</si>
  <si>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</si>
  <si>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</si>
  <si>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</si>
  <si>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</si>
  <si>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</si>
  <si>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</si>
  <si>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</si>
  <si>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</si>
  <si>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</si>
  <si>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</si>
  <si>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</si>
  <si>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</si>
  <si>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</si>
  <si>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</si>
  <si>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</si>
  <si>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</si>
  <si>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</si>
  <si>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</si>
  <si>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</si>
  <si>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</si>
  <si>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</si>
  <si>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</si>
  <si>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</si>
  <si>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</si>
  <si>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</si>
  <si>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</si>
  <si>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</si>
  <si>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</si>
  <si>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</si>
  <si>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</si>
  <si>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</si>
  <si>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</si>
  <si>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</si>
  <si>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</si>
  <si>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</si>
  <si>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</si>
  <si>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</si>
  <si>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</si>
  <si>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</si>
  <si>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</si>
  <si>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</si>
  <si>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</si>
  <si>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</si>
  <si>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</si>
  <si>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</si>
  <si>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</si>
  <si>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</si>
  <si>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</si>
  <si>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</si>
  <si>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</si>
  <si>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</si>
  <si>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</si>
  <si>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</si>
  <si>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</si>
  <si>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</si>
  <si>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</si>
  <si>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</si>
  <si>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</si>
  <si>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</si>
  <si>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</si>
  <si>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</si>
  <si>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</si>
  <si>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</si>
  <si>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</si>
  <si>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</si>
  <si>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</si>
  <si>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</si>
  <si>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</si>
  <si>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</si>
  <si>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</si>
  <si>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</si>
  <si>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</si>
  <si>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</si>
  <si>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</si>
  <si>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</si>
  <si>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</si>
  <si>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</si>
  <si>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</si>
  <si>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</si>
  <si>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</si>
  <si>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</si>
  <si>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</si>
  <si>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</si>
  <si>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</si>
  <si>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</si>
  <si>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</si>
  <si>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</si>
  <si>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</si>
  <si>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</si>
  <si>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</si>
  <si>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</si>
  <si>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</si>
  <si>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</si>
  <si>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</si>
  <si>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</si>
  <si>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</si>
  <si>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</si>
  <si>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</si>
  <si>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</si>
  <si>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</si>
  <si>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</si>
  <si>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</si>
  <si>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</si>
  <si>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</si>
  <si>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</si>
  <si>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</si>
  <si>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</si>
  <si>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</si>
  <si>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</si>
  <si>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</si>
  <si>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</si>
  <si>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</si>
  <si>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</si>
  <si>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</si>
  <si>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</si>
  <si>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</si>
  <si>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</si>
  <si>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</si>
  <si>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</si>
  <si>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</si>
  <si>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</si>
  <si>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</si>
  <si>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</si>
  <si>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</si>
  <si>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</si>
  <si>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</si>
  <si>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</si>
  <si>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</si>
  <si>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</si>
  <si>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</si>
  <si>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</si>
  <si>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</si>
  <si>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</si>
  <si>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</si>
  <si>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</si>
  <si>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</si>
  <si>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</si>
  <si>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</si>
  <si>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</si>
  <si>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</si>
  <si>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</si>
  <si>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</si>
  <si>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</si>
  <si>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</si>
  <si>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</si>
  <si>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</si>
  <si>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</si>
  <si>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</si>
  <si>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</si>
  <si>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</si>
  <si>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</si>
  <si>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</si>
  <si>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</si>
  <si>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</si>
  <si>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</si>
  <si>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</si>
  <si>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</si>
  <si>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</si>
  <si>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</si>
  <si>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</si>
  <si>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</si>
  <si>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</si>
  <si>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</si>
  <si>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</si>
  <si>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</si>
  <si>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</si>
  <si>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</si>
  <si>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</si>
  <si>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</si>
  <si>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</si>
  <si>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</si>
  <si>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</si>
  <si>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</si>
  <si>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</si>
  <si>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</si>
  <si>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</si>
  <si>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</si>
  <si>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</si>
  <si>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</si>
  <si>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</si>
  <si>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</si>
  <si>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</si>
  <si>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</si>
  <si>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</si>
  <si>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</si>
  <si>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</si>
  <si>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</si>
  <si>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</si>
  <si>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</si>
  <si>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</si>
  <si>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</si>
  <si>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</si>
  <si>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</si>
  <si>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</si>
  <si>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</si>
  <si>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</si>
  <si>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</si>
  <si>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</si>
  <si>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</si>
  <si>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</si>
  <si>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</si>
  <si>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</si>
  <si>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</si>
  <si>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</si>
  <si>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</si>
  <si>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</si>
  <si>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</si>
  <si>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</si>
  <si>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</si>
  <si>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</si>
  <si>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</si>
  <si>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</si>
  <si>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</si>
  <si>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</si>
  <si>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</si>
  <si>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</si>
  <si>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</si>
  <si>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</si>
  <si>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</si>
  <si>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</si>
  <si>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</si>
  <si>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</si>
  <si>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</si>
  <si>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</si>
  <si>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</si>
  <si>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</si>
  <si>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</si>
  <si>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</si>
  <si>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</si>
  <si>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</si>
  <si>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</si>
  <si>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</si>
  <si>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</si>
  <si>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</si>
  <si>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</si>
  <si>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</si>
  <si>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</si>
  <si>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</si>
  <si>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</si>
  <si>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</si>
  <si>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</si>
  <si>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</si>
  <si>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</si>
  <si>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</si>
  <si>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</si>
  <si>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</si>
  <si>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</si>
  <si>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</si>
  <si>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</si>
  <si>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</si>
  <si>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</si>
  <si>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</si>
  <si>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</si>
  <si>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</si>
  <si>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</si>
  <si>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</si>
  <si>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</si>
  <si>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</si>
  <si>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</si>
  <si>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</si>
  <si>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</si>
  <si>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</si>
  <si>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</si>
  <si>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</si>
  <si>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</si>
  <si>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</si>
  <si>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</si>
  <si>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</si>
  <si>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</si>
  <si>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</si>
  <si>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</si>
  <si>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</si>
  <si>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</si>
  <si>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</si>
  <si>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</si>
  <si>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</si>
  <si>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</si>
  <si>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</si>
  <si>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</si>
  <si>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</si>
  <si>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</si>
  <si>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</si>
  <si>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</si>
  <si>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</si>
  <si>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</si>
  <si>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</si>
  <si>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</si>
  <si>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</si>
  <si>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</si>
  <si>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</si>
  <si>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</si>
  <si>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</si>
  <si>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</si>
  <si>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</si>
  <si>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</si>
  <si>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</si>
  <si>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</si>
  <si>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</si>
  <si>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</si>
  <si>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</si>
  <si>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</si>
  <si>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</si>
  <si>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</si>
  <si>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</si>
  <si>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</si>
  <si>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</si>
  <si>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</si>
  <si>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</si>
  <si>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</si>
  <si>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</si>
  <si>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</si>
  <si>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</si>
  <si>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</si>
  <si>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</si>
  <si>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</si>
  <si>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</si>
  <si>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</si>
  <si>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</si>
  <si>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</si>
  <si>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</si>
  <si>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</si>
  <si>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</si>
  <si>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</si>
  <si>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</si>
  <si>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</si>
  <si>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</si>
  <si>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</si>
  <si>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</si>
  <si>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</si>
  <si>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</si>
  <si>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</si>
  <si>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</si>
  <si>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</si>
  <si>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</si>
  <si>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</si>
  <si>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</si>
  <si>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</si>
  <si>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</si>
  <si>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</si>
  <si>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</si>
  <si>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</si>
  <si>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</si>
  <si>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</si>
  <si>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</si>
  <si>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</si>
  <si>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</si>
  <si>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</si>
  <si>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</si>
  <si>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</si>
  <si>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</si>
  <si>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</si>
  <si>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</si>
  <si>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</si>
  <si>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</si>
  <si>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</si>
  <si>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</si>
  <si>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</si>
  <si>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</si>
  <si>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</si>
  <si>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</si>
  <si>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</si>
  <si>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</si>
  <si>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</si>
  <si>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</si>
  <si>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</si>
  <si>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</si>
  <si>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</si>
  <si>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</si>
  <si>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</si>
  <si>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</si>
  <si>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</si>
  <si>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</si>
  <si>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</si>
  <si>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</si>
  <si>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</si>
  <si>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</si>
  <si>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</si>
  <si>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</si>
  <si>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</si>
  <si>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</si>
  <si>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</si>
  <si>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</si>
  <si>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</si>
  <si>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</si>
  <si>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</si>
  <si>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</si>
  <si>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</si>
  <si>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</si>
  <si>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</si>
  <si>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</si>
  <si>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</si>
  <si>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</si>
  <si>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</si>
  <si>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</si>
  <si>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</si>
  <si>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</si>
  <si>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</si>
  <si>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</si>
  <si>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</si>
  <si>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</si>
  <si>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</si>
  <si>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</si>
  <si>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</si>
  <si>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</si>
  <si>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</si>
  <si>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</si>
  <si>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</si>
  <si>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</si>
  <si>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</si>
  <si>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</si>
  <si>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</si>
  <si>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</si>
  <si>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</si>
  <si>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</si>
  <si>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</si>
  <si>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</si>
  <si>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</si>
  <si>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</si>
  <si>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</si>
  <si>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</si>
  <si>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</si>
  <si>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</si>
  <si>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</si>
  <si>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</si>
  <si>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</si>
  <si>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</si>
  <si>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</si>
  <si>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</si>
  <si>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</si>
  <si>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</si>
  <si>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</si>
  <si>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</si>
  <si>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</si>
  <si>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</si>
  <si>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</si>
  <si>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</si>
  <si>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</si>
  <si>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</si>
  <si>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</si>
  <si>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</si>
  <si>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</si>
  <si>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</si>
  <si>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</si>
  <si>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</si>
  <si>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</si>
  <si>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</si>
  <si>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</si>
  <si>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</si>
  <si>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</si>
  <si>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</si>
  <si>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</si>
  <si>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</si>
  <si>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</si>
  <si>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</si>
  <si>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</si>
  <si>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</si>
  <si>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</si>
  <si>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</si>
  <si>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</si>
  <si>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</si>
  <si>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</si>
  <si>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</si>
  <si>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</si>
  <si>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</si>
  <si>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</si>
  <si>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</si>
  <si>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</si>
  <si>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</si>
  <si>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</si>
  <si>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</si>
  <si>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</si>
  <si>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</si>
  <si>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</si>
  <si>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</si>
  <si>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</si>
  <si>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</si>
  <si>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</si>
  <si>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</si>
  <si>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</si>
  <si>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</si>
  <si>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</si>
  <si>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</si>
  <si>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</si>
  <si>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</si>
  <si>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</si>
  <si>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</si>
  <si>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</si>
  <si>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</si>
  <si>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</si>
  <si>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</si>
  <si>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</si>
  <si>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</si>
  <si>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</si>
  <si>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</si>
  <si>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</si>
  <si>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</si>
  <si>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</si>
  <si>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</si>
  <si>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</si>
  <si>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</si>
  <si>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</si>
  <si>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</si>
  <si>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</si>
  <si>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</si>
  <si>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</si>
  <si>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</si>
  <si>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</si>
  <si>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</si>
  <si>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</si>
  <si>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</si>
  <si>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</si>
  <si>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</si>
  <si>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</si>
  <si>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</si>
  <si>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</si>
  <si>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</si>
  <si>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</si>
  <si>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</si>
  <si>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</si>
  <si>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</si>
  <si>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</si>
  <si>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</si>
  <si>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</si>
  <si>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</si>
  <si>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</si>
  <si>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</si>
  <si>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</si>
  <si>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</si>
  <si>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</si>
  <si>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</si>
  <si>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</si>
  <si>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</si>
  <si>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</si>
  <si>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</si>
  <si>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</si>
  <si>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</si>
  <si>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</si>
  <si>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</si>
  <si>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</si>
  <si>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</si>
  <si>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</si>
  <si>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</si>
  <si>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</si>
  <si>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</si>
  <si>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</si>
  <si>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</si>
  <si>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</si>
  <si>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</si>
  <si>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</si>
  <si>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</si>
  <si>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</si>
  <si>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</si>
  <si>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</si>
  <si>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</si>
  <si>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</si>
  <si>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</si>
  <si>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</si>
  <si>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</si>
  <si>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</si>
  <si>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</si>
  <si>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</si>
  <si>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</si>
  <si>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</si>
  <si>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</si>
  <si>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</si>
  <si>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</si>
  <si>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</si>
  <si>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</si>
  <si>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</si>
  <si>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</si>
  <si>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</si>
  <si>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</si>
  <si>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</si>
  <si>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</si>
  <si>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</si>
  <si>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</si>
  <si>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</si>
  <si>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</si>
  <si>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</si>
  <si>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</si>
  <si>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</si>
  <si>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</si>
  <si>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</si>
  <si>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</si>
  <si>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</si>
  <si>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</si>
  <si>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</si>
  <si>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</si>
  <si>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</si>
  <si>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</si>
  <si>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</si>
  <si>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</si>
  <si>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</si>
  <si>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</si>
  <si>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</si>
  <si>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</si>
  <si>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</si>
  <si>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</si>
  <si>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</si>
  <si>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</si>
  <si>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</si>
  <si>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</si>
  <si>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</si>
  <si>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</si>
  <si>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</si>
  <si>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</si>
  <si>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</si>
  <si>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</si>
  <si>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</si>
  <si>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</si>
  <si>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</si>
  <si>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</si>
  <si>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</si>
  <si>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</si>
  <si>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</si>
  <si>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</si>
  <si>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</si>
  <si>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</si>
  <si>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</si>
  <si>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</si>
  <si>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</si>
  <si>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</si>
  <si>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</si>
  <si>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</si>
  <si>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</si>
  <si>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</si>
  <si>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</si>
  <si>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</si>
  <si>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</si>
  <si>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</si>
  <si>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</si>
  <si>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</si>
  <si>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</si>
  <si>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</si>
  <si>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</si>
  <si>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</si>
  <si>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</si>
  <si>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</si>
  <si>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</si>
  <si>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</si>
  <si>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</si>
  <si>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</si>
  <si>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</si>
  <si>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</si>
  <si>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</si>
  <si>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</si>
  <si>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</si>
  <si>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</si>
  <si>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</si>
  <si>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</si>
  <si>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</si>
  <si>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</si>
  <si>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</si>
  <si>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</si>
  <si>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</si>
  <si>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</si>
  <si>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</si>
  <si>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</si>
  <si>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</si>
  <si>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</si>
  <si>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</si>
  <si>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</si>
  <si>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</si>
  <si>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</si>
  <si>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</si>
  <si>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</si>
  <si>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</si>
  <si>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</si>
  <si>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</si>
  <si>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</si>
  <si>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</si>
  <si>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</si>
  <si>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</si>
  <si>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</si>
  <si>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</si>
  <si>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</si>
  <si>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</si>
  <si>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</si>
  <si>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</si>
  <si>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</si>
  <si>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</si>
  <si>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</si>
  <si>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</si>
  <si>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</si>
  <si>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</si>
  <si>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</si>
  <si>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</si>
  <si>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</si>
  <si>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</si>
  <si>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</si>
  <si>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</si>
  <si>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</si>
  <si>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</si>
  <si>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</si>
  <si>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</si>
  <si>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</si>
  <si>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</si>
  <si>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</si>
  <si>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</si>
  <si>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</si>
  <si>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</si>
  <si>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</si>
  <si>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</si>
  <si>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</si>
  <si>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</si>
  <si>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</si>
  <si>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</si>
  <si>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</si>
  <si>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</si>
  <si>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</si>
  <si>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</si>
  <si>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</si>
  <si>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</si>
  <si>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</si>
  <si>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</si>
  <si>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</si>
  <si>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</si>
  <si>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</si>
  <si>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</si>
  <si>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</si>
  <si>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</si>
  <si>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</si>
  <si>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</si>
  <si>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</si>
  <si>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</si>
  <si>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</si>
  <si>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</si>
  <si>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</si>
  <si>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</si>
  <si>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</si>
  <si>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</si>
  <si>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</si>
  <si>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</si>
  <si>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</si>
  <si>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</si>
  <si>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</si>
  <si>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</si>
  <si>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</si>
  <si>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</si>
  <si>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</si>
  <si>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</si>
  <si>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</si>
  <si>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</si>
  <si>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</si>
  <si>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</si>
  <si>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</si>
  <si>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</si>
  <si>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</si>
  <si>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</si>
  <si>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</si>
  <si>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</si>
  <si>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</si>
  <si>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</si>
  <si>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</si>
  <si>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</si>
  <si>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</si>
  <si>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</si>
  <si>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</si>
  <si>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</si>
  <si>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</si>
  <si>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</si>
  <si>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</si>
  <si>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</si>
  <si>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</si>
  <si>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</si>
  <si>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</si>
  <si>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</si>
  <si>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</si>
  <si>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</si>
  <si>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</si>
  <si>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</si>
  <si>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</si>
  <si>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</si>
  <si>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</si>
  <si>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</si>
  <si>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</si>
  <si>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</si>
  <si>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</si>
  <si>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</si>
  <si>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</si>
  <si>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</si>
  <si>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</si>
  <si>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</si>
  <si>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</si>
  <si>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</si>
  <si>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</si>
  <si>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</si>
  <si>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</si>
  <si>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</si>
  <si>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</si>
  <si>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</si>
  <si>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</si>
  <si>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</si>
  <si>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</si>
  <si>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</si>
  <si>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</si>
  <si>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</si>
  <si>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</si>
  <si>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</si>
  <si>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</si>
  <si>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</si>
  <si>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</si>
  <si>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</si>
  <si>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</si>
  <si>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</si>
  <si>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</si>
  <si>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</si>
  <si>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</si>
  <si>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</si>
  <si>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</si>
  <si>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</si>
  <si>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</si>
  <si>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</si>
  <si>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</si>
  <si>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</si>
  <si>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</si>
  <si>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</si>
  <si>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</si>
  <si>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</si>
  <si>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</si>
  <si>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</si>
  <si>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</si>
  <si>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</si>
  <si>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</si>
  <si>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</si>
  <si>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</si>
  <si>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</si>
  <si>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</si>
  <si>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</si>
  <si>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</si>
  <si>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</si>
  <si>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</si>
  <si>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</si>
  <si>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</si>
  <si>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</si>
  <si>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</si>
  <si>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</si>
  <si>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</si>
  <si>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</si>
  <si>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</si>
  <si>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</si>
  <si>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</si>
  <si>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</si>
  <si>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</si>
  <si>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</si>
  <si>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</si>
  <si>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</si>
  <si>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</si>
  <si>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</si>
  <si>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</si>
  <si>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</si>
  <si>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</si>
  <si>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</si>
  <si>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</si>
  <si>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</si>
  <si>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</si>
  <si>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</si>
  <si>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</si>
  <si>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</si>
  <si>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</si>
  <si>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</si>
  <si>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</si>
  <si>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</si>
  <si>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</si>
  <si>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</si>
  <si>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</si>
  <si>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</si>
  <si>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</si>
  <si>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</si>
  <si>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</si>
  <si>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</si>
  <si>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</si>
  <si>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</si>
  <si>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</si>
  <si>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</si>
  <si>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</si>
  <si>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</si>
  <si>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</si>
  <si>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</si>
  <si>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</si>
  <si>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</si>
  <si>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</si>
  <si>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</si>
  <si>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</si>
  <si>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</si>
  <si>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</si>
  <si>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</si>
  <si>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</si>
  <si>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</si>
  <si>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</si>
  <si>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</si>
  <si>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</si>
  <si>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</si>
  <si>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</si>
  <si>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</si>
  <si>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</si>
  <si>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</si>
  <si>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</si>
  <si>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</si>
  <si>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</si>
  <si>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</si>
  <si>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</si>
  <si>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</si>
  <si>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</si>
  <si>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</si>
  <si>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</si>
  <si>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</si>
  <si>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</si>
  <si>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</si>
  <si>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</si>
  <si>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</si>
  <si>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</si>
  <si>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</si>
  <si>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</si>
  <si>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</si>
  <si>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</si>
  <si>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</si>
  <si>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</si>
  <si>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</si>
  <si>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</si>
  <si>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</si>
  <si>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</si>
  <si>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</si>
  <si>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</si>
  <si>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</si>
  <si>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</si>
  <si>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</si>
  <si>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</si>
  <si>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</si>
  <si>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</si>
  <si>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</si>
  <si>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</si>
  <si>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</si>
  <si>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</si>
  <si>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</si>
  <si>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</si>
  <si>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</si>
  <si>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</si>
  <si>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</si>
  <si>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</si>
  <si>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</si>
  <si>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</si>
  <si>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</si>
  <si>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</si>
  <si>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</si>
  <si>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</si>
  <si>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</si>
  <si>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</si>
  <si>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</si>
  <si>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</si>
  <si>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</si>
  <si>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</si>
  <si>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</si>
  <si>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</si>
  <si>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</si>
  <si>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</si>
  <si>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</si>
  <si>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</si>
  <si>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</si>
  <si>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</si>
  <si>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</si>
  <si>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</si>
  <si>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</si>
  <si>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</si>
  <si>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</si>
  <si>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</si>
  <si>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</si>
  <si>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</si>
  <si>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</si>
  <si>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</si>
  <si>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</si>
  <si>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</si>
  <si>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</si>
  <si>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</si>
  <si>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</si>
  <si>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</si>
  <si>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</si>
  <si>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</si>
  <si>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</si>
  <si>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</si>
  <si>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</si>
  <si>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</si>
  <si>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</si>
  <si>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</si>
  <si>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</si>
  <si>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</si>
  <si>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</si>
  <si>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</si>
  <si>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</si>
  <si>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</si>
  <si>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</si>
  <si>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</si>
  <si>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</si>
  <si>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</si>
  <si>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</si>
  <si>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</si>
  <si>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</si>
  <si>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</si>
  <si>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</si>
  <si>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</si>
  <si>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</si>
  <si>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</si>
  <si>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</si>
  <si>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</si>
  <si>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</si>
  <si>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</si>
  <si>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</si>
  <si>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</si>
  <si>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</si>
  <si>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</si>
  <si>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</si>
  <si>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</si>
  <si>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</si>
  <si>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</si>
  <si>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</si>
  <si>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</si>
  <si>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</si>
  <si>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</si>
  <si>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</si>
  <si>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</si>
  <si>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</si>
  <si>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</si>
  <si>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</si>
  <si>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</si>
  <si>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</si>
  <si>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</si>
  <si>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</si>
  <si>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</si>
  <si>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</si>
  <si>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</si>
  <si>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</si>
  <si>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</si>
  <si>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</si>
  <si>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</si>
  <si>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</si>
  <si>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</si>
  <si>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</si>
  <si>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</si>
  <si>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</si>
  <si>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</si>
  <si>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</si>
  <si>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</si>
  <si>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</si>
  <si>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</si>
  <si>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</si>
  <si>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</si>
  <si>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</si>
  <si>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</si>
  <si>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</si>
  <si>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</si>
  <si>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</si>
  <si>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</si>
  <si>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</si>
  <si>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</si>
  <si>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</si>
  <si>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</si>
  <si>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</si>
  <si>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</si>
  <si>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</si>
  <si>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</si>
  <si>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</si>
  <si>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</si>
  <si>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</si>
  <si>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</si>
  <si>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</si>
  <si>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</si>
  <si>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</si>
  <si>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</si>
  <si>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</si>
  <si>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</si>
  <si>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</si>
  <si>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</si>
  <si>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</si>
  <si>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</si>
  <si>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</si>
  <si>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</si>
  <si>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</si>
  <si>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</si>
  <si>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</si>
  <si>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</si>
  <si>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</si>
  <si>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</si>
  <si>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</si>
  <si>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</si>
  <si>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</si>
  <si>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</si>
  <si>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</si>
  <si>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</si>
  <si>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</si>
  <si>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</si>
  <si>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</si>
  <si>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</si>
  <si>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</si>
  <si>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</si>
  <si>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</si>
  <si>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</si>
  <si>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</si>
  <si>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</si>
  <si>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</si>
  <si>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</si>
  <si>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</si>
  <si>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</si>
  <si>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</si>
  <si>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</si>
  <si>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</si>
  <si>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</si>
  <si>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</si>
  <si>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</si>
  <si>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</si>
  <si>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</si>
  <si>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</si>
  <si>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</si>
  <si>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</si>
  <si>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</si>
  <si>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</si>
  <si>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</si>
  <si>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</si>
  <si>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</si>
  <si>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</si>
  <si>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</si>
  <si>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</si>
  <si>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</si>
  <si>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</si>
  <si>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</si>
  <si>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</si>
  <si>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</si>
  <si>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</si>
  <si>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</si>
  <si>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</si>
  <si>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</si>
  <si>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</si>
  <si>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</si>
  <si>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</si>
  <si>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</si>
  <si>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</si>
  <si>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</si>
  <si>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</si>
  <si>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</si>
  <si>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</si>
  <si>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</si>
  <si>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</si>
  <si>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</si>
  <si>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</si>
  <si>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</si>
  <si>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</si>
  <si>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</si>
  <si>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</si>
  <si>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</si>
  <si>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</si>
  <si>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</si>
  <si>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</si>
  <si>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</si>
  <si>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</si>
  <si>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</si>
  <si>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</si>
  <si>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</si>
  <si>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</si>
  <si>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</si>
  <si>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</si>
  <si>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</si>
  <si>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</si>
  <si>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</si>
  <si>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</si>
  <si>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</si>
  <si>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</si>
  <si>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</si>
  <si>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</si>
  <si>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</si>
  <si>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</si>
  <si>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</si>
  <si>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</si>
  <si>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</si>
  <si>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</si>
  <si>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</si>
  <si>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</si>
  <si>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</si>
  <si>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</si>
  <si>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</si>
  <si>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</si>
  <si>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</si>
  <si>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</si>
  <si>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</si>
  <si>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</si>
  <si>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</si>
  <si>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</si>
  <si>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</si>
  <si>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</si>
  <si>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</si>
  <si>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</si>
  <si>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</si>
  <si>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</si>
  <si>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</si>
  <si>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</si>
  <si>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</si>
  <si>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</si>
  <si>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</si>
  <si>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</si>
  <si>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</si>
  <si>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</si>
  <si>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</si>
  <si>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</si>
  <si>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</si>
  <si>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</si>
  <si>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</si>
  <si>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</si>
  <si>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</si>
  <si>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</si>
  <si>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</si>
  <si>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</si>
  <si>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</si>
  <si>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</si>
  <si>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</si>
  <si>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</si>
  <si>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</si>
  <si>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</si>
  <si>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</si>
  <si>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</si>
  <si>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</si>
  <si>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</si>
  <si>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</si>
  <si>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</si>
  <si>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</si>
  <si>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</si>
  <si>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</si>
  <si>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</si>
  <si>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</si>
  <si>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</si>
  <si>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</si>
  <si>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</si>
  <si>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</si>
  <si>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</si>
  <si>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</si>
  <si>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</si>
  <si>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</si>
  <si>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</si>
  <si>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</si>
  <si>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</si>
  <si>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</si>
  <si>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</si>
  <si>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</si>
  <si>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</si>
  <si>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</si>
  <si>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</si>
  <si>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</si>
  <si>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</si>
  <si>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</si>
  <si>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</si>
  <si>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</si>
  <si>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</si>
  <si>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</si>
  <si>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</si>
  <si>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</si>
  <si>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</si>
  <si>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</si>
  <si>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</si>
  <si>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</si>
  <si>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</si>
  <si>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</si>
  <si>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</si>
  <si>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</si>
  <si>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</si>
  <si>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</si>
  <si>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</si>
  <si>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</si>
  <si>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</si>
  <si>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</si>
  <si>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</si>
  <si>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</si>
  <si>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</si>
  <si>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</si>
  <si>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</si>
  <si>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</si>
  <si>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</si>
  <si>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</si>
  <si>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</si>
  <si>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</si>
  <si>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</si>
  <si>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</si>
  <si>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</si>
  <si>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</si>
  <si>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</si>
  <si>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</si>
  <si>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</si>
  <si>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</si>
  <si>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</si>
  <si>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</si>
  <si>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</si>
  <si>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</si>
  <si>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</si>
  <si>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</si>
  <si>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</si>
  <si>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</si>
  <si>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</si>
  <si>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</si>
  <si>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</si>
  <si>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</si>
  <si>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</si>
  <si>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</si>
  <si>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</si>
  <si>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</si>
  <si>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</si>
  <si>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</si>
  <si>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</si>
  <si>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</si>
  <si>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</si>
  <si>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</si>
  <si>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</si>
  <si>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</si>
  <si>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</si>
  <si>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</si>
  <si>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</si>
  <si>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</si>
  <si>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</si>
  <si>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</si>
  <si>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</si>
  <si>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</si>
  <si>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</si>
  <si>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</si>
  <si>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</si>
  <si>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</si>
  <si>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</si>
  <si>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</si>
  <si>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</si>
  <si>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</si>
  <si>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</si>
  <si>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</si>
  <si>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</si>
  <si>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</si>
  <si>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</si>
  <si>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</si>
  <si>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</si>
  <si>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</si>
  <si>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</si>
  <si>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</si>
  <si>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</si>
  <si>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</si>
  <si>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</si>
  <si>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</si>
  <si>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</si>
  <si>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</si>
  <si>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</si>
  <si>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</si>
  <si>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</si>
  <si>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</si>
  <si>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</si>
  <si>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</si>
  <si>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</si>
  <si>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</si>
  <si>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</si>
  <si>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</si>
  <si>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</si>
  <si>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</si>
  <si>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</si>
  <si>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</si>
  <si>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</si>
  <si>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</si>
  <si>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</si>
  <si>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</si>
  <si>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</si>
  <si>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</si>
  <si>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</si>
  <si>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</si>
  <si>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</si>
  <si>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</si>
  <si>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</si>
  <si>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</si>
  <si>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</si>
  <si>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</si>
  <si>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</si>
  <si>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</si>
  <si>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</si>
  <si>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</si>
  <si>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</si>
  <si>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</si>
  <si>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</si>
  <si>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</si>
  <si>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</si>
  <si>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</si>
  <si>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</si>
  <si>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</si>
  <si>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</si>
  <si>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</si>
  <si>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</si>
  <si>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</si>
  <si>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</si>
  <si>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</si>
  <si>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</si>
  <si>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</si>
  <si>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</si>
  <si>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</si>
  <si>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</si>
  <si>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</si>
  <si>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</si>
  <si>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</si>
  <si>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</si>
  <si>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</si>
  <si>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</si>
  <si>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</si>
  <si>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</si>
  <si>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</si>
  <si>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</si>
  <si>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</si>
  <si>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</si>
  <si>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</si>
  <si>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</si>
  <si>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</si>
  <si>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</si>
  <si>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</si>
  <si>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</si>
  <si>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</si>
  <si>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</si>
  <si>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</si>
  <si>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</si>
  <si>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</si>
  <si>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</si>
  <si>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</si>
  <si>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</si>
  <si>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</si>
  <si>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</si>
  <si>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</si>
  <si>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</si>
  <si>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</si>
  <si>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</si>
  <si>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</si>
  <si>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</si>
  <si>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</si>
  <si>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</si>
  <si>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</si>
  <si>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</si>
  <si>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</si>
  <si>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</si>
  <si>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</si>
  <si>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</si>
  <si>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</si>
  <si>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</si>
  <si>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</si>
  <si>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</si>
  <si>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</si>
  <si>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</si>
  <si>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</si>
  <si>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</si>
  <si>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</si>
  <si>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</si>
  <si>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</si>
  <si>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</si>
  <si>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</si>
  <si>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</si>
  <si>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</si>
  <si>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</si>
  <si>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</si>
  <si>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</si>
  <si>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</si>
  <si>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</si>
  <si>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</si>
  <si>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</si>
  <si>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</si>
  <si>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</si>
  <si>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</si>
  <si>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</si>
  <si>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</si>
  <si>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</si>
  <si>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</si>
  <si>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</si>
  <si>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</si>
  <si>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</si>
  <si>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</si>
  <si>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</si>
  <si>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</si>
  <si>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</si>
  <si>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</si>
  <si>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</si>
  <si>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</si>
  <si>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</si>
  <si>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</si>
  <si>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</si>
  <si>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</si>
  <si>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</si>
  <si>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</si>
  <si>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</si>
  <si>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</si>
  <si>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</si>
  <si>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</si>
  <si>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</si>
  <si>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</si>
  <si>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</si>
  <si>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</si>
  <si>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</si>
  <si>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</si>
  <si>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</si>
  <si>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</si>
  <si>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</si>
  <si>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</si>
  <si>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</si>
  <si>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</si>
  <si>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</si>
  <si>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</si>
  <si>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</si>
  <si>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</si>
  <si>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</si>
  <si>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</si>
  <si>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</si>
  <si>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</si>
  <si>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</si>
  <si>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</si>
  <si>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</si>
  <si>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</si>
  <si>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</si>
  <si>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</si>
  <si>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</si>
  <si>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</si>
  <si>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</si>
  <si>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</si>
  <si>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</si>
  <si>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</si>
  <si>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</si>
  <si>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</si>
  <si>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</si>
  <si>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</si>
  <si>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</si>
  <si>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</si>
  <si>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</si>
  <si>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</si>
  <si>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</si>
  <si>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</si>
  <si>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</si>
  <si>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</si>
  <si>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</si>
  <si>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</si>
  <si>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</si>
  <si>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</si>
  <si>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</si>
  <si>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</si>
  <si>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</si>
  <si>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</si>
  <si>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</si>
  <si>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</si>
  <si>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</si>
  <si>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</si>
  <si>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</si>
  <si>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</si>
  <si>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</si>
  <si>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</si>
  <si>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</si>
  <si>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</si>
  <si>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</si>
  <si>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</si>
  <si>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</si>
  <si>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</si>
  <si>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</si>
  <si>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</si>
  <si>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</si>
  <si>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</si>
  <si>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</si>
  <si>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</si>
  <si>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</si>
  <si>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</si>
  <si>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</si>
  <si>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</si>
  <si>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</si>
  <si>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</si>
  <si>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</si>
  <si>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</si>
  <si>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</si>
  <si>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</si>
  <si>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</si>
  <si>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</si>
  <si>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</si>
  <si>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</si>
  <si>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</si>
  <si>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</si>
  <si>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</si>
  <si>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</si>
  <si>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</si>
  <si>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</si>
  <si>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</si>
  <si>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</si>
  <si>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</si>
  <si>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</si>
  <si>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</si>
  <si>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</si>
  <si>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</si>
  <si>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</si>
  <si>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</si>
  <si>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</si>
  <si>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</si>
  <si>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</si>
  <si>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</si>
  <si>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</si>
  <si>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</si>
  <si>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</si>
  <si>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</si>
  <si>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</si>
  <si>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</si>
  <si>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</si>
  <si>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</si>
  <si>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</si>
  <si>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</si>
  <si>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</si>
  <si>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</si>
  <si>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</si>
  <si>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</si>
  <si>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</si>
  <si>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</si>
  <si>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</si>
  <si>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</si>
  <si>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</si>
  <si>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</si>
  <si>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</si>
  <si>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</si>
  <si>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</si>
  <si>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</si>
  <si>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</si>
  <si>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</si>
  <si>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</si>
  <si>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</si>
  <si>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</si>
  <si>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</si>
  <si>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</si>
  <si>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</si>
  <si>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</si>
  <si>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</si>
  <si>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</si>
  <si>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</si>
  <si>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</si>
  <si>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</si>
  <si>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</si>
  <si>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</si>
  <si>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</si>
  <si>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</si>
  <si>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</si>
  <si>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</si>
  <si>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</si>
  <si>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</si>
  <si>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</si>
  <si>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</si>
  <si>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</si>
  <si>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</si>
  <si>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</si>
  <si>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</si>
  <si>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</si>
  <si>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</si>
  <si>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</si>
  <si>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</si>
  <si>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</si>
  <si>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</si>
  <si>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</si>
  <si>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</si>
  <si>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</si>
  <si>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</si>
  <si>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</si>
  <si>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</si>
  <si>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</si>
  <si>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</si>
  <si>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</si>
  <si>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</si>
  <si>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</si>
  <si>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</si>
  <si>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</si>
  <si>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</si>
  <si>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</si>
  <si>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</si>
  <si>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</si>
  <si>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</si>
  <si>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</si>
  <si>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</si>
  <si>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</si>
  <si>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</si>
  <si>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</si>
  <si>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</si>
  <si>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</si>
  <si>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</si>
  <si>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</si>
  <si>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</si>
  <si>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</si>
  <si>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</si>
  <si>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</si>
  <si>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</si>
  <si>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</si>
  <si>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</si>
  <si>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</si>
  <si>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</si>
  <si>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</si>
  <si>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</si>
  <si>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</si>
  <si>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</t>
  </si>
  <si>
    <t>A6046021</t>
  </si>
  <si>
    <t>TCSTGR</t>
  </si>
  <si>
    <t>Daniel</t>
  </si>
  <si>
    <t>Sem contato com a equipe</t>
  </si>
  <si>
    <t>ZTP-ZPD</t>
  </si>
  <si>
    <t>ZTPZPD</t>
  </si>
  <si>
    <t>Claudemir</t>
  </si>
  <si>
    <t>Previsão de MC1 as 9h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</si>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</sst>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BE362" activePane="bottomRight" state="frozen"/>
      <selection pane="bottomRight" activeCell="BK367" sqref="BK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>
        <v>1</v>
      </c>
      <c r="BI365" s="16"/>
      <c r="BJ365" s="16" t="s">
        <v>1931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1932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1933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>
        <v>1</v>
      </c>
      <c r="BI366" s="16"/>
      <c r="BJ366" s="16" t="s">
        <v>1934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1937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 t="s">
        <v>1938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1939</v>
      </c>
      <c r="N368" s="202" t="s">
        <v>1940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1941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>
        <v>1</v>
      </c>
      <c r="BI368" s="16"/>
      <c r="BJ368" s="16" t="s">
        <v>1942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>
        <v>1</v>
      </c>
      <c r="BI369" s="16"/>
      <c r="BJ369" s="16" t="s">
        <v>1943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>
        <v>1</v>
      </c>
      <c r="BI370" s="16"/>
      <c r="BJ370" s="16" t="s">
        <v>1944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1945</v>
      </c>
      <c r="N371" s="202" t="s">
        <v>1946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1947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>
        <v>1</v>
      </c>
      <c r="BI371" s="16"/>
      <c r="BJ371" s="16" t="s">
        <v>1948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A0146021</v>
      </c>
      <c r="B372" s="171">
        <v>46021</v>
      </c>
      <c r="C372" s="8">
        <f>IF(BS_CONTROLE[[#This Row],[DATA]]="","",WEEKNUM(BS_CONTROLE[[#This Row],[DATA]]))</f>
        <v>53</v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 t="s">
        <v>1949</v>
      </c>
      <c r="I372" s="173" t="s">
        <v>1950</v>
      </c>
      <c r="J372" s="215">
        <v>101</v>
      </c>
      <c r="K372" s="215">
        <v>726.35799999999995</v>
      </c>
      <c r="L372" s="83">
        <v>935.64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2" s="173">
        <v>0.375</v>
      </c>
      <c r="P372" s="173">
        <v>4.1666666666666664E-2</v>
      </c>
      <c r="Q372" s="83">
        <v>1</v>
      </c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BASE_MAPA!$I$2:$I$359), "ERRO")</f>
        <v>PORTO NACIONAL - OURO VERDE</v>
      </c>
      <c r="V372" s="196" t="s">
        <v>1392</v>
      </c>
      <c r="W372" s="173" t="s">
        <v>1951</v>
      </c>
      <c r="X372" s="216" t="s">
        <v>965</v>
      </c>
      <c r="Y372" s="158"/>
      <c r="Z372" s="158"/>
      <c r="AA372" s="83">
        <v>1</v>
      </c>
      <c r="AB372" s="70" t="s">
        <v>957</v>
      </c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PPNPAC</v>
      </c>
      <c r="AL372" s="276" t="str">
        <f>IF(BS_CONTROLE[[#This Row],[Local - Encerramento]]=0, "-", BS_CONTROLE[[#This Row],[Local - Encerramento]])</f>
        <v>PGIPGU</v>
      </c>
      <c r="AM372" s="276" t="str">
        <f>IF(BS_CONTROLE[[#This Row],[Entre - Estações]]=0, "-", BS_CONTROLE[[#This Row],[Entre - Estações]])</f>
        <v>PPN-PAC</v>
      </c>
      <c r="AN372" s="276" t="str">
        <f>IF(BS_CONTROLE[[#This Row],[SB]]=0, "-", BS_CONTROLE[[#This Row],[SB]])</f>
        <v>PAC724</v>
      </c>
      <c r="AO372" s="277">
        <f>IF(BS_CONTROLE[[#This Row],[SUB]]=0, "-", BS_CONTROLE[[#This Row],[SUB]])</f>
        <v>101</v>
      </c>
      <c r="AP372" s="278">
        <f>IF(BS_CONTROLE[[#This Row],[KM - Inicio]]=0, "-", BS_CONTROLE[[#This Row],[KM - Inicio]])</f>
        <v>726.35799999999995</v>
      </c>
      <c r="AQ372" s="278">
        <f>IF(BS_CONTROLE[[#This Row],[KM - Fim]]=0, "-", BS_CONTROLE[[#This Row],[KM - Fim]])</f>
        <v>935.64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Fran</v>
      </c>
      <c r="BG372" s="15"/>
      <c r="BH372" s="16">
        <v>1</v>
      </c>
      <c r="BI372" s="16"/>
      <c r="BJ372" s="16" t="s">
        <v>1942</v>
      </c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>V4246022</v>
      </c>
      <c r="B386" s="171">
        <v>46022</v>
      </c>
      <c r="C386" s="8">
        <f>IF(BS_CONTROLE[[#This Row],[DATA]]="","",WEEKNUM(BS_CONTROLE[[#This Row],[DATA]]))</f>
        <v>53</v>
      </c>
      <c r="D386" s="51" t="s">
        <v>790</v>
      </c>
      <c r="E386" s="310">
        <v>366</v>
      </c>
      <c r="F386" s="172" t="s">
        <v>740</v>
      </c>
      <c r="G386" s="9" t="str">
        <f>IF(D386="","*",VLOOKUP(F386,BS_ATIVIDADE[#All],3,FALSE))</f>
        <v>MODERNIZAÇÃO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M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MODERNIZAÇÃO - SOCADORA</v>
      </c>
      <c r="AJ386" s="9" t="str">
        <f>IF(D386="","*",VLOOKUP(AI386,BS_ATIVIDADE[#Data],3,FALSE))</f>
        <v>MODERNIZAÇÃO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M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e">
        <f>IF(AND(BR386&lt;1,BS386&lt;1),"Produção e Intervalo",IF(BR386&lt;1,"Intervalo",IF(BS386&lt;1,"Produção","Aderente")))</f>
        <v>#DIV/0!</v>
      </c>
      <c r="BR386" s="18" t="e">
        <f>IF(OR(B386="",F386=""),"*",AY386/P386)</f>
        <v>#DIV/0!</v>
      </c>
      <c r="BS386" s="18" t="e">
        <f>IF(OR(B386="",F386=""),"*",BA386/Q386)</f>
        <v>#DIV/0!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62" sqref="A362:A37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1952</v>
      </c>
      <c r="D5" s="388"/>
      <c r="E5" s="388"/>
      <c r="F5" s="388"/>
      <c r="G5" s="388"/>
      <c r="H5" s="388"/>
      <c r="I5" s="388"/>
      <c r="J5" s="389"/>
      <c r="K5" s="390" t="s">
        <v>1953</v>
      </c>
      <c r="L5" s="391"/>
      <c r="M5" s="391"/>
      <c r="N5" s="391"/>
      <c r="O5" s="392" t="s">
        <v>1954</v>
      </c>
      <c r="P5" s="393"/>
      <c r="Q5" s="394"/>
    </row>
    <row r="6" spans="1:17" s="93" customFormat="1" ht="15.75" customHeight="1">
      <c r="A6" s="87" t="s">
        <v>1955</v>
      </c>
      <c r="B6" s="94" t="s">
        <v>1956</v>
      </c>
      <c r="C6" s="95" t="s">
        <v>1172</v>
      </c>
      <c r="D6" s="96" t="s">
        <v>1173</v>
      </c>
      <c r="E6" s="95" t="s">
        <v>1957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1958</v>
      </c>
      <c r="M6" s="139" t="s">
        <v>627</v>
      </c>
      <c r="N6" s="140" t="s">
        <v>1167</v>
      </c>
      <c r="O6" s="244" t="s">
        <v>1210</v>
      </c>
      <c r="P6" s="157"/>
      <c r="Q6" s="192" t="s">
        <v>1959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GPS sem comunicação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FN_MC!BH383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str">
        <f>IF(FN_MC!B364="","*",FN_MC!B364)</f>
        <v>*</v>
      </c>
      <c r="B364" s="98" t="str">
        <f>IF(FN_MC!X364="","*",FN_MC!X364)</f>
        <v>*</v>
      </c>
      <c r="C364" s="99" t="str">
        <f>IF(FN_MC!S364="","*",FN_MC!S364)</f>
        <v>-</v>
      </c>
      <c r="D364" s="99" t="str">
        <f>IF(FN_MC!T364="","*",FN_MC!T364)</f>
        <v>-</v>
      </c>
      <c r="E364" s="99" t="str">
        <f>IF(FN_MC!D364="","*",FN_MC!D364)</f>
        <v>*</v>
      </c>
      <c r="F364" s="99" t="str">
        <f>IF(FN_MC!H364="","*",FN_MC!H364)</f>
        <v>*</v>
      </c>
      <c r="G364" s="99" t="str">
        <f>IF(FN_MC!M364="","*",FN_MC!M364)</f>
        <v>*</v>
      </c>
      <c r="H364" s="154" t="str">
        <f>IF(FN_MC!K364="","*",FN_MC!K364)</f>
        <v>*</v>
      </c>
      <c r="I364" s="132" t="str">
        <f>IF(FN_MC!O364="","*",FN_MC!O364)</f>
        <v>*</v>
      </c>
      <c r="J364" s="132" t="str">
        <f>IF(FN_MC!P364="","*",FN_MC!P364)</f>
        <v>*</v>
      </c>
      <c r="K364" s="141" t="str">
        <f>IF(FN_MC!AK364="","*",FN_MC!AK364)</f>
        <v>-</v>
      </c>
      <c r="L364" s="141" t="str">
        <f>IF(FN_MC!AM364="","*",FN_MC!AM364)</f>
        <v>-</v>
      </c>
      <c r="M364" s="141" t="str">
        <f>IF(FN_MC!AP364="","*",FN_MC!AP364)</f>
        <v>-</v>
      </c>
      <c r="N364" s="141" t="str">
        <f>IF(FN_MC!AM364="","*",FN_MC!AM364)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>
      <c r="A365" s="97">
        <f>IF(FN_MC!B365="","*",FN_MC!B365)</f>
        <v>46021</v>
      </c>
      <c r="B365" s="98" t="str">
        <f>IF(FN_MC!X365="","*",FN_MC!X365)</f>
        <v>Contrato</v>
      </c>
      <c r="C365" s="99" t="str">
        <f>IF(FN_MC!S365="","*",FN_MC!S365)</f>
        <v>FERRONORTE</v>
      </c>
      <c r="D365" s="99" t="str">
        <f>IF(FN_MC!T365="","*",FN_MC!T365)</f>
        <v>TCS-TGR</v>
      </c>
      <c r="E365" s="99" t="str">
        <f>IF(FN_MC!D365="","*",FN_MC!D365)</f>
        <v>V86</v>
      </c>
      <c r="F365" s="99" t="str">
        <f>IF(FN_MC!H365="","*",FN_MC!H365)</f>
        <v>TGR2</v>
      </c>
      <c r="G365" s="99" t="str">
        <f>IF(FN_MC!M365="","*",FN_MC!M365)</f>
        <v>TBR-TGR</v>
      </c>
      <c r="H365" s="154">
        <f>IF(FN_MC!K365="","*",FN_MC!K365)</f>
        <v>483</v>
      </c>
      <c r="I365" s="132">
        <f>IF(FN_MC!O365="","*",FN_MC!O365)</f>
        <v>0.29166666666666669</v>
      </c>
      <c r="J365" s="132">
        <f>IF(FN_MC!P365="","*",FN_MC!P365)</f>
        <v>0.16666666666666666</v>
      </c>
      <c r="K365" s="141" t="str">
        <f>IF(FN_MC!AK365="","*",FN_MC!AK365)</f>
        <v>TGR2</v>
      </c>
      <c r="L365" s="141" t="str">
        <f>IF(FN_MC!AM365="","*",FN_MC!AM365)</f>
        <v>TBR-TGR</v>
      </c>
      <c r="M365" s="141">
        <f>IF(FN_MC!AP365="","*",FN_MC!AP365)</f>
        <v>483</v>
      </c>
      <c r="N365" s="141" t="str">
        <f>IF(FN_MC!AM365="","*",FN_MC!AM365)</f>
        <v>TBR-TGR</v>
      </c>
      <c r="O365" s="174">
        <f>FN_MC!BH385</f>
        <v>0</v>
      </c>
      <c r="P365" s="90"/>
      <c r="Q365" s="145" t="str">
        <f>IF($A$2=1,IF(FN_MC!BJ365="","*",FN_MC!BJ365),IF(FN_MC!BK365="","*",FN_MC!BK365))</f>
        <v>MC1 as 06:52h</v>
      </c>
    </row>
    <row r="366" spans="1:17">
      <c r="A366" s="97">
        <f>IF(FN_MC!B366="","*",FN_MC!B366)</f>
        <v>46021</v>
      </c>
      <c r="B366" s="98" t="str">
        <f>IF(FN_MC!X366="","*",FN_MC!X366)</f>
        <v>Oportunidade</v>
      </c>
      <c r="C366" s="99" t="str">
        <f>IF(FN_MC!S366="","*",FN_MC!S366)</f>
        <v>FERRONORTE</v>
      </c>
      <c r="D366" s="99" t="str">
        <f>IF(FN_MC!T366="","*",FN_MC!T366)</f>
        <v>TCS-TGR</v>
      </c>
      <c r="E366" s="99" t="str">
        <f>IF(FN_MC!D366="","*",FN_MC!D366)</f>
        <v>W50</v>
      </c>
      <c r="F366" s="99" t="str">
        <f>IF(FN_MC!H366="","*",FN_MC!H366)</f>
        <v>TOM2</v>
      </c>
      <c r="G366" s="99" t="str">
        <f>IF(FN_MC!M366="","*",FN_MC!M366)</f>
        <v>TPC-TVL</v>
      </c>
      <c r="H366" s="154">
        <f>IF(FN_MC!K366="","*",FN_MC!K366)</f>
        <v>450</v>
      </c>
      <c r="I366" s="132">
        <f>IF(FN_MC!O366="","*",FN_MC!O366)</f>
        <v>0.41666666666666669</v>
      </c>
      <c r="J366" s="132">
        <f>IF(FN_MC!P366="","*",FN_MC!P366)</f>
        <v>8.3333333333333329E-2</v>
      </c>
      <c r="K366" s="141" t="str">
        <f>IF(FN_MC!AK366="","*",FN_MC!AK366)</f>
        <v>TOM2</v>
      </c>
      <c r="L366" s="141" t="str">
        <f>IF(FN_MC!AM366="","*",FN_MC!AM366)</f>
        <v>TPC-TVL</v>
      </c>
      <c r="M366" s="141">
        <f>IF(FN_MC!AP366="","*",FN_MC!AP366)</f>
        <v>450</v>
      </c>
      <c r="N366" s="141" t="str">
        <f>IF(FN_MC!AM366="","*",FN_MC!AM366)</f>
        <v>TPC-TVL</v>
      </c>
      <c r="O366" s="174">
        <f>FN_MC!BH386</f>
        <v>0</v>
      </c>
      <c r="P366" s="90"/>
      <c r="Q366" s="145" t="str">
        <f>IF($A$2=1,IF(FN_MC!BJ366="","*",FN_MC!BJ366),IF(FN_MC!BK366="","*",FN_MC!BK366))</f>
        <v>Equipe acionada previsão de faixa as 11h</v>
      </c>
    </row>
    <row r="367" spans="1:17">
      <c r="A367" s="97">
        <f>IF(FN_MC!B367="","*",FN_MC!B367)</f>
        <v>46021</v>
      </c>
      <c r="B367" s="98" t="str">
        <f>IF(FN_MC!X367="","*",FN_MC!X367)</f>
        <v>Oportunidade</v>
      </c>
      <c r="C367" s="99" t="str">
        <f>IF(FN_MC!S367="","*",FN_MC!S367)</f>
        <v>FERRONORTE</v>
      </c>
      <c r="D367" s="99" t="str">
        <f>IF(FN_MC!T367="","*",FN_MC!T367)</f>
        <v>TCS-TGR</v>
      </c>
      <c r="E367" s="99" t="str">
        <f>IF(FN_MC!D367="","*",FN_MC!D367)</f>
        <v>A60</v>
      </c>
      <c r="F367" s="99" t="str">
        <f>IF(FN_MC!H367="","*",FN_MC!H367)</f>
        <v>TCS291</v>
      </c>
      <c r="G367" s="99" t="str">
        <f>IF(FN_MC!M367="","*",FN_MC!M367)</f>
        <v>TCS-TGR</v>
      </c>
      <c r="H367" s="154">
        <f>IF(FN_MC!K367="","*",FN_MC!K367)</f>
        <v>291</v>
      </c>
      <c r="I367" s="132">
        <f>IF(FN_MC!O367="","*",FN_MC!O367)</f>
        <v>0.33333333333333331</v>
      </c>
      <c r="J367" s="132">
        <f>IF(FN_MC!P367="","*",FN_MC!P367)</f>
        <v>4.1666666666666664E-2</v>
      </c>
      <c r="K367" s="141" t="str">
        <f>IF(FN_MC!AK367="","*",FN_MC!AK367)</f>
        <v>TCS291</v>
      </c>
      <c r="L367" s="141" t="str">
        <f>IF(FN_MC!AM367="","*",FN_MC!AM367)</f>
        <v>TCS-TGR</v>
      </c>
      <c r="M367" s="141">
        <f>IF(FN_MC!AP367="","*",FN_MC!AP367)</f>
        <v>291</v>
      </c>
      <c r="N367" s="141" t="str">
        <f>IF(FN_MC!AM367="","*",FN_MC!AM367)</f>
        <v>TCS-TGR</v>
      </c>
      <c r="O367" s="174">
        <f>FN_MC!BH387</f>
        <v>0</v>
      </c>
      <c r="P367" s="90"/>
      <c r="Q367" s="145" t="str">
        <f>IF($A$2=1,IF(FN_MC!BJ367="","*",FN_MC!BJ367),IF(FN_MC!BK367="","*",FN_MC!BK367))</f>
        <v>Sem contato com a equipe</v>
      </c>
    </row>
    <row r="368" spans="1:17" ht="37.5" customHeight="1">
      <c r="A368" s="97">
        <f>IF(FN_MC!B368="","*",FN_MC!B368)</f>
        <v>46021</v>
      </c>
      <c r="B368" s="98" t="str">
        <f>IF(FN_MC!X368="","*",FN_MC!X368)</f>
        <v>Oportunidade</v>
      </c>
      <c r="C368" s="99" t="str">
        <f>IF(FN_MC!S368="","*",FN_MC!S368)</f>
        <v>MALHA CENTRAL</v>
      </c>
      <c r="D368" s="99" t="str">
        <f>IF(FN_MC!T368="","*",FN_MC!T368)</f>
        <v>RAMAL</v>
      </c>
      <c r="E368" s="99" t="str">
        <f>IF(FN_MC!D368="","*",FN_MC!D368)</f>
        <v>A74</v>
      </c>
      <c r="F368" s="99" t="str">
        <f>IF(FN_MC!H368="","*",FN_MC!H368)</f>
        <v>ZTP</v>
      </c>
      <c r="G368" s="99" t="str">
        <f>IF(FN_MC!M368="","*",FN_MC!M368)</f>
        <v>ZTP-ZPD</v>
      </c>
      <c r="H368" s="154">
        <f>IF(FN_MC!K368="","*",FN_MC!K368)</f>
        <v>336</v>
      </c>
      <c r="I368" s="132">
        <f>IF(FN_MC!O368="","*",FN_MC!O368)</f>
        <v>0.375</v>
      </c>
      <c r="J368" s="132">
        <f>IF(FN_MC!P368="","*",FN_MC!P368)</f>
        <v>4.1666666666666664E-2</v>
      </c>
      <c r="K368" s="141" t="str">
        <f>IF(FN_MC!AK368="","*",FN_MC!AK368)</f>
        <v>ZTP</v>
      </c>
      <c r="L368" s="141" t="str">
        <f>IF(FN_MC!AM368="","*",FN_MC!AM368)</f>
        <v>ZTP-ZPD</v>
      </c>
      <c r="M368" s="141">
        <f>IF(FN_MC!AP368="","*",FN_MC!AP368)</f>
        <v>336</v>
      </c>
      <c r="N368" s="141" t="str">
        <f>IF(FN_MC!AM368="","*",FN_MC!AM368)</f>
        <v>ZTP-ZPD</v>
      </c>
      <c r="O368" s="174">
        <f>FN_MC!BH388</f>
        <v>0</v>
      </c>
      <c r="P368" s="90"/>
      <c r="Q368" s="145" t="str">
        <f>IF($A$2=1,IF(FN_MC!BJ368="","*",FN_MC!BJ368),IF(FN_MC!BK368="","*",FN_MC!BK368))</f>
        <v>Previsão de MC1 as 9h</v>
      </c>
    </row>
    <row r="369" spans="1:17">
      <c r="A369" s="97">
        <f>IF(FN_MC!B369="","*",FN_MC!B369)</f>
        <v>46021</v>
      </c>
      <c r="B369" s="98" t="str">
        <f>IF(FN_MC!X369="","*",FN_MC!X369)</f>
        <v>Oportunidade</v>
      </c>
      <c r="C369" s="99" t="str">
        <f>IF(FN_MC!S369="","*",FN_MC!S369)</f>
        <v>MALHA CENTRAL</v>
      </c>
      <c r="D369" s="99" t="str">
        <f>IF(FN_MC!T369="","*",FN_MC!T369)</f>
        <v>RAMAL</v>
      </c>
      <c r="E369" s="99" t="str">
        <f>IF(FN_MC!D369="","*",FN_MC!D369)</f>
        <v>E17</v>
      </c>
      <c r="F369" s="99" t="str">
        <f>IF(FN_MC!H369="","*",FN_MC!H369)</f>
        <v>ZDK2</v>
      </c>
      <c r="G369" s="99" t="str">
        <f>IF(FN_MC!M369="","*",FN_MC!M369)</f>
        <v>ZVT-ZDK</v>
      </c>
      <c r="H369" s="154">
        <f>IF(FN_MC!K369="","*",FN_MC!K369)</f>
        <v>244</v>
      </c>
      <c r="I369" s="132">
        <f>IF(FN_MC!O369="","*",FN_MC!O369)</f>
        <v>0.41666666666666669</v>
      </c>
      <c r="J369" s="132">
        <f>IF(FN_MC!P369="","*",FN_MC!P369)</f>
        <v>0.125</v>
      </c>
      <c r="K369" s="141" t="str">
        <f>IF(FN_MC!AK369="","*",FN_MC!AK369)</f>
        <v>ZDK2</v>
      </c>
      <c r="L369" s="141" t="str">
        <f>IF(FN_MC!AM369="","*",FN_MC!AM369)</f>
        <v>ZVT-ZDK</v>
      </c>
      <c r="M369" s="141">
        <f>IF(FN_MC!AP369="","*",FN_MC!AP369)</f>
        <v>244</v>
      </c>
      <c r="N369" s="141" t="str">
        <f>IF(FN_MC!AM369="","*",FN_MC!AM369)</f>
        <v>ZVT-ZDK</v>
      </c>
      <c r="O369" s="174">
        <f>FN_MC!BH389</f>
        <v>0</v>
      </c>
      <c r="P369" s="90"/>
      <c r="Q369" s="145" t="str">
        <f>IF($A$2=1,IF(FN_MC!BJ369="","*",FN_MC!BJ369),IF(FN_MC!BK369="","*",FN_MC!BK369))</f>
        <v>Previsão de MC1 as 10h</v>
      </c>
    </row>
    <row r="370" spans="1:17">
      <c r="A370" s="97">
        <f>IF(FN_MC!B370="","*",FN_MC!B370)</f>
        <v>46021</v>
      </c>
      <c r="B370" s="98" t="str">
        <f>IF(FN_MC!X370="","*",FN_MC!X370)</f>
        <v>Oportunidade</v>
      </c>
      <c r="C370" s="99" t="str">
        <f>IF(FN_MC!S370="","*",FN_MC!S370)</f>
        <v>MALHA CENTRAL</v>
      </c>
      <c r="D370" s="99" t="str">
        <f>IF(FN_MC!T370="","*",FN_MC!T370)</f>
        <v>RAMAL</v>
      </c>
      <c r="E370" s="99" t="str">
        <f>IF(FN_MC!D370="","*",FN_MC!D370)</f>
        <v>V42</v>
      </c>
      <c r="F370" s="99" t="str">
        <f>IF(FN_MC!H370="","*",FN_MC!H370)</f>
        <v>ZGT1</v>
      </c>
      <c r="G370" s="99" t="str">
        <f>IF(FN_MC!M370="","*",FN_MC!M370)</f>
        <v>ZGT-ZXE</v>
      </c>
      <c r="H370" s="154">
        <f>IF(FN_MC!K370="","*",FN_MC!K370)</f>
        <v>317</v>
      </c>
      <c r="I370" s="132">
        <f>IF(FN_MC!O370="","*",FN_MC!O370)</f>
        <v>0.27083333333333331</v>
      </c>
      <c r="J370" s="132">
        <f>IF(FN_MC!P370="","*",FN_MC!P370)</f>
        <v>8.3333333333333329E-2</v>
      </c>
      <c r="K370" s="141" t="str">
        <f>IF(FN_MC!AK370="","*",FN_MC!AK370)</f>
        <v>ZGT1</v>
      </c>
      <c r="L370" s="141" t="str">
        <f>IF(FN_MC!AM370="","*",FN_MC!AM370)</f>
        <v>ZGT-ZXE</v>
      </c>
      <c r="M370" s="141">
        <f>IF(FN_MC!AP370="","*",FN_MC!AP370)</f>
        <v>317</v>
      </c>
      <c r="N370" s="141" t="str">
        <f>IF(FN_MC!AM370="","*",FN_MC!AM370)</f>
        <v>ZGT-ZXE</v>
      </c>
      <c r="O370" s="174">
        <f>FN_MC!BH390</f>
        <v>0</v>
      </c>
      <c r="P370" s="90"/>
      <c r="Q370" s="145" t="str">
        <f>IF($A$2=1,IF(FN_MC!BJ370="","*",FN_MC!BJ370),IF(FN_MC!BK370="","*",FN_MC!BK370))</f>
        <v>MC1 as 06:12h</v>
      </c>
    </row>
    <row r="371" spans="1:17">
      <c r="A371" s="97">
        <f>IF(FN_MC!B371="","*",FN_MC!B371)</f>
        <v>46021</v>
      </c>
      <c r="B371" s="98" t="str">
        <f>IF(FN_MC!X371="","*",FN_MC!X371)</f>
        <v>Oportunidade</v>
      </c>
      <c r="C371" s="99" t="str">
        <f>IF(FN_MC!S371="","*",FN_MC!S371)</f>
        <v>MALHA CENTRAL</v>
      </c>
      <c r="D371" s="99" t="str">
        <f>IF(FN_MC!T371="","*",FN_MC!T371)</f>
        <v>RAMAL</v>
      </c>
      <c r="E371" s="99" t="str">
        <f>IF(FN_MC!D371="","*",FN_MC!D371)</f>
        <v>E46</v>
      </c>
      <c r="F371" s="99" t="str">
        <f>IF(FN_MC!H371="","*",FN_MC!H371)</f>
        <v>ZTP</v>
      </c>
      <c r="G371" s="99" t="str">
        <f>IF(FN_MC!M371="","*",FN_MC!M371)</f>
        <v>ZTP-TCS</v>
      </c>
      <c r="H371" s="154">
        <f>IF(FN_MC!K371="","*",FN_MC!K371)</f>
        <v>336</v>
      </c>
      <c r="I371" s="132">
        <f>IF(FN_MC!O371="","*",FN_MC!O371)</f>
        <v>0.625</v>
      </c>
      <c r="J371" s="132">
        <f>IF(FN_MC!P371="","*",FN_MC!P371)</f>
        <v>4.1666666666666664E-2</v>
      </c>
      <c r="K371" s="141" t="str">
        <f>IF(FN_MC!AK371="","*",FN_MC!AK371)</f>
        <v>ZTP</v>
      </c>
      <c r="L371" s="141" t="str">
        <f>IF(FN_MC!AM371="","*",FN_MC!AM371)</f>
        <v>ZTP-TCS</v>
      </c>
      <c r="M371" s="141">
        <f>IF(FN_MC!AP371="","*",FN_MC!AP371)</f>
        <v>336</v>
      </c>
      <c r="N371" s="141" t="str">
        <f>IF(FN_MC!AM371="","*",FN_MC!AM371)</f>
        <v>ZTP-TCS</v>
      </c>
      <c r="O371" s="174">
        <f>FN_MC!BH391</f>
        <v>0</v>
      </c>
      <c r="P371" s="90"/>
      <c r="Q371" s="145" t="str">
        <f>IF($A$2=1,IF(FN_MC!BJ371="","*",FN_MC!BJ371),IF(FN_MC!BK371="","*",FN_MC!BK371))</f>
        <v>Previsão de faixa as 15h</v>
      </c>
    </row>
    <row r="372" spans="1:17">
      <c r="A372" s="97">
        <f>IF(FN_MC!B372="","*",FN_MC!B372)</f>
        <v>46021</v>
      </c>
      <c r="B372" s="98" t="str">
        <f>IF(FN_MC!X372="","*",FN_MC!X372)</f>
        <v>Oportunidade</v>
      </c>
      <c r="C372" s="99" t="str">
        <f>IF(FN_MC!S372="","*",FN_MC!S372)</f>
        <v>MALHA CENTRAL</v>
      </c>
      <c r="D372" s="99" t="str">
        <f>IF(FN_MC!T372="","*",FN_MC!T372)</f>
        <v>PPN-POV</v>
      </c>
      <c r="E372" s="99" t="str">
        <f>IF(FN_MC!D372="","*",FN_MC!D372)</f>
        <v>A01</v>
      </c>
      <c r="F372" s="99" t="str">
        <f>IF(FN_MC!H372="","*",FN_MC!H372)</f>
        <v>PPNPAC</v>
      </c>
      <c r="G372" s="99" t="str">
        <f>IF(FN_MC!M372="","*",FN_MC!M372)</f>
        <v>PPN-PAC</v>
      </c>
      <c r="H372" s="154">
        <f>IF(FN_MC!K372="","*",FN_MC!K372)</f>
        <v>726.35799999999995</v>
      </c>
      <c r="I372" s="132">
        <f>IF(FN_MC!O372="","*",FN_MC!O372)</f>
        <v>0.375</v>
      </c>
      <c r="J372" s="132">
        <f>IF(FN_MC!P372="","*",FN_MC!P372)</f>
        <v>4.1666666666666664E-2</v>
      </c>
      <c r="K372" s="141" t="str">
        <f>IF(FN_MC!AK372="","*",FN_MC!AK372)</f>
        <v>PPNPAC</v>
      </c>
      <c r="L372" s="141" t="str">
        <f>IF(FN_MC!AM372="","*",FN_MC!AM372)</f>
        <v>PPN-PAC</v>
      </c>
      <c r="M372" s="141">
        <f>IF(FN_MC!AP372="","*",FN_MC!AP372)</f>
        <v>726.35799999999995</v>
      </c>
      <c r="N372" s="141" t="str">
        <f>IF(FN_MC!AM372="","*",FN_MC!AM372)</f>
        <v>PPN-PAC</v>
      </c>
      <c r="O372" s="174">
        <f>FN_MC!BH392</f>
        <v>0</v>
      </c>
      <c r="P372" s="90"/>
      <c r="Q372" s="145" t="str">
        <f>IF($A$2=1,IF(FN_MC!BJ372="","*",FN_MC!BJ372),IF(FN_MC!BK372="","*",FN_MC!BK372))</f>
        <v>Previsão de MC1 as 9h</v>
      </c>
    </row>
    <row r="373" spans="1:17" ht="30" hidden="1" customHeight="1">
      <c r="A373" s="97" t="str">
        <f>IF(FN_MC!B373="","*",FN_MC!B373)</f>
        <v>*</v>
      </c>
      <c r="B373" s="98" t="str">
        <f>IF(FN_MC!X373="","*",FN_MC!X373)</f>
        <v>*</v>
      </c>
      <c r="C373" s="99" t="str">
        <f>IF(FN_MC!S373="","*",FN_MC!S373)</f>
        <v>-</v>
      </c>
      <c r="D373" s="99" t="str">
        <f>IF(FN_MC!T373="","*",FN_MC!T373)</f>
        <v>-</v>
      </c>
      <c r="E373" s="99" t="str">
        <f>IF(FN_MC!D373="","*",FN_MC!D373)</f>
        <v>*</v>
      </c>
      <c r="F373" s="99" t="str">
        <f>IF(FN_MC!H373="","*",FN_MC!H373)</f>
        <v>*</v>
      </c>
      <c r="G373" s="99" t="str">
        <f>IF(FN_MC!M373="","*",FN_MC!M373)</f>
        <v>-</v>
      </c>
      <c r="H373" s="154" t="str">
        <f>IF(FN_MC!K373="","*",FN_MC!K373)</f>
        <v>*</v>
      </c>
      <c r="I373" s="132" t="str">
        <f>IF(FN_MC!O373="","*",FN_MC!O373)</f>
        <v>*</v>
      </c>
      <c r="J373" s="132" t="str">
        <f>IF(FN_MC!P373="","*",FN_MC!P373)</f>
        <v>*</v>
      </c>
      <c r="K373" s="141" t="str">
        <f>IF(FN_MC!AK373="","*",FN_MC!AK373)</f>
        <v>-</v>
      </c>
      <c r="L373" s="141" t="str">
        <f>IF(FN_MC!AM373="","*",FN_MC!AM373)</f>
        <v>-</v>
      </c>
      <c r="M373" s="141" t="str">
        <f>IF(FN_MC!AP373="","*",FN_MC!AP373)</f>
        <v>-</v>
      </c>
      <c r="N373" s="141" t="str">
        <f>IF(FN_MC!AM373="","*",FN_MC!AM373)</f>
        <v>-</v>
      </c>
      <c r="O373" s="174">
        <f>FN_MC!BH393</f>
        <v>0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1959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1960</v>
      </c>
      <c r="W1" s="400"/>
      <c r="X1" s="400"/>
      <c r="Y1" s="104"/>
    </row>
    <row r="2" spans="1:25" s="100" customFormat="1" ht="11.25" customHeight="1">
      <c r="A2" s="105" t="s">
        <v>1961</v>
      </c>
      <c r="B2" s="105" t="s">
        <v>1956</v>
      </c>
      <c r="C2" s="105" t="s">
        <v>603</v>
      </c>
      <c r="D2" s="106" t="s">
        <v>1172</v>
      </c>
      <c r="E2" s="106" t="s">
        <v>1173</v>
      </c>
      <c r="F2" s="106" t="s">
        <v>1955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Oportunidade</v>
      </c>
      <c r="C370" s="109" t="str">
        <f>IF(FN_MC!Z372="","*",FN_MC!Z372)</f>
        <v>*</v>
      </c>
      <c r="D370" s="110" t="str">
        <f>IF(FN_MC!S372="","*",FN_MC!S372)</f>
        <v>MALHA CENTRAL</v>
      </c>
      <c r="E370" s="110" t="str">
        <f>IF(FN_MC!T372="","*",FN_MC!T372)</f>
        <v>PPN-POV</v>
      </c>
      <c r="F370" s="110">
        <f>IF(FN_MC!B372="","*",FN_MC!B372)</f>
        <v>46021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PPNPAC</v>
      </c>
      <c r="J370" s="110" t="str">
        <f>IF(FN_MC!I372="","*",FN_MC!I372)</f>
        <v>PGIPGU</v>
      </c>
      <c r="K370" s="110" t="str">
        <f>IF(FN_MC!M372="","*",FN_MC!M372)</f>
        <v>PPN-PAC</v>
      </c>
      <c r="L370" s="110" t="str">
        <f>IF(FN_MC!N372="","*",FN_MC!N372)</f>
        <v>PAC724</v>
      </c>
      <c r="M370" s="111">
        <f>IF(FN_MC!J372="","*",FN_MC!J372)</f>
        <v>101</v>
      </c>
      <c r="N370" s="288">
        <f>IF(FN_MC!K372="","*",FN_MC!K372)</f>
        <v>726.35799999999995</v>
      </c>
      <c r="O370" s="288">
        <f>IF(FN_MC!L372="","*",FN_MC!L372)</f>
        <v>935.64</v>
      </c>
      <c r="P370" s="111"/>
      <c r="Q370" s="128">
        <f>IF(FN_MC!O372="","*",FN_MC!O372)</f>
        <v>0.375</v>
      </c>
      <c r="R370" s="128">
        <f>IF(FN_MC!P372="","*",FN_MC!P372)</f>
        <v>4.1666666666666664E-2</v>
      </c>
      <c r="S370" s="110" t="str">
        <f>IF(FN_MC!Q372="","*",CONCATENATE(FN_MC!Q372," ",FN_MC!R372))</f>
        <v>1 BINÁRIO</v>
      </c>
      <c r="T370" s="110" t="str">
        <f>IF(FN_MC!V372="","*",FN_MC!V372)</f>
        <v>Fran</v>
      </c>
      <c r="U370" s="110" t="str">
        <f>IF(FN_MC!W372="","*",FN_MC!W372)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>
        <f>IF(FN_MC!B386="","*",FN_MC!B386)</f>
        <v>46022</v>
      </c>
      <c r="G384" s="110" t="str">
        <f>IF(FN_MC!D386="","*",FN_MC!D386)</f>
        <v>V42</v>
      </c>
      <c r="H384" s="110" t="str">
        <f>IF(FN_MC!F386="","*",FN_MC!F386)</f>
        <v>MODERNIZAÇÃO - SOCADORA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1963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1965</v>
      </c>
      <c r="C4" s="318" t="s">
        <v>1966</v>
      </c>
      <c r="D4" s="318" t="s">
        <v>1967</v>
      </c>
      <c r="E4" s="318" t="s">
        <v>1968</v>
      </c>
      <c r="F4" s="318" t="s">
        <v>6</v>
      </c>
      <c r="G4" s="318" t="s">
        <v>1969</v>
      </c>
      <c r="H4" s="191"/>
    </row>
    <row r="5" spans="1:8">
      <c r="A5" s="191"/>
      <c r="B5" s="319" t="s">
        <v>1970</v>
      </c>
      <c r="C5" s="319">
        <v>309525</v>
      </c>
      <c r="D5" s="319" t="s">
        <v>1971</v>
      </c>
      <c r="E5" s="319" t="s">
        <v>845</v>
      </c>
      <c r="F5" s="319" t="s">
        <v>1972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1973</v>
      </c>
      <c r="E6" s="319" t="s">
        <v>845</v>
      </c>
      <c r="F6" s="319" t="s">
        <v>1972</v>
      </c>
      <c r="G6" s="320">
        <v>46296</v>
      </c>
      <c r="H6" s="191"/>
    </row>
    <row r="7" spans="1:8">
      <c r="A7" s="191"/>
      <c r="B7" s="319" t="s">
        <v>1974</v>
      </c>
      <c r="C7" s="319">
        <v>257278</v>
      </c>
      <c r="D7" s="319" t="s">
        <v>1975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1976</v>
      </c>
      <c r="C8" s="319">
        <v>261794</v>
      </c>
      <c r="D8" s="319" t="s">
        <v>1977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1978</v>
      </c>
      <c r="C9" s="319">
        <v>257033</v>
      </c>
      <c r="D9" s="319" t="s">
        <v>1979</v>
      </c>
      <c r="E9" s="319" t="s">
        <v>836</v>
      </c>
      <c r="F9" s="319" t="s">
        <v>192</v>
      </c>
      <c r="G9" s="319" t="s">
        <v>1980</v>
      </c>
      <c r="H9" s="191"/>
    </row>
    <row r="10" spans="1:8">
      <c r="A10" s="191"/>
      <c r="B10" s="319" t="s">
        <v>1981</v>
      </c>
      <c r="C10" s="319">
        <v>396578</v>
      </c>
      <c r="D10" s="319" t="s">
        <v>1982</v>
      </c>
      <c r="E10" s="319" t="s">
        <v>836</v>
      </c>
      <c r="F10" s="319" t="s">
        <v>192</v>
      </c>
      <c r="G10" s="319" t="s">
        <v>1980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1984</v>
      </c>
      <c r="E3" s="315" t="s">
        <v>1985</v>
      </c>
      <c r="F3" s="315" t="s">
        <v>1986</v>
      </c>
      <c r="G3" s="315" t="s">
        <v>1987</v>
      </c>
      <c r="H3" s="315" t="s">
        <v>1988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1989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1991</v>
      </c>
      <c r="C2" s="95" t="s">
        <v>1158</v>
      </c>
      <c r="D2" s="95" t="s">
        <v>596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1" t="s">
        <v>1998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>
        <f>IF(FN_MC!B372="","*",FN_MC!B372)</f>
        <v>46021</v>
      </c>
      <c r="D370" s="121" t="str">
        <f>IF(FN_MC!D372="","*",FN_MC!D372)</f>
        <v>A01</v>
      </c>
      <c r="E370" s="121" t="str">
        <f>IF(FN_MC!H372="","*",FN_MC!H372)</f>
        <v>PPNPAC</v>
      </c>
      <c r="F370" s="137" t="str">
        <f>IF(FN_MC!M372="","*",FN_MC!M372)</f>
        <v>PPN-PAC</v>
      </c>
      <c r="G370" s="121" t="str">
        <f>IF(FN_MC!I372="","*",FN_MC!I372)</f>
        <v>PGIPGU</v>
      </c>
      <c r="H370" s="121" t="str">
        <f>IF(FN_MC!AB372="","*",FN_MC!AB372)</f>
        <v>FIXO</v>
      </c>
      <c r="I370" s="121" t="str">
        <f>IF(FN_MC!AC372="","*",FN_MC!AC372)</f>
        <v>-</v>
      </c>
      <c r="J370" s="122">
        <f>IF(FN_MC!AA372="","*",FN_MC!AA372)</f>
        <v>1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>
        <f>IF(FN_MC!B386="","*",FN_MC!B386)</f>
        <v>46022</v>
      </c>
      <c r="D384" s="121" t="str">
        <f>IF(FN_MC!D386="","*",FN_MC!D386)</f>
        <v>V42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2025-12-30T11:56:21Z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