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307" documentId="120_S{118792C3-22EF-5104-A093-F22BFE3913F3}" xr6:coauthVersionLast="47" xr6:coauthVersionMax="47" xr10:uidLastSave="{CB3F9D77-BED9-4F7A-96F5-34FF5BEFE35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" i="1" l="1" a="1"/>
  <c r="N51" i="1" s="1"/>
  <c r="M51" i="1" a="1"/>
  <c r="M51" i="1" s="1"/>
  <c r="N50" i="1" a="1"/>
  <c r="N50" i="1" s="1"/>
  <c r="M50" i="1" a="1"/>
  <c r="M50" i="1" s="1"/>
  <c r="M44" i="1" a="1"/>
  <c r="M44" i="1" s="1"/>
  <c r="N42" i="1" a="1"/>
  <c r="N42" i="1" s="1"/>
  <c r="M42" i="1" a="1"/>
  <c r="M42" i="1" s="1"/>
  <c r="M41" i="1" a="1"/>
  <c r="M41" i="1" s="1"/>
  <c r="N39" i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L38" i="15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L39" i="15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L41" i="15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 s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S46" i="1" a="1"/>
  <c r="S46" i="1" s="1"/>
  <c r="T46" i="1" a="1"/>
  <c r="T46" i="1" s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 s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 s="1"/>
  <c r="AM47" i="1" s="1"/>
  <c r="N47" i="1" a="1"/>
  <c r="N47" i="1"/>
  <c r="L44" i="15" s="1"/>
  <c r="R47" i="1"/>
  <c r="S47" i="1" a="1"/>
  <c r="S47" i="1"/>
  <c r="T47" i="1" a="1"/>
  <c r="T47" i="1"/>
  <c r="U47" i="1" a="1"/>
  <c r="U47" i="1" s="1"/>
  <c r="AI47" i="1"/>
  <c r="AJ47" i="1"/>
  <c r="AK47" i="1"/>
  <c r="K48" i="10" s="1"/>
  <c r="AL47" i="1"/>
  <c r="AO47" i="1"/>
  <c r="AP47" i="1"/>
  <c r="M48" i="10" s="1"/>
  <c r="AQ47" i="1"/>
  <c r="AY47" i="1"/>
  <c r="BB47" i="1"/>
  <c r="BD47" i="1" a="1"/>
  <c r="BD47" i="1" s="1"/>
  <c r="BE47" i="1" a="1"/>
  <c r="BE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/>
  <c r="U48" i="1" a="1"/>
  <c r="U48" i="1"/>
  <c r="AI48" i="1"/>
  <c r="BB48" i="1" s="1"/>
  <c r="AJ48" i="1"/>
  <c r="AK48" i="1"/>
  <c r="K49" i="10" s="1"/>
  <c r="AL48" i="1"/>
  <c r="AO48" i="1"/>
  <c r="AP48" i="1"/>
  <c r="M49" i="10" s="1"/>
  <c r="AQ48" i="1"/>
  <c r="AY48" i="1"/>
  <c r="BE48" i="1" a="1"/>
  <c r="BE48" i="1" s="1"/>
  <c r="BR48" i="1"/>
  <c r="BS48" i="1"/>
  <c r="BT48" i="1"/>
  <c r="A49" i="1"/>
  <c r="C49" i="1"/>
  <c r="G49" i="1"/>
  <c r="AM49" i="1"/>
  <c r="L46" i="15"/>
  <c r="R49" i="1"/>
  <c r="S49" i="1" a="1"/>
  <c r="S49" i="1"/>
  <c r="T49" i="1" a="1"/>
  <c r="T49" i="1" s="1"/>
  <c r="U49" i="1" a="1"/>
  <c r="U49" i="1"/>
  <c r="AI49" i="1"/>
  <c r="AJ49" i="1"/>
  <c r="AK49" i="1"/>
  <c r="K50" i="10" s="1"/>
  <c r="AL49" i="1"/>
  <c r="AN49" i="1"/>
  <c r="AO49" i="1"/>
  <c r="AP49" i="1"/>
  <c r="M50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BT49" i="1"/>
  <c r="A50" i="1"/>
  <c r="C50" i="1"/>
  <c r="G50" i="1"/>
  <c r="AM50" i="1"/>
  <c r="L47" i="15"/>
  <c r="R50" i="1"/>
  <c r="S50" i="1" a="1"/>
  <c r="S50" i="1"/>
  <c r="T50" i="1" a="1"/>
  <c r="T50" i="1"/>
  <c r="U50" i="1" a="1"/>
  <c r="U50" i="1" s="1"/>
  <c r="AI50" i="1"/>
  <c r="AJ50" i="1"/>
  <c r="AK50" i="1"/>
  <c r="K51" i="10" s="1"/>
  <c r="AL50" i="1"/>
  <c r="AO50" i="1"/>
  <c r="AP50" i="1"/>
  <c r="M51" i="10" s="1"/>
  <c r="AQ50" i="1"/>
  <c r="AY50" i="1"/>
  <c r="BB50" i="1"/>
  <c r="BD50" i="1" a="1"/>
  <c r="BD50" i="1" s="1"/>
  <c r="BE50" i="1" a="1"/>
  <c r="BE50" i="1"/>
  <c r="BR50" i="1"/>
  <c r="BS50" i="1"/>
  <c r="BT50" i="1"/>
  <c r="A51" i="1"/>
  <c r="C51" i="1"/>
  <c r="G51" i="1"/>
  <c r="AM51" i="1"/>
  <c r="R51" i="1"/>
  <c r="S51" i="1" a="1"/>
  <c r="S51" i="1" s="1"/>
  <c r="T51" i="1" a="1"/>
  <c r="T51" i="1"/>
  <c r="U51" i="1" a="1"/>
  <c r="U51" i="1"/>
  <c r="AI51" i="1"/>
  <c r="BB51" i="1" s="1"/>
  <c r="AJ51" i="1"/>
  <c r="AK51" i="1"/>
  <c r="K52" i="10" s="1"/>
  <c r="AL51" i="1"/>
  <c r="AO51" i="1"/>
  <c r="AP51" i="1"/>
  <c r="M52" i="10" s="1"/>
  <c r="AQ51" i="1"/>
  <c r="AY51" i="1"/>
  <c r="BE51" i="1" a="1"/>
  <c r="BE51" i="1" s="1"/>
  <c r="BR51" i="1"/>
  <c r="BS51" i="1"/>
  <c r="BT51" i="1"/>
  <c r="A52" i="1"/>
  <c r="C52" i="1"/>
  <c r="G52" i="1"/>
  <c r="AM52" i="1"/>
  <c r="L49" i="15"/>
  <c r="R52" i="1"/>
  <c r="S52" i="1" a="1"/>
  <c r="S52" i="1"/>
  <c r="T52" i="1" a="1"/>
  <c r="T52" i="1" s="1"/>
  <c r="U52" i="1" a="1"/>
  <c r="U52" i="1"/>
  <c r="AI52" i="1"/>
  <c r="AJ52" i="1"/>
  <c r="AK52" i="1"/>
  <c r="K53" i="10" s="1"/>
  <c r="AL52" i="1"/>
  <c r="AN52" i="1"/>
  <c r="AO52" i="1"/>
  <c r="AP52" i="1"/>
  <c r="M53" i="10" s="1"/>
  <c r="AQ52" i="1"/>
  <c r="AY52" i="1"/>
  <c r="BB52" i="1"/>
  <c r="BC52" i="1" a="1"/>
  <c r="BC52" i="1" s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 s="1"/>
  <c r="AM53" i="1" s="1"/>
  <c r="N53" i="1" a="1"/>
  <c r="N53" i="1"/>
  <c r="L50" i="15" s="1"/>
  <c r="R53" i="1"/>
  <c r="S53" i="1" a="1"/>
  <c r="S53" i="1"/>
  <c r="T53" i="1" a="1"/>
  <c r="T53" i="1"/>
  <c r="U53" i="1" a="1"/>
  <c r="U53" i="1" s="1"/>
  <c r="AI53" i="1"/>
  <c r="AJ53" i="1"/>
  <c r="AK53" i="1"/>
  <c r="K54" i="10" s="1"/>
  <c r="AL53" i="1"/>
  <c r="AO53" i="1"/>
  <c r="AP53" i="1"/>
  <c r="M54" i="10" s="1"/>
  <c r="AQ53" i="1"/>
  <c r="AY53" i="1"/>
  <c r="BB53" i="1"/>
  <c r="BD53" i="1" a="1"/>
  <c r="BD53" i="1" s="1"/>
  <c r="BE53" i="1" a="1"/>
  <c r="BE53" i="1" s="1"/>
  <c r="BR53" i="1"/>
  <c r="BS53" i="1"/>
  <c r="BT53" i="1"/>
  <c r="A54" i="1"/>
  <c r="C54" i="1"/>
  <c r="G54" i="1"/>
  <c r="M54" i="1" a="1"/>
  <c r="M54" i="1"/>
  <c r="AM54" i="1" s="1"/>
  <c r="N54" i="1" a="1"/>
  <c r="N54" i="1" s="1"/>
  <c r="R54" i="1"/>
  <c r="S54" i="1" a="1"/>
  <c r="S54" i="1" s="1"/>
  <c r="T54" i="1" a="1"/>
  <c r="T54" i="1" s="1"/>
  <c r="U54" i="1" a="1"/>
  <c r="U54" i="1"/>
  <c r="AI54" i="1"/>
  <c r="BB54" i="1" s="1"/>
  <c r="AJ54" i="1"/>
  <c r="AK54" i="1"/>
  <c r="K55" i="10" s="1"/>
  <c r="AL54" i="1"/>
  <c r="AO54" i="1"/>
  <c r="AP54" i="1"/>
  <c r="M55" i="10" s="1"/>
  <c r="AQ54" i="1"/>
  <c r="AY54" i="1"/>
  <c r="BC54" i="1" a="1"/>
  <c r="BC54" i="1" s="1"/>
  <c r="BE54" i="1" a="1"/>
  <c r="BE54" i="1" s="1"/>
  <c r="BR54" i="1"/>
  <c r="BS54" i="1"/>
  <c r="BT54" i="1"/>
  <c r="A55" i="1"/>
  <c r="C55" i="1"/>
  <c r="G55" i="1"/>
  <c r="M55" i="1" a="1"/>
  <c r="M55" i="1" s="1"/>
  <c r="N55" i="1" a="1"/>
  <c r="N55" i="1"/>
  <c r="R55" i="1"/>
  <c r="S55" i="1" a="1"/>
  <c r="S55" i="1"/>
  <c r="T55" i="1" a="1"/>
  <c r="T55" i="1" s="1"/>
  <c r="U55" i="1" a="1"/>
  <c r="U55" i="1" s="1"/>
  <c r="AI55" i="1"/>
  <c r="AJ55" i="1"/>
  <c r="AK55" i="1"/>
  <c r="K56" i="10" s="1"/>
  <c r="AL55" i="1"/>
  <c r="AM55" i="1"/>
  <c r="AO55" i="1"/>
  <c r="AP55" i="1"/>
  <c r="BD55" i="1" s="1" a="1"/>
  <c r="BD55" i="1" s="1"/>
  <c r="AQ55" i="1"/>
  <c r="AY55" i="1"/>
  <c r="BB55" i="1"/>
  <c r="BE55" i="1" a="1"/>
  <c r="BE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BB56" i="1" s="1"/>
  <c r="AJ56" i="1"/>
  <c r="AK56" i="1"/>
  <c r="K57" i="10" s="1"/>
  <c r="AL56" i="1"/>
  <c r="AO56" i="1"/>
  <c r="AP56" i="1"/>
  <c r="M57" i="10" s="1"/>
  <c r="AQ56" i="1"/>
  <c r="AY56" i="1"/>
  <c r="BR56" i="1"/>
  <c r="BS56" i="1"/>
  <c r="BT56" i="1"/>
  <c r="A57" i="1"/>
  <c r="C57" i="1"/>
  <c r="G57" i="1"/>
  <c r="M57" i="1" a="1"/>
  <c r="M57" i="1"/>
  <c r="AM57" i="1" s="1"/>
  <c r="N57" i="1" a="1"/>
  <c r="N57" i="1" s="1"/>
  <c r="L54" i="15" s="1"/>
  <c r="R57" i="1"/>
  <c r="S57" i="1" a="1"/>
  <c r="S57" i="1" s="1"/>
  <c r="T57" i="1" a="1"/>
  <c r="T57" i="1" s="1"/>
  <c r="U57" i="1" a="1"/>
  <c r="U57" i="1"/>
  <c r="AI57" i="1"/>
  <c r="BB57" i="1" s="1"/>
  <c r="AJ57" i="1"/>
  <c r="AK57" i="1"/>
  <c r="K58" i="10" s="1"/>
  <c r="AL57" i="1"/>
  <c r="AN57" i="1"/>
  <c r="AO57" i="1"/>
  <c r="AP57" i="1"/>
  <c r="M58" i="10" s="1"/>
  <c r="AQ57" i="1"/>
  <c r="AY57" i="1"/>
  <c r="BC57" i="1" a="1"/>
  <c r="BC57" i="1" s="1"/>
  <c r="BE57" i="1" a="1"/>
  <c r="BE57" i="1" s="1"/>
  <c r="BR57" i="1"/>
  <c r="BS57" i="1"/>
  <c r="BT57" i="1"/>
  <c r="A58" i="1"/>
  <c r="C58" i="1"/>
  <c r="G58" i="1"/>
  <c r="M58" i="1" a="1"/>
  <c r="M58" i="1" s="1"/>
  <c r="N58" i="1" a="1"/>
  <c r="N58" i="1"/>
  <c r="R58" i="1"/>
  <c r="S58" i="1" a="1"/>
  <c r="S58" i="1"/>
  <c r="T58" i="1" a="1"/>
  <c r="T58" i="1" s="1"/>
  <c r="U58" i="1" a="1"/>
  <c r="U58" i="1" s="1"/>
  <c r="AI58" i="1"/>
  <c r="AJ58" i="1"/>
  <c r="AK58" i="1"/>
  <c r="K59" i="10" s="1"/>
  <c r="AL58" i="1"/>
  <c r="AM58" i="1"/>
  <c r="AO58" i="1"/>
  <c r="AP58" i="1"/>
  <c r="AQ58" i="1"/>
  <c r="AY58" i="1"/>
  <c r="BB58" i="1"/>
  <c r="BD58" i="1" a="1"/>
  <c r="BD58" i="1" s="1"/>
  <c r="BE58" i="1" a="1"/>
  <c r="BE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60" i="10" s="1"/>
  <c r="AL59" i="1"/>
  <c r="AO59" i="1"/>
  <c r="AP59" i="1"/>
  <c r="M60" i="10" s="1"/>
  <c r="AQ59" i="1"/>
  <c r="AY59" i="1"/>
  <c r="BB59" i="1"/>
  <c r="BE59" i="1" a="1"/>
  <c r="BE59" i="1" s="1"/>
  <c r="BR59" i="1"/>
  <c r="BS59" i="1"/>
  <c r="BT59" i="1"/>
  <c r="A60" i="1"/>
  <c r="C60" i="1"/>
  <c r="G60" i="1"/>
  <c r="M60" i="1" a="1"/>
  <c r="M60" i="1"/>
  <c r="AM60" i="1" s="1"/>
  <c r="N60" i="1" a="1"/>
  <c r="N60" i="1" s="1"/>
  <c r="L57" i="15" s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K61" i="10" s="1"/>
  <c r="AL60" i="1"/>
  <c r="AN60" i="1"/>
  <c r="AO60" i="1"/>
  <c r="AP60" i="1"/>
  <c r="M61" i="10" s="1"/>
  <c r="AQ60" i="1"/>
  <c r="AY60" i="1"/>
  <c r="BR60" i="1"/>
  <c r="BS60" i="1"/>
  <c r="BT60" i="1"/>
  <c r="A61" i="1"/>
  <c r="C61" i="1"/>
  <c r="G61" i="1"/>
  <c r="M61" i="1" a="1"/>
  <c r="M61" i="1" s="1"/>
  <c r="AM61" i="1" s="1"/>
  <c r="N61" i="1" a="1"/>
  <c r="N61" i="1"/>
  <c r="L58" i="15" s="1"/>
  <c r="R61" i="1"/>
  <c r="S61" i="1" a="1"/>
  <c r="S61" i="1"/>
  <c r="T61" i="1" a="1"/>
  <c r="T61" i="1" s="1"/>
  <c r="U61" i="1" a="1"/>
  <c r="U61" i="1"/>
  <c r="AI61" i="1"/>
  <c r="AJ61" i="1"/>
  <c r="AK61" i="1"/>
  <c r="K62" i="10" s="1"/>
  <c r="AL61" i="1"/>
  <c r="AN61" i="1"/>
  <c r="AO61" i="1"/>
  <c r="AP61" i="1"/>
  <c r="M62" i="10" s="1"/>
  <c r="AQ61" i="1"/>
  <c r="AY61" i="1"/>
  <c r="BB61" i="1"/>
  <c r="BC61" i="1" a="1"/>
  <c r="BC61" i="1" s="1"/>
  <c r="BD61" i="1" a="1"/>
  <c r="BD61" i="1" s="1"/>
  <c r="BE61" i="1" a="1"/>
  <c r="BE61" i="1"/>
  <c r="BR61" i="1"/>
  <c r="BS61" i="1"/>
  <c r="BT61" i="1"/>
  <c r="A62" i="1"/>
  <c r="C62" i="1"/>
  <c r="G62" i="1"/>
  <c r="M62" i="1" a="1"/>
  <c r="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63" i="10" s="1"/>
  <c r="AL62" i="1"/>
  <c r="AM62" i="1"/>
  <c r="AO62" i="1"/>
  <c r="AP62" i="1"/>
  <c r="M63" i="10" s="1"/>
  <c r="AQ62" i="1"/>
  <c r="AY62" i="1"/>
  <c r="BB62" i="1"/>
  <c r="BD62" i="1" a="1"/>
  <c r="BD62" i="1" s="1"/>
  <c r="BR62" i="1"/>
  <c r="BS62" i="1"/>
  <c r="BT62" i="1"/>
  <c r="A63" i="1"/>
  <c r="C63" i="1"/>
  <c r="G63" i="1"/>
  <c r="M63" i="1" a="1"/>
  <c r="M63" i="1"/>
  <c r="AM63" i="1" s="1"/>
  <c r="N63" i="1" a="1"/>
  <c r="N63" i="1" s="1"/>
  <c r="L60" i="15" s="1"/>
  <c r="R63" i="1"/>
  <c r="S63" i="1" a="1"/>
  <c r="S63" i="1" s="1"/>
  <c r="T63" i="1" a="1"/>
  <c r="T63" i="1" s="1"/>
  <c r="U63" i="1" a="1"/>
  <c r="U63" i="1"/>
  <c r="AI63" i="1"/>
  <c r="BB63" i="1" s="1"/>
  <c r="AJ63" i="1"/>
  <c r="AK63" i="1"/>
  <c r="K64" i="10" s="1"/>
  <c r="AL63" i="1"/>
  <c r="AO63" i="1"/>
  <c r="AP63" i="1"/>
  <c r="M64" i="10" s="1"/>
  <c r="AQ63" i="1"/>
  <c r="AY63" i="1"/>
  <c r="BR63" i="1"/>
  <c r="BS63" i="1"/>
  <c r="BT63" i="1"/>
  <c r="A64" i="1"/>
  <c r="C64" i="1"/>
  <c r="G64" i="1"/>
  <c r="M64" i="1" a="1"/>
  <c r="M64" i="1"/>
  <c r="AM64" i="1" s="1"/>
  <c r="N64" i="1" a="1"/>
  <c r="N64" i="1"/>
  <c r="L61" i="15" s="1"/>
  <c r="R64" i="1"/>
  <c r="S64" i="1" a="1"/>
  <c r="S64" i="1"/>
  <c r="T64" i="1" a="1"/>
  <c r="T64" i="1" s="1"/>
  <c r="U64" i="1" a="1"/>
  <c r="U64" i="1" s="1"/>
  <c r="AI64" i="1"/>
  <c r="AJ64" i="1"/>
  <c r="AK64" i="1"/>
  <c r="K65" i="10" s="1"/>
  <c r="AL64" i="1"/>
  <c r="AN64" i="1"/>
  <c r="AO64" i="1"/>
  <c r="AP64" i="1"/>
  <c r="M65" i="10" s="1"/>
  <c r="AQ64" i="1"/>
  <c r="AY64" i="1"/>
  <c r="BB64" i="1"/>
  <c r="BD64" i="1" a="1"/>
  <c r="BD64" i="1" s="1"/>
  <c r="BE64" i="1" a="1"/>
  <c r="BE64" i="1"/>
  <c r="BR64" i="1"/>
  <c r="BS64" i="1"/>
  <c r="BT64" i="1"/>
  <c r="A65" i="1"/>
  <c r="C65" i="1"/>
  <c r="G65" i="1"/>
  <c r="M65" i="1" a="1"/>
  <c r="M65" i="1" s="1"/>
  <c r="AM65" i="1" s="1"/>
  <c r="N65" i="1" a="1"/>
  <c r="N65" i="1"/>
  <c r="R65" i="1"/>
  <c r="S65" i="1" a="1"/>
  <c r="S65" i="1"/>
  <c r="T65" i="1" a="1"/>
  <c r="T65" i="1"/>
  <c r="U65" i="1" a="1"/>
  <c r="U65" i="1" s="1"/>
  <c r="AI65" i="1"/>
  <c r="AJ65" i="1"/>
  <c r="AK65" i="1"/>
  <c r="K66" i="10" s="1"/>
  <c r="AL65" i="1"/>
  <c r="AO65" i="1"/>
  <c r="AP65" i="1"/>
  <c r="M66" i="10" s="1"/>
  <c r="AQ65" i="1"/>
  <c r="AY65" i="1"/>
  <c r="BB65" i="1"/>
  <c r="BD65" i="1" a="1"/>
  <c r="BD65" i="1" s="1"/>
  <c r="BR65" i="1"/>
  <c r="BS65" i="1"/>
  <c r="BT65" i="1"/>
  <c r="A66" i="1"/>
  <c r="C66" i="1"/>
  <c r="G66" i="1"/>
  <c r="AM66" i="1"/>
  <c r="R66" i="1"/>
  <c r="S66" i="1" a="1"/>
  <c r="S66" i="1" s="1"/>
  <c r="T66" i="1" a="1"/>
  <c r="T66" i="1"/>
  <c r="U66" i="1" a="1"/>
  <c r="U66" i="1" s="1"/>
  <c r="AI66" i="1"/>
  <c r="BB66" i="1" s="1"/>
  <c r="AJ66" i="1"/>
  <c r="AK66" i="1"/>
  <c r="K67" i="10" s="1"/>
  <c r="AL66" i="1"/>
  <c r="AO66" i="1"/>
  <c r="AP66" i="1"/>
  <c r="M67" i="10" s="1"/>
  <c r="AQ66" i="1"/>
  <c r="AY66" i="1"/>
  <c r="BE66" i="1" a="1"/>
  <c r="BE66" i="1" s="1"/>
  <c r="BR66" i="1"/>
  <c r="BS66" i="1"/>
  <c r="BT66" i="1"/>
  <c r="A67" i="1"/>
  <c r="C67" i="1"/>
  <c r="G67" i="1"/>
  <c r="M67" i="1" a="1"/>
  <c r="M67" i="1"/>
  <c r="AM67" i="1" s="1"/>
  <c r="N67" i="1" a="1"/>
  <c r="N67" i="1" s="1"/>
  <c r="R67" i="1"/>
  <c r="S67" i="1" a="1"/>
  <c r="S67" i="1" s="1"/>
  <c r="T67" i="1" a="1"/>
  <c r="T67" i="1" s="1"/>
  <c r="U67" i="1" a="1"/>
  <c r="U67" i="1"/>
  <c r="AI67" i="1"/>
  <c r="BB67" i="1" s="1"/>
  <c r="AJ67" i="1"/>
  <c r="AK67" i="1"/>
  <c r="K68" i="10" s="1"/>
  <c r="AL67" i="1"/>
  <c r="AO67" i="1"/>
  <c r="AP67" i="1"/>
  <c r="M68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G68" i="1"/>
  <c r="AM68" i="1"/>
  <c r="L65" i="15"/>
  <c r="R68" i="1"/>
  <c r="S68" i="1" a="1"/>
  <c r="S68" i="1" s="1"/>
  <c r="T68" i="1" a="1"/>
  <c r="T68" i="1"/>
  <c r="U68" i="1" a="1"/>
  <c r="U68" i="1" s="1"/>
  <c r="AI68" i="1"/>
  <c r="BB68" i="1" s="1"/>
  <c r="AJ68" i="1"/>
  <c r="AK68" i="1"/>
  <c r="K69" i="10" s="1"/>
  <c r="AL68" i="1"/>
  <c r="AO68" i="1"/>
  <c r="AP68" i="1"/>
  <c r="M69" i="10" s="1"/>
  <c r="AQ68" i="1"/>
  <c r="AY68" i="1"/>
  <c r="BE68" i="1" a="1"/>
  <c r="BE68" i="1" s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70" i="10" s="1"/>
  <c r="AL69" i="1"/>
  <c r="AO69" i="1"/>
  <c r="AP69" i="1"/>
  <c r="M70" i="10" s="1"/>
  <c r="AQ69" i="1"/>
  <c r="AY69" i="1"/>
  <c r="BC69" i="1" a="1"/>
  <c r="BC69" i="1" s="1"/>
  <c r="BE69" i="1" a="1"/>
  <c r="BE69" i="1" s="1"/>
  <c r="BR69" i="1"/>
  <c r="BS69" i="1"/>
  <c r="BT69" i="1"/>
  <c r="A70" i="1"/>
  <c r="C70" i="1"/>
  <c r="G70" i="1"/>
  <c r="M70" i="1" a="1"/>
  <c r="M70" i="1" s="1"/>
  <c r="AM70" i="1" s="1"/>
  <c r="N70" i="1" a="1"/>
  <c r="N70" i="1"/>
  <c r="L67" i="15" s="1"/>
  <c r="R70" i="1"/>
  <c r="S70" i="1" a="1"/>
  <c r="S70" i="1"/>
  <c r="T70" i="1" a="1"/>
  <c r="T70" i="1" s="1"/>
  <c r="U70" i="1" a="1"/>
  <c r="U70" i="1" s="1"/>
  <c r="AI70" i="1"/>
  <c r="AJ70" i="1"/>
  <c r="AK70" i="1"/>
  <c r="K71" i="10" s="1"/>
  <c r="AL70" i="1"/>
  <c r="AO70" i="1"/>
  <c r="AP70" i="1"/>
  <c r="M71" i="10" s="1"/>
  <c r="AQ70" i="1"/>
  <c r="AY70" i="1"/>
  <c r="BB70" i="1"/>
  <c r="BD70" i="1" a="1"/>
  <c r="BD70" i="1" s="1"/>
  <c r="BE70" i="1" a="1"/>
  <c r="BE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/>
  <c r="U71" i="1" a="1"/>
  <c r="U71" i="1" s="1"/>
  <c r="AI71" i="1"/>
  <c r="BB71" i="1" s="1"/>
  <c r="AJ71" i="1"/>
  <c r="AK71" i="1"/>
  <c r="K72" i="10" s="1"/>
  <c r="AL71" i="1"/>
  <c r="AO71" i="1"/>
  <c r="AP71" i="1"/>
  <c r="M72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73" i="10" s="1"/>
  <c r="AL72" i="1"/>
  <c r="AO72" i="1"/>
  <c r="AP72" i="1"/>
  <c r="M73" i="10" s="1"/>
  <c r="AQ72" i="1"/>
  <c r="AY72" i="1"/>
  <c r="BC72" i="1" a="1"/>
  <c r="BC72" i="1" s="1"/>
  <c r="BE72" i="1" a="1"/>
  <c r="BE72" i="1" s="1"/>
  <c r="BR72" i="1"/>
  <c r="BS72" i="1"/>
  <c r="BT72" i="1"/>
  <c r="A73" i="1"/>
  <c r="C73" i="1"/>
  <c r="G73" i="1"/>
  <c r="M73" i="1" a="1"/>
  <c r="M73" i="1" s="1"/>
  <c r="AM73" i="1" s="1"/>
  <c r="N73" i="1" a="1"/>
  <c r="N73" i="1"/>
  <c r="L70" i="15" s="1"/>
  <c r="R73" i="1"/>
  <c r="S73" i="1" a="1"/>
  <c r="S73" i="1"/>
  <c r="T73" i="1" a="1"/>
  <c r="T73" i="1" s="1"/>
  <c r="U73" i="1" a="1"/>
  <c r="U73" i="1" s="1"/>
  <c r="AI73" i="1"/>
  <c r="AJ73" i="1"/>
  <c r="AK73" i="1"/>
  <c r="K74" i="10" s="1"/>
  <c r="AL73" i="1"/>
  <c r="AO73" i="1"/>
  <c r="AP73" i="1"/>
  <c r="M74" i="10" s="1"/>
  <c r="AQ73" i="1"/>
  <c r="AY73" i="1"/>
  <c r="BB73" i="1"/>
  <c r="BD73" i="1" a="1"/>
  <c r="BD73" i="1" s="1"/>
  <c r="BE73" i="1" a="1"/>
  <c r="BE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5" i="10" s="1"/>
  <c r="AL74" i="1"/>
  <c r="AO74" i="1"/>
  <c r="AP74" i="1"/>
  <c r="M75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6" i="10" s="1"/>
  <c r="AL75" i="1"/>
  <c r="AO75" i="1"/>
  <c r="AP75" i="1"/>
  <c r="M76" i="10" s="1"/>
  <c r="AQ75" i="1"/>
  <c r="AY75" i="1"/>
  <c r="BC75" i="1" a="1"/>
  <c r="BC75" i="1" s="1"/>
  <c r="BE75" i="1" a="1"/>
  <c r="BE75" i="1" s="1"/>
  <c r="BR75" i="1"/>
  <c r="BS75" i="1"/>
  <c r="BT75" i="1"/>
  <c r="A76" i="1"/>
  <c r="C76" i="1"/>
  <c r="G76" i="1"/>
  <c r="M76" i="1" a="1"/>
  <c r="M76" i="1" s="1"/>
  <c r="AM76" i="1" s="1"/>
  <c r="N76" i="1" a="1"/>
  <c r="N76" i="1"/>
  <c r="L73" i="15" s="1"/>
  <c r="R76" i="1"/>
  <c r="S76" i="1" a="1"/>
  <c r="S76" i="1"/>
  <c r="T76" i="1" a="1"/>
  <c r="T76" i="1" s="1"/>
  <c r="U76" i="1" a="1"/>
  <c r="U76" i="1" s="1"/>
  <c r="AI76" i="1"/>
  <c r="AJ76" i="1"/>
  <c r="AK76" i="1"/>
  <c r="K77" i="10" s="1"/>
  <c r="AL76" i="1"/>
  <c r="AO76" i="1"/>
  <c r="AP76" i="1"/>
  <c r="M77" i="10" s="1"/>
  <c r="AQ76" i="1"/>
  <c r="AY76" i="1"/>
  <c r="BB76" i="1"/>
  <c r="BD76" i="1" a="1"/>
  <c r="BD76" i="1" s="1"/>
  <c r="BE76" i="1" a="1"/>
  <c r="BE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8" i="10" s="1"/>
  <c r="AL77" i="1"/>
  <c r="AO77" i="1"/>
  <c r="AP77" i="1"/>
  <c r="M78" i="10" s="1"/>
  <c r="AQ77" i="1"/>
  <c r="AY77" i="1"/>
  <c r="BE77" i="1" a="1"/>
  <c r="BE77" i="1" s="1"/>
  <c r="BR77" i="1"/>
  <c r="BS77" i="1"/>
  <c r="BT77" i="1"/>
  <c r="A78" i="1"/>
  <c r="C78" i="1"/>
  <c r="G78" i="1"/>
  <c r="M78" i="1" a="1"/>
  <c r="M78" i="1"/>
  <c r="AM78" i="1" s="1"/>
  <c r="N78" i="1" a="1"/>
  <c r="N78" i="1" s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K79" i="10" s="1"/>
  <c r="AL78" i="1"/>
  <c r="AO78" i="1"/>
  <c r="AP78" i="1"/>
  <c r="M79" i="10" s="1"/>
  <c r="AQ78" i="1"/>
  <c r="AY78" i="1"/>
  <c r="BC78" i="1" a="1"/>
  <c r="BC78" i="1" s="1"/>
  <c r="BE78" i="1" a="1"/>
  <c r="BE78" i="1" s="1"/>
  <c r="BR78" i="1"/>
  <c r="BS78" i="1"/>
  <c r="BT78" i="1"/>
  <c r="A79" i="1"/>
  <c r="C79" i="1"/>
  <c r="G79" i="1"/>
  <c r="M79" i="1" a="1"/>
  <c r="M79" i="1" s="1"/>
  <c r="AM79" i="1" s="1"/>
  <c r="N79" i="1" a="1"/>
  <c r="N79" i="1"/>
  <c r="L76" i="15" s="1"/>
  <c r="R79" i="1"/>
  <c r="S79" i="1" a="1"/>
  <c r="S79" i="1"/>
  <c r="T79" i="1" a="1"/>
  <c r="T79" i="1" s="1"/>
  <c r="U79" i="1" a="1"/>
  <c r="U79" i="1" s="1"/>
  <c r="AI79" i="1"/>
  <c r="AJ79" i="1"/>
  <c r="AK79" i="1"/>
  <c r="K80" i="10" s="1"/>
  <c r="AL79" i="1"/>
  <c r="AO79" i="1"/>
  <c r="AP79" i="1"/>
  <c r="M80" i="10" s="1"/>
  <c r="AQ79" i="1"/>
  <c r="AY79" i="1"/>
  <c r="BB79" i="1"/>
  <c r="BD79" i="1" a="1"/>
  <c r="BD79" i="1" s="1"/>
  <c r="BE79" i="1" a="1"/>
  <c r="BE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BB80" i="1" s="1"/>
  <c r="AJ80" i="1"/>
  <c r="AK80" i="1"/>
  <c r="K81" i="10" s="1"/>
  <c r="AL80" i="1"/>
  <c r="AO80" i="1"/>
  <c r="AP80" i="1"/>
  <c r="M81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2" i="10" s="1"/>
  <c r="AL81" i="1"/>
  <c r="AO81" i="1"/>
  <c r="BE81" i="1" s="1" a="1"/>
  <c r="BE81" i="1" s="1"/>
  <c r="AP81" i="1"/>
  <c r="M82" i="10" s="1"/>
  <c r="AQ81" i="1"/>
  <c r="AY81" i="1"/>
  <c r="BR81" i="1"/>
  <c r="BS81" i="1"/>
  <c r="BT81" i="1"/>
  <c r="A82" i="1"/>
  <c r="C82" i="1"/>
  <c r="G82" i="1"/>
  <c r="M82" i="1" a="1"/>
  <c r="M82" i="1"/>
  <c r="AM82" i="1" s="1"/>
  <c r="N82" i="1" a="1"/>
  <c r="N82" i="1" s="1"/>
  <c r="R82" i="1"/>
  <c r="S82" i="1" a="1"/>
  <c r="S82" i="1" s="1"/>
  <c r="T82" i="1" a="1"/>
  <c r="T82" i="1" s="1"/>
  <c r="U82" i="1" a="1"/>
  <c r="U82" i="1"/>
  <c r="AI82" i="1"/>
  <c r="BB82" i="1" s="1"/>
  <c r="AJ82" i="1"/>
  <c r="AK82" i="1"/>
  <c r="K83" i="10" s="1"/>
  <c r="AL82" i="1"/>
  <c r="AO82" i="1"/>
  <c r="AP82" i="1"/>
  <c r="M83" i="10" s="1"/>
  <c r="AQ82" i="1"/>
  <c r="AY82" i="1"/>
  <c r="BC82" i="1" a="1"/>
  <c r="BC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80" i="15" s="1"/>
  <c r="R83" i="1"/>
  <c r="S83" i="1" a="1"/>
  <c r="S83" i="1" s="1"/>
  <c r="T83" i="1" a="1"/>
  <c r="T83" i="1" s="1"/>
  <c r="U83" i="1" a="1"/>
  <c r="U83" i="1" s="1"/>
  <c r="AI83" i="1"/>
  <c r="AJ83" i="1"/>
  <c r="AK83" i="1"/>
  <c r="K84" i="10" s="1"/>
  <c r="AL83" i="1"/>
  <c r="AO83" i="1"/>
  <c r="AP83" i="1"/>
  <c r="M84" i="10" s="1"/>
  <c r="AQ83" i="1"/>
  <c r="AY83" i="1"/>
  <c r="BB83" i="1"/>
  <c r="BE83" i="1" a="1"/>
  <c r="BE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/>
  <c r="U84" i="1" a="1"/>
  <c r="U84" i="1" s="1"/>
  <c r="AI84" i="1"/>
  <c r="BB84" i="1" s="1"/>
  <c r="AJ84" i="1"/>
  <c r="AK84" i="1"/>
  <c r="K85" i="10" s="1"/>
  <c r="AL84" i="1"/>
  <c r="AO84" i="1"/>
  <c r="BE84" i="1" s="1" a="1"/>
  <c r="BE84" i="1" s="1"/>
  <c r="AP84" i="1"/>
  <c r="M85" i="10" s="1"/>
  <c r="AQ84" i="1"/>
  <c r="AY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/>
  <c r="AI85" i="1"/>
  <c r="BB85" i="1" s="1"/>
  <c r="AJ85" i="1"/>
  <c r="AK85" i="1"/>
  <c r="K86" i="10" s="1"/>
  <c r="AL85" i="1"/>
  <c r="AO85" i="1"/>
  <c r="AP85" i="1"/>
  <c r="M86" i="10" s="1"/>
  <c r="AQ85" i="1"/>
  <c r="AY85" i="1"/>
  <c r="BC85" i="1" a="1"/>
  <c r="BC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83" i="15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7" i="10" s="1"/>
  <c r="AL86" i="1"/>
  <c r="AO86" i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8" i="10" s="1"/>
  <c r="AL87" i="1"/>
  <c r="AO87" i="1"/>
  <c r="AP87" i="1"/>
  <c r="M88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5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9" i="10" s="1"/>
  <c r="AL88" i="1"/>
  <c r="AO88" i="1"/>
  <c r="BE88" i="1" s="1" a="1"/>
  <c r="BE88" i="1" s="1"/>
  <c r="AP88" i="1"/>
  <c r="M89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90" i="10" s="1"/>
  <c r="AL89" i="1"/>
  <c r="AO89" i="1"/>
  <c r="BE89" i="1" s="1" a="1"/>
  <c r="BE89" i="1" s="1"/>
  <c r="AP89" i="1"/>
  <c r="M90" i="10" s="1"/>
  <c r="AQ89" i="1"/>
  <c r="AY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BE90" i="1" s="1" a="1"/>
  <c r="BE90" i="1" s="1"/>
  <c r="AP90" i="1"/>
  <c r="M91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8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BE92" i="1" s="1" a="1"/>
  <c r="BE92" i="1" s="1"/>
  <c r="AP92" i="1"/>
  <c r="M93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BE93" i="1" s="1" a="1"/>
  <c r="BE93" i="1" s="1"/>
  <c r="AP93" i="1"/>
  <c r="M94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91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BE94" i="1" s="1" a="1"/>
  <c r="BE94" i="1" s="1"/>
  <c r="AP94" i="1"/>
  <c r="M95" i="10" s="1"/>
  <c r="AQ94" i="1"/>
  <c r="AY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6" i="10" s="1"/>
  <c r="AL95" i="1"/>
  <c r="AO95" i="1"/>
  <c r="BE95" i="1" s="1" a="1"/>
  <c r="BE95" i="1" s="1"/>
  <c r="AP95" i="1"/>
  <c r="M96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BE96" i="1" s="1" a="1"/>
  <c r="BE96" i="1" s="1"/>
  <c r="AP96" i="1"/>
  <c r="M97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BE97" i="1" s="1" a="1"/>
  <c r="BE97" i="1" s="1"/>
  <c r="AP97" i="1"/>
  <c r="M98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BE99" i="1" s="1" a="1"/>
  <c r="BE99" i="1" s="1"/>
  <c r="AP99" i="1"/>
  <c r="M100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3" i="10" s="1"/>
  <c r="AL782" i="1"/>
  <c r="AO782" i="1"/>
  <c r="BE782" i="1" s="1" a="1"/>
  <c r="BE782" i="1" s="1"/>
  <c r="AP782" i="1"/>
  <c r="AQ782" i="1"/>
  <c r="AY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AK6" i="1"/>
  <c r="AL6" i="1"/>
  <c r="AP6" i="1"/>
  <c r="BS6" i="1"/>
  <c r="A7" i="10"/>
  <c r="B7" i="10"/>
  <c r="O7" i="10"/>
  <c r="J7" i="10"/>
  <c r="I7" i="10"/>
  <c r="H7" i="10"/>
  <c r="E7" i="10"/>
  <c r="AN782" i="1" l="1"/>
  <c r="AN755" i="1"/>
  <c r="AN686" i="1"/>
  <c r="BC90" i="1" a="1"/>
  <c r="BC90" i="1" s="1"/>
  <c r="BC87" i="1" a="1"/>
  <c r="BC87" i="1" s="1"/>
  <c r="BD80" i="1" a="1"/>
  <c r="BD80" i="1" s="1"/>
  <c r="BD78" i="1" a="1"/>
  <c r="BD78" i="1" s="1"/>
  <c r="BD77" i="1" a="1"/>
  <c r="BD77" i="1" s="1"/>
  <c r="BD75" i="1" a="1"/>
  <c r="BD75" i="1" s="1"/>
  <c r="BD74" i="1" a="1"/>
  <c r="BD74" i="1" s="1"/>
  <c r="BD72" i="1" a="1"/>
  <c r="BD72" i="1" s="1"/>
  <c r="BD71" i="1" a="1"/>
  <c r="BD71" i="1" s="1"/>
  <c r="BD69" i="1" a="1"/>
  <c r="BD69" i="1" s="1"/>
  <c r="BD68" i="1" a="1"/>
  <c r="BD68" i="1" s="1"/>
  <c r="BD67" i="1" a="1"/>
  <c r="BD67" i="1" s="1"/>
  <c r="BD66" i="1" a="1"/>
  <c r="BD66" i="1" s="1"/>
  <c r="BC65" i="1" a="1"/>
  <c r="BC65" i="1" s="1"/>
  <c r="BD63" i="1" a="1"/>
  <c r="BD63" i="1" s="1"/>
  <c r="BC62" i="1" a="1"/>
  <c r="BC62" i="1" s="1"/>
  <c r="BD60" i="1" a="1"/>
  <c r="BD60" i="1" s="1"/>
  <c r="BD57" i="1" a="1"/>
  <c r="BD57" i="1" s="1"/>
  <c r="BD54" i="1" a="1"/>
  <c r="BD54" i="1" s="1"/>
  <c r="BC53" i="1" a="1"/>
  <c r="BC53" i="1" s="1"/>
  <c r="BC51" i="1" a="1"/>
  <c r="BC51" i="1" s="1"/>
  <c r="BC50" i="1" a="1"/>
  <c r="BC50" i="1" s="1"/>
  <c r="BC48" i="1" a="1"/>
  <c r="BC48" i="1" s="1"/>
  <c r="BC47" i="1" a="1"/>
  <c r="BC47" i="1" s="1"/>
  <c r="L75" i="15"/>
  <c r="AN78" i="1"/>
  <c r="L72" i="15"/>
  <c r="AN75" i="1"/>
  <c r="L69" i="15"/>
  <c r="AN72" i="1"/>
  <c r="L66" i="15"/>
  <c r="AN69" i="1"/>
  <c r="L56" i="15"/>
  <c r="AN59" i="1"/>
  <c r="L63" i="15"/>
  <c r="AN66" i="1"/>
  <c r="L77" i="15"/>
  <c r="AN80" i="1"/>
  <c r="L74" i="15"/>
  <c r="AN77" i="1"/>
  <c r="L71" i="15"/>
  <c r="AN74" i="1"/>
  <c r="L68" i="15"/>
  <c r="AN71" i="1"/>
  <c r="L64" i="15"/>
  <c r="AN67" i="1"/>
  <c r="L59" i="15"/>
  <c r="AN62" i="1"/>
  <c r="BC66" i="1" a="1"/>
  <c r="BC66" i="1" s="1"/>
  <c r="BE65" i="1" a="1"/>
  <c r="BE65" i="1" s="1"/>
  <c r="BC64" i="1" a="1"/>
  <c r="BC64" i="1" s="1"/>
  <c r="AN63" i="1"/>
  <c r="BE62" i="1" a="1"/>
  <c r="BE62" i="1" s="1"/>
  <c r="BE60" i="1" a="1"/>
  <c r="BE60" i="1" s="1"/>
  <c r="BC60" i="1" a="1"/>
  <c r="BC60" i="1" s="1"/>
  <c r="BD59" i="1" a="1"/>
  <c r="BD59" i="1" s="1"/>
  <c r="BC59" i="1" a="1"/>
  <c r="BC59" i="1" s="1"/>
  <c r="M59" i="10"/>
  <c r="BC58" i="1" a="1"/>
  <c r="BC58" i="1" s="1"/>
  <c r="L55" i="15"/>
  <c r="AN58" i="1"/>
  <c r="L45" i="15"/>
  <c r="AN48" i="1"/>
  <c r="BE87" i="1" a="1"/>
  <c r="BE87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AN68" i="1"/>
  <c r="BE63" i="1" a="1"/>
  <c r="BE63" i="1" s="1"/>
  <c r="BC63" i="1" a="1"/>
  <c r="BC63" i="1" s="1"/>
  <c r="BD56" i="1" a="1"/>
  <c r="BD56" i="1" s="1"/>
  <c r="BC56" i="1" a="1"/>
  <c r="BC56" i="1" s="1"/>
  <c r="M56" i="10"/>
  <c r="BC55" i="1" a="1"/>
  <c r="BC55" i="1" s="1"/>
  <c r="L52" i="15"/>
  <c r="AN55" i="1"/>
  <c r="BD83" i="1" a="1"/>
  <c r="BD83" i="1" s="1"/>
  <c r="BC79" i="1" a="1"/>
  <c r="BC79" i="1" s="1"/>
  <c r="AN79" i="1"/>
  <c r="BC76" i="1" a="1"/>
  <c r="BC76" i="1" s="1"/>
  <c r="AN76" i="1"/>
  <c r="BC73" i="1" a="1"/>
  <c r="BC73" i="1" s="1"/>
  <c r="AN73" i="1"/>
  <c r="BC70" i="1" a="1"/>
  <c r="BC70" i="1" s="1"/>
  <c r="AN70" i="1"/>
  <c r="L62" i="15"/>
  <c r="AN65" i="1"/>
  <c r="BE56" i="1" a="1"/>
  <c r="BE56" i="1" s="1"/>
  <c r="L53" i="15"/>
  <c r="AN56" i="1"/>
  <c r="L51" i="15"/>
  <c r="AN54" i="1"/>
  <c r="L48" i="15"/>
  <c r="AN51" i="1"/>
  <c r="AN53" i="1"/>
  <c r="BD51" i="1" a="1"/>
  <c r="BD51" i="1" s="1"/>
  <c r="AN50" i="1"/>
  <c r="BD48" i="1" a="1"/>
  <c r="BD48" i="1" s="1"/>
  <c r="AN47" i="1"/>
  <c r="BD90" i="1" a="1"/>
  <c r="BD90" i="1" s="1"/>
  <c r="BD87" i="1" a="1"/>
  <c r="BD87" i="1" s="1"/>
  <c r="BD91" i="1" a="1"/>
  <c r="BD91" i="1" s="1"/>
  <c r="BD85" i="1" a="1"/>
  <c r="BD85" i="1" s="1"/>
  <c r="BC84" i="1" a="1"/>
  <c r="BC84" i="1" s="1"/>
  <c r="BD82" i="1" a="1"/>
  <c r="BD82" i="1" s="1"/>
  <c r="BC81" i="1" a="1"/>
  <c r="BC81" i="1" s="1"/>
  <c r="L87" i="15"/>
  <c r="AN90" i="1"/>
  <c r="L84" i="15"/>
  <c r="AN87" i="1"/>
  <c r="L81" i="15"/>
  <c r="AN84" i="1"/>
  <c r="L82" i="15"/>
  <c r="AN85" i="1"/>
  <c r="L79" i="15"/>
  <c r="AN82" i="1"/>
  <c r="L78" i="15"/>
  <c r="AN81" i="1"/>
  <c r="BC93" i="1" a="1"/>
  <c r="BC93" i="1" s="1"/>
  <c r="BD88" i="1" a="1"/>
  <c r="BD88" i="1" s="1"/>
  <c r="AN86" i="1"/>
  <c r="BD84" i="1" a="1"/>
  <c r="BD84" i="1" s="1"/>
  <c r="BC83" i="1" a="1"/>
  <c r="BC83" i="1" s="1"/>
  <c r="AN83" i="1"/>
  <c r="BD81" i="1" a="1"/>
  <c r="BD81" i="1" s="1"/>
  <c r="BD93" i="1" a="1"/>
  <c r="BD93" i="1" s="1"/>
  <c r="L90" i="15"/>
  <c r="AN93" i="1"/>
  <c r="BC96" i="1" a="1"/>
  <c r="BC96" i="1" s="1"/>
  <c r="BD94" i="1" a="1"/>
  <c r="BD94" i="1" s="1"/>
  <c r="L93" i="15"/>
  <c r="AN96" i="1"/>
  <c r="BC108" i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<sst xmlns="http://schemas.openxmlformats.org/spreadsheetml/2006/main" count="3494" uniqueCount="1167">
  <si>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</si>
  <si>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</si>
  <si>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</si>
  <si>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</si>
  <si>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</si>
  <si>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</si>
  <si>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</si>
  <si>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</si>
  <si>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</si>
  <si>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</si>
  <si>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</si>
  <si>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</si>
  <si>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</si>
  <si>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</si>
  <si>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</si>
  <si>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</si>
  <si>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</si>
  <si>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</si>
  <si>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</si>
  <si>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</si>
  <si>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</si>
  <si>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</si>
  <si>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</si>
  <si>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</si>
  <si>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</si>
  <si>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</si>
  <si>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</si>
  <si>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</si>
  <si>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</si>
  <si>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</si>
  <si>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</si>
  <si>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</si>
  <si>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</si>
  <si>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</si>
  <si>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</si>
  <si>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</si>
  <si>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</si>
  <si>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</si>
  <si>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</si>
  <si>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</si>
  <si>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</si>
  <si>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</si>
  <si>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</si>
  <si>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</si>
  <si>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</si>
  <si>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</si>
  <si>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</si>
  <si>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</si>
  <si>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</si>
  <si>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</si>
  <si>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</si>
  <si>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</si>
  <si>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</si>
  <si>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</si>
  <si>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</si>
  <si>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</si>
  <si>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</si>
  <si>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</si>
  <si>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</si>
  <si>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</si>
  <si>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</si>
  <si>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</si>
  <si>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</si>
  <si>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</si>
  <si>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</si>
  <si>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</si>
  <si>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</si>
  <si>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</si>
  <si>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</si>
  <si>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</si>
  <si>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</si>
  <si>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</si>
  <si>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</si>
  <si>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</si>
  <si>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</si>
  <si>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</si>
  <si>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</si>
  <si>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</si>
  <si>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</si>
  <si>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</si>
  <si>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</si>
  <si>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</si>
  <si>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</si>
  <si>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</si>
  <si>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</si>
  <si>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</si>
  <si>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</si>
  <si>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</si>
  <si>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</si>
  <si>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</si>
  <si>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</si>
  <si>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</si>
  <si>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</si>
  <si>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</si>
  <si>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</si>
  <si>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</si>
  <si>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</si>
  <si>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</si>
  <si>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</si>
  <si>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</si>
  <si>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</si>
  <si>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</si>
  <si>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</si>
  <si>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</si>
  <si>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</si>
  <si>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</si>
  <si>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</si>
  <si>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</si>
  <si>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</si>
  <si>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</si>
  <si>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</si>
  <si>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</si>
  <si>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</si>
  <si>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</si>
  <si>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</si>
  <si>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</si>
  <si>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</si>
  <si>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</si>
  <si>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</si>
  <si>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</si>
  <si>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</si>
  <si>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</si>
  <si>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</si>
  <si>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</si>
  <si>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</si>
  <si>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</si>
  <si>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</si>
  <si>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</si>
  <si>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</si>
  <si>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</si>
  <si>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</si>
  <si>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</si>
  <si>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</si>
  <si>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</si>
  <si>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</si>
  <si>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</si>
  <si>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</si>
  <si>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</si>
  <si>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</si>
  <si>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</si>
  <si>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</si>
  <si>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</si>
  <si>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</si>
  <si>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</si>
  <si>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</si>
  <si>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</si>
  <si>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</si>
  <si>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</si>
  <si>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</si>
  <si>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</si>
  <si>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</si>
  <si>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</si>
  <si>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</si>
  <si>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</si>
  <si>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</si>
  <si>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</si>
  <si>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</si>
  <si>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</si>
  <si>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</si>
  <si>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</si>
  <si>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</si>
  <si>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</si>
  <si>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</si>
  <si>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</si>
  <si>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</si>
  <si>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</si>
  <si>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</si>
  <si>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</si>
  <si>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</si>
  <si>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</si>
  <si>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</si>
  <si>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</si>
  <si>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</si>
  <si>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</si>
  <si>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</si>
  <si>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</si>
  <si>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</si>
  <si>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</si>
  <si>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</si>
  <si>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</si>
  <si>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</si>
  <si>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</si>
  <si>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</si>
  <si>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</si>
  <si>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</si>
  <si>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</si>
  <si>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</si>
  <si>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</si>
  <si>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</si>
  <si>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</si>
  <si>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</si>
  <si>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</si>
  <si>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</si>
  <si>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</si>
  <si>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</si>
  <si>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</si>
  <si>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</si>
  <si>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</si>
  <si>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</si>
  <si>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</si>
  <si>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</si>
  <si>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</si>
  <si>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</si>
  <si>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</si>
  <si>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</si>
  <si>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</si>
  <si>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</si>
  <si>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</si>
  <si>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</si>
  <si>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</si>
  <si>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</si>
  <si>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</si>
  <si>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</si>
  <si>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</si>
  <si>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</si>
  <si>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</si>
  <si>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</si>
  <si>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</si>
  <si>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</si>
  <si>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</si>
  <si>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</si>
  <si>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</si>
  <si>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</si>
  <si>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</si>
  <si>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</si>
  <si>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</si>
  <si>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</si>
  <si>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</si>
  <si>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</si>
  <si>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</si>
  <si>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</si>
  <si>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</si>
  <si>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</si>
  <si>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</si>
  <si>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</si>
  <si>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</si>
  <si>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</si>
  <si>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</si>
  <si>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</si>
  <si>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</si>
  <si>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</si>
  <si>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</si>
  <si>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</si>
  <si>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</si>
  <si>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</si>
  <si>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</si>
  <si>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</si>
  <si>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</si>
  <si>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</si>
  <si>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</si>
  <si>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</si>
  <si>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</si>
  <si>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</si>
  <si>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</si>
  <si>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</si>
  <si>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</si>
  <si>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</si>
  <si>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</si>
  <si>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</si>
  <si>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</si>
  <si>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</si>
  <si>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</si>
  <si>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</si>
  <si>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</si>
  <si>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</si>
  <si>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</si>
  <si>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</si>
  <si>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</si>
  <si>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</si>
  <si>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</si>
  <si>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</si>
  <si>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</si>
  <si>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</si>
  <si>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</si>
  <si>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</si>
  <si>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</si>
  <si>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</si>
  <si>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</si>
  <si>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</si>
  <si>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</si>
  <si>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</si>
  <si>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</si>
  <si>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</si>
  <si>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</si>
  <si>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</si>
  <si>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</si>
  <si>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</si>
  <si>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</si>
  <si>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</si>
  <si>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</si>
  <si>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</si>
  <si>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</si>
  <si>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</si>
  <si>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</si>
  <si>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</si>
  <si>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</si>
  <si>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</si>
  <si>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</si>
  <si>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</si>
  <si>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</si>
  <si>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</si>
  <si>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</si>
  <si>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</si>
  <si>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</si>
  <si>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</si>
  <si>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</si>
  <si>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</si>
  <si>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</si>
  <si>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</si>
  <si>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</si>
  <si>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</si>
  <si>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</si>
  <si>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</si>
  <si>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</si>
  <si>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</si>
  <si>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</si>
  <si>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</si>
  <si>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</si>
  <si>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</si>
  <si>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</si>
  <si>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</si>
  <si>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</si>
  <si>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</si>
  <si>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</si>
  <si>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</si>
  <si>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</si>
  <si>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</si>
  <si>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</si>
  <si>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</si>
  <si>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</si>
  <si>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</si>
  <si>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</si>
  <si>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</si>
  <si>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</si>
  <si>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</si>
  <si>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</si>
  <si>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</si>
  <si>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</si>
  <si>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</si>
  <si>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</si>
  <si>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</si>
  <si>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</si>
  <si>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</si>
  <si>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</si>
  <si>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</si>
  <si>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</si>
  <si>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</si>
  <si>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</si>
  <si>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</si>
  <si>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</si>
  <si>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</si>
  <si>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</si>
  <si>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</si>
  <si>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</si>
  <si>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</si>
  <si>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</si>
  <si>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</si>
  <si>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</si>
  <si>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</si>
  <si>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</si>
  <si>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</si>
  <si>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</si>
  <si>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</si>
  <si>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</si>
  <si>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</si>
  <si>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</si>
  <si>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</si>
  <si>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</si>
  <si>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</si>
  <si>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</si>
  <si>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</si>
  <si>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</si>
  <si>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</si>
  <si>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</si>
  <si>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</si>
  <si>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</si>
  <si>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</si>
  <si>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</si>
  <si>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</si>
  <si>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</si>
  <si>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</si>
  <si>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</si>
  <si>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</si>
  <si>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</si>
  <si>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</si>
  <si>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</si>
  <si>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</si>
  <si>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</si>
  <si>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</si>
  <si>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</si>
  <si>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</si>
  <si>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</si>
  <si>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</si>
  <si>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</si>
  <si>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</si>
  <si>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</si>
  <si>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</si>
  <si>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</si>
  <si>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</si>
  <si>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</si>
  <si>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</si>
  <si>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</si>
  <si>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</si>
  <si>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</si>
  <si>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</si>
  <si>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</si>
  <si>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</si>
  <si>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</si>
  <si>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</si>
  <si>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</si>
  <si>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</si>
  <si>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</si>
  <si>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</si>
  <si>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</si>
  <si>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</si>
  <si>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</si>
  <si>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</si>
  <si>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</si>
  <si>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</si>
  <si>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</si>
  <si>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</si>
  <si>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</si>
  <si>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</si>
  <si>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</si>
  <si>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</si>
  <si>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</si>
  <si>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</si>
  <si>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</si>
  <si>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</si>
  <si>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</si>
  <si>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</si>
  <si>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</si>
  <si>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</si>
  <si>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</si>
  <si>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</si>
  <si>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</si>
  <si>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</si>
  <si>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</si>
  <si>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</si>
  <si>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</si>
  <si>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</si>
  <si>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</si>
  <si>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</si>
  <si>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</si>
  <si>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</si>
  <si>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</si>
  <si>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</si>
  <si>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</si>
  <si>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</si>
  <si>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</si>
  <si>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</si>
  <si>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</si>
  <si>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</si>
  <si>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</si>
  <si>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</si>
  <si>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</si>
  <si>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</si>
  <si>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</si>
  <si>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</si>
  <si>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</si>
  <si>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</si>
  <si>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</si>
  <si>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</si>
  <si>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</si>
  <si>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</si>
  <si>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</si>
  <si>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</si>
  <si>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</si>
  <si>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</si>
  <si>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</si>
  <si>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</si>
  <si>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</si>
  <si>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</si>
  <si>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</si>
  <si>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</si>
  <si>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</si>
  <si>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</si>
  <si>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</si>
  <si>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</si>
  <si>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</si>
  <si>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</si>
  <si>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</si>
  <si>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</si>
  <si>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</si>
  <si>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</si>
  <si>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</si>
  <si>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</si>
  <si>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</si>
  <si>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</si>
  <si>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</si>
  <si>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</si>
  <si>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</si>
  <si>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</si>
  <si>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</si>
  <si>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</si>
  <si>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</si>
  <si>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</si>
  <si>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</si>
  <si>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</si>
  <si>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</si>
  <si>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</si>
  <si>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</si>
  <si>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</si>
  <si>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</si>
  <si>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</si>
  <si>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</si>
  <si>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</si>
  <si>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</si>
  <si>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</si>
  <si>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</si>
  <si>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</si>
  <si>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</si>
  <si>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</si>
  <si>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</si>
  <si>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</si>
  <si>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</si>
  <si>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</si>
  <si>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</si>
  <si>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</si>
  <si>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</si>
  <si>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</si>
  <si>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</si>
  <si>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</si>
  <si>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</si>
  <si>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</si>
  <si>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</si>
  <si>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</si>
  <si>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</si>
  <si>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</si>
  <si>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</si>
  <si>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</si>
  <si>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</si>
  <si>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</si>
  <si>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</si>
  <si>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</si>
  <si>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</si>
  <si>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</si>
  <si>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</si>
  <si>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</si>
  <si>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</si>
  <si>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</si>
  <si>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</si>
  <si>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</si>
  <si>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</si>
  <si>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</si>
  <si>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</si>
  <si>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</si>
  <si>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</si>
  <si>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</si>
  <si>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</si>
  <si>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</si>
  <si>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</si>
  <si>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</si>
  <si>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</si>
  <si>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</si>
  <si>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</si>
  <si>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</si>
  <si>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</si>
  <si>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</si>
  <si>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</si>
  <si>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</si>
  <si>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</si>
  <si>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</si>
  <si>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</si>
  <si>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</si>
  <si>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</si>
  <si>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</si>
  <si>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</si>
  <si>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</si>
  <si>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</si>
  <si>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</si>
  <si>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</si>
  <si>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</si>
  <si>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</si>
  <si>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</si>
  <si>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</si>
  <si>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</si>
  <si>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</si>
  <si>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</si>
  <si>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</si>
  <si>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</si>
  <si>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</si>
  <si>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</si>
  <si>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</si>
  <si>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</si>
  <si>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</si>
  <si>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</si>
  <si>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</si>
  <si>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</si>
  <si>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</si>
  <si>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</si>
  <si>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</si>
  <si>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</si>
  <si>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</si>
  <si>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</si>
  <si>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</si>
  <si>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</si>
  <si>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</si>
  <si>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</si>
  <si>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</si>
  <si>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</si>
  <si>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</si>
  <si>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</si>
  <si>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</si>
  <si>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</si>
  <si>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</si>
  <si>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</si>
  <si>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</si>
  <si>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</si>
  <si>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</si>
  <si>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</si>
  <si>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</si>
  <si>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</si>
  <si>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</si>
  <si>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</si>
  <si>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</si>
  <si>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</si>
  <si>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</si>
  <si>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</si>
  <si>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</si>
  <si>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</si>
  <si>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</si>
  <si>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</si>
  <si>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</si>
  <si>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</si>
  <si>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</si>
  <si>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</si>
  <si>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</si>
  <si>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</si>
  <si>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</si>
  <si>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</si>
  <si>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</si>
  <si>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</si>
  <si>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</si>
  <si>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</si>
  <si>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</si>
  <si>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</si>
  <si>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</si>
  <si>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</si>
  <si>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</si>
  <si>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</si>
  <si>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</si>
  <si>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</si>
  <si>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</si>
  <si>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</si>
  <si>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</si>
  <si>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</si>
  <si>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</si>
  <si>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</si>
  <si>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</si>
  <si>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</si>
  <si>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</si>
  <si>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</si>
  <si>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</si>
  <si>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</si>
  <si>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</si>
  <si>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</si>
  <si>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</si>
  <si>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</si>
  <si>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</si>
  <si>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</si>
  <si>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</si>
  <si>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</si>
  <si>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</si>
  <si>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</si>
  <si>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</si>
  <si>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</si>
  <si>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</si>
  <si>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</si>
  <si>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</si>
  <si>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</si>
  <si>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</si>
  <si>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</si>
  <si>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</si>
  <si>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</si>
  <si>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</si>
  <si>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</si>
  <si>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</si>
  <si>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</si>
  <si>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</si>
  <si>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</si>
  <si>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</si>
  <si>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</si>
  <si>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</si>
  <si>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</si>
  <si>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</si>
  <si>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</si>
  <si>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</si>
  <si>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</si>
  <si>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</si>
  <si>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</si>
  <si>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</si>
  <si>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</si>
  <si>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</si>
  <si>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</si>
  <si>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</si>
  <si>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</si>
  <si>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</si>
  <si>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</si>
  <si>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</si>
  <si>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</si>
  <si>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</si>
  <si>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</si>
  <si>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</si>
  <si>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</si>
  <si>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</si>
  <si>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</si>
  <si>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</si>
  <si>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</si>
  <si>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</si>
  <si>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</si>
  <si>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</si>
  <si>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</si>
  <si>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</si>
  <si>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</si>
  <si>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</si>
  <si>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</si>
  <si>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</si>
  <si>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</si>
  <si>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</si>
  <si>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</si>
  <si>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</si>
  <si>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</si>
  <si>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</si>
  <si>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</si>
  <si>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</si>
  <si>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</si>
  <si>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</si>
  <si>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</si>
  <si>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</si>
  <si>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</si>
  <si>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</si>
  <si>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</si>
  <si>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</si>
  <si>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</si>
  <si>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</si>
  <si>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</si>
  <si>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</si>
  <si>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</si>
  <si>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</si>
  <si>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</si>
  <si>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</si>
  <si>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</si>
  <si>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</si>
  <si>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</si>
  <si>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</si>
  <si>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</si>
  <si>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</si>
  <si>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</si>
  <si>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</si>
  <si>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</si>
  <si>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</si>
  <si>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</si>
  <si>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</si>
  <si>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</si>
  <si>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</si>
  <si>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</si>
  <si>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</si>
  <si>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</si>
  <si>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</si>
  <si>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</si>
  <si>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</si>
  <si>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</si>
  <si>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</si>
  <si>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</si>
  <si>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</si>
  <si>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</si>
  <si>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</si>
  <si>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</si>
  <si>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</si>
  <si>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</si>
  <si>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</si>
  <si>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</si>
  <si>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</si>
  <si>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</si>
  <si>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</si>
  <si>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</si>
  <si>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</si>
  <si>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</si>
  <si>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</si>
  <si>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</si>
  <si>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</si>
  <si>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</si>
  <si>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</si>
  <si>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</si>
  <si>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</si>
  <si>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</si>
  <si>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</si>
  <si>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</si>
  <si>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</si>
  <si>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</si>
  <si>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</si>
  <si>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</si>
  <si>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</si>
  <si>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</si>
  <si>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</si>
  <si>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</si>
  <si>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</si>
  <si>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</si>
  <si>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</si>
  <si>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</si>
  <si>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</si>
  <si>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</si>
  <si>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</si>
  <si>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</si>
  <si>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</si>
  <si>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</si>
  <si>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</si>
  <si>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</si>
  <si>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</si>
  <si>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</si>
  <si>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</si>
  <si>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</si>
  <si>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</si>
  <si>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</si>
  <si>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</si>
  <si>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</si>
  <si>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</si>
  <si>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</si>
  <si>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</si>
  <si>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</si>
  <si>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</si>
  <si>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</si>
  <si>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</si>
  <si>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</si>
  <si>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</si>
  <si>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</si>
  <si>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</si>
  <si>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</si>
  <si>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</si>
  <si>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</si>
  <si>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</si>
  <si>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</si>
  <si>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</si>
  <si>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</si>
  <si>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</si>
  <si>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</si>
  <si>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</si>
  <si>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</si>
  <si>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</si>
  <si>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</si>
  <si>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</si>
  <si>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</si>
  <si>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</si>
  <si>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</si>
  <si>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</si>
  <si>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</si>
  <si>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</si>
  <si>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</si>
  <si>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</si>
  <si>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</si>
  <si>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</si>
  <si>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</si>
  <si>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</si>
  <si>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</si>
  <si>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</si>
  <si>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</si>
  <si>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</si>
  <si>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</si>
  <si>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</si>
  <si>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</si>
  <si>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</si>
  <si>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</si>
  <si>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</si>
  <si>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</si>
  <si>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</si>
  <si>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</si>
  <si>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</si>
  <si>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</si>
  <si>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</si>
  <si>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</si>
  <si>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</si>
  <si>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</si>
  <si>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</si>
  <si>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</si>
  <si>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</si>
  <si>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</si>
  <si>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</si>
  <si>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</si>
  <si>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</si>
  <si>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</si>
  <si>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</si>
  <si>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</si>
  <si>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</si>
  <si>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</si>
  <si>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</si>
  <si>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</si>
  <si>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</si>
  <si>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</si>
  <si>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</si>
  <si>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</si>
  <si>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</si>
  <si>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</si>
  <si>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</si>
  <si>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</si>
  <si>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</si>
  <si>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</si>
  <si>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</si>
  <si>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</si>
  <si>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</si>
  <si>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</si>
  <si>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</si>
  <si>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</si>
  <si>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</si>
  <si>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</si>
  <si>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</si>
  <si>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</si>
  <si>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</si>
  <si>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</si>
  <si>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</si>
  <si>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</si>
  <si>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</si>
  <si>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</si>
  <si>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</si>
  <si>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</si>
  <si>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</si>
  <si>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</si>
  <si>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</si>
  <si>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</si>
  <si>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</si>
  <si>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</si>
  <si>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</si>
  <si>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</si>
  <si>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</si>
  <si>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</si>
  <si>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</si>
  <si>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</si>
  <si>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</si>
  <si>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</si>
  <si>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</si>
  <si>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</si>
  <si>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</si>
  <si>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</si>
  <si>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</si>
  <si>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</si>
  <si>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</si>
  <si>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</si>
  <si>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</si>
  <si>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</si>
  <si>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</si>
  <si>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</si>
  <si>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</si>
  <si>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</si>
  <si>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</si>
  <si>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</si>
  <si>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</si>
  <si>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</si>
  <si>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</si>
  <si>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</si>
  <si>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</si>
  <si>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</si>
  <si>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</si>
  <si>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</si>
  <si>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</si>
  <si>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</si>
  <si>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</si>
  <si>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</si>
  <si>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</si>
  <si>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</si>
  <si>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</si>
  <si>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</si>
  <si>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</si>
  <si>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</si>
  <si>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</si>
  <si>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</si>
  <si>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</si>
  <si>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</si>
  <si>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</si>
  <si>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</si>
  <si>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</si>
  <si>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</si>
  <si>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</si>
  <si>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</si>
  <si>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</si>
  <si>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</si>
  <si>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</si>
  <si>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</si>
  <si>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</si>
  <si>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</si>
  <si>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</si>
  <si>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</si>
  <si>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</si>
  <si>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</si>
  <si>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</si>
  <si>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</si>
  <si>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</si>
  <si>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</si>
  <si>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</si>
  <si>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</si>
  <si>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</si>
  <si>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</si>
  <si>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</si>
  <si>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</si>
  <si>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</si>
  <si>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</si>
  <si>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</si>
  <si>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</si>
  <si>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</si>
  <si>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</si>
  <si>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</si>
  <si>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</si>
  <si>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</si>
  <si>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</si>
  <si>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</si>
  <si>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</si>
  <si>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</si>
  <si>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</si>
  <si>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</si>
  <si>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</si>
  <si>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</si>
  <si>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</si>
  <si>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</si>
  <si>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</si>
  <si>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</si>
  <si>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</si>
  <si>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</si>
  <si>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</si>
  <si>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</si>
  <si>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</si>
  <si>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</si>
  <si>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</si>
  <si>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</si>
  <si>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</si>
  <si>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Elder </t>
  </si>
  <si>
    <t xml:space="preserve">Execução de solda - Condicionado a temperatura </t>
  </si>
  <si>
    <t>Faixa as 08:30, equipe não esta pronta para atividade, equipe pronta 9h, em intervalo 10:55 até 12:25</t>
  </si>
  <si>
    <t>ZST</t>
  </si>
  <si>
    <t>Daniel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</si>
  <si>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</si>
  <si>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</si>
  <si>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</si>
  <si>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</si>
  <si>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</si>
  <si>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</si>
  <si>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>Henrique</t>
  </si>
  <si>
    <t>PDM - Substituição de dormentes</t>
  </si>
  <si>
    <t>Equipe pronta 08:28, intervalo 08:31 até as 12:31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</si>
  <si>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</si>
  <si>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</si>
  <si>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</si>
  <si>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</si>
  <si>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</si>
  <si>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</si>
  <si>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</si>
  <si>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</si>
  <si>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</si>
  <si>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</si>
  <si>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</si>
  <si>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</si>
  <si>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PDM - Substituição de trilho  </t>
  </si>
  <si>
    <t>Cancelado devido acidente U50 e U30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</si>
  <si>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</si>
  <si>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</si>
  <si>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</si>
  <si>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</si>
  <si>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</si>
  <si>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</si>
  <si>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</si>
  <si>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</si>
  <si>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</si>
  <si>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</si>
  <si>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</si>
  <si>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</si>
  <si>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</si>
  <si>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</si>
  <si>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</si>
  <si>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</si>
  <si>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</si>
  <si>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</si>
  <si>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</si>
  <si>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</si>
  <si>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</si>
  <si>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</si>
  <si>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</si>
  <si>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</si>
  <si>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</si>
  <si>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</si>
  <si>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>PDM - Substituição de jacaré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</si>
  <si>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</si>
  <si>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</si>
  <si>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</si>
  <si>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</si>
  <si>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</si>
  <si>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</si>
  <si>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</si>
  <si>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</si>
  <si>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</si>
  <si>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</si>
  <si>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</si>
  <si>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</si>
  <si>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Edson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</si>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</sst>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3" headerRowBorderDxfId="191" tableBorderDxfId="192" totalsRowBorderDxfId="19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9"/>
    <tableColumn id="4" xr3:uid="{062C67FE-0D06-4582-BA9C-B087681F34EC}" name="SUB" dataDxfId="188"/>
    <tableColumn id="5" xr3:uid="{1DF130D1-4D15-4DFF-8266-F1B81CAA897E}" name="KM Inicio" dataDxfId="187"/>
    <tableColumn id="6" xr3:uid="{A344A0E9-F964-4FE5-9EB0-2661309404E9}" name="KM Fim" dataDxfId="186"/>
    <tableColumn id="7" xr3:uid="{B0ED4DF3-274E-46B6-A2D1-0985F47224C1}" name="Trecho" dataDxfId="185"/>
    <tableColumn id="8" xr3:uid="{1DE44FFC-B2F5-4DE5-A7E5-915DA69A16F8}" name="SB" dataDxfId="184"/>
    <tableColumn id="9" xr3:uid="{7841069B-E29E-4A5E-B561-931B24D14782}" name="NOME SUB" dataDxfId="183"/>
    <tableColumn id="10" xr3:uid="{01B251F8-5EA1-4C87-81E3-9BD14100B544}" name="Trecho Coordenação" dataDxfId="18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1"/>
    <tableColumn id="8" xr3:uid="{98E82858-1ECA-4DB3-8AE4-BBB972FC487D}" name="CORRELATO" dataDxfId="18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9" dataDxfId="178" headerRowBorderDxfId="176" tableBorderDxfId="177">
  <autoFilter ref="A1:A215" xr:uid="{0436727B-5FB8-4B0E-A1C6-DFB9231E4B16}"/>
  <tableColumns count="1">
    <tableColumn id="1" xr3:uid="{D0196BA9-8675-415E-BBE0-E5D0002285D2}" name="BLOCO" dataDxfId="17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W47" activePane="topRight" state="frozen"/>
      <selection pane="topRight" activeCell="AE69" sqref="AE6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0" t="s">
        <v>915</v>
      </c>
      <c r="C1" s="181"/>
      <c r="D1" s="181"/>
      <c r="E1" s="3"/>
      <c r="F1" s="180" t="s">
        <v>916</v>
      </c>
      <c r="G1" s="181"/>
      <c r="H1" s="182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3"/>
      <c r="AH1" s="5"/>
      <c r="AI1" s="187" t="s">
        <v>917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918</v>
      </c>
      <c r="BI1" s="193"/>
      <c r="BJ1" s="193"/>
      <c r="BK1" s="194"/>
      <c r="BL1" s="5"/>
      <c r="BM1" s="184" t="s">
        <v>919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920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921</v>
      </c>
      <c r="T2" s="21"/>
      <c r="U2" s="21"/>
      <c r="V2" s="21"/>
      <c r="W2" s="24"/>
      <c r="X2" s="21"/>
      <c r="Y2" s="22"/>
      <c r="Z2" s="4"/>
      <c r="AA2" s="20" t="s">
        <v>922</v>
      </c>
      <c r="AB2" s="21"/>
      <c r="AC2" s="21"/>
      <c r="AD2" s="21"/>
      <c r="AE2" s="21"/>
      <c r="AF2" s="21"/>
      <c r="AG2" s="22"/>
      <c r="AH2" s="5"/>
      <c r="AI2" s="187" t="s">
        <v>920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923</v>
      </c>
      <c r="AT2" s="188"/>
      <c r="AU2" s="188"/>
      <c r="AV2" s="188"/>
      <c r="AW2" s="188"/>
      <c r="AX2" s="188"/>
      <c r="AY2" s="191"/>
      <c r="AZ2" s="6"/>
      <c r="BA2" s="173" t="s">
        <v>924</v>
      </c>
      <c r="BB2" s="177"/>
      <c r="BC2" s="187" t="s">
        <v>921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925</v>
      </c>
      <c r="G3" s="50"/>
      <c r="H3" s="149" t="s">
        <v>926</v>
      </c>
      <c r="I3" s="51"/>
      <c r="J3" s="51"/>
      <c r="K3" s="51"/>
      <c r="L3" s="50"/>
      <c r="M3" s="51"/>
      <c r="N3" s="51"/>
      <c r="O3" s="49" t="s">
        <v>923</v>
      </c>
      <c r="P3" s="50"/>
      <c r="Q3" s="49" t="s">
        <v>927</v>
      </c>
      <c r="R3" s="50"/>
      <c r="S3" s="49" t="s">
        <v>928</v>
      </c>
      <c r="T3" s="51"/>
      <c r="U3" s="125"/>
      <c r="V3" s="50"/>
      <c r="W3" s="52" t="s">
        <v>929</v>
      </c>
      <c r="X3" s="53"/>
      <c r="Y3" s="54"/>
      <c r="Z3" s="55"/>
      <c r="AA3" s="56" t="s">
        <v>930</v>
      </c>
      <c r="AB3" s="57"/>
      <c r="AC3" s="57"/>
      <c r="AD3" s="58"/>
      <c r="AE3" s="59" t="s">
        <v>931</v>
      </c>
      <c r="AF3" s="60"/>
      <c r="AG3" s="61"/>
      <c r="AH3" s="62"/>
      <c r="AI3" s="173" t="s">
        <v>925</v>
      </c>
      <c r="AJ3" s="177"/>
      <c r="AK3" s="173" t="s">
        <v>926</v>
      </c>
      <c r="AL3" s="174"/>
      <c r="AM3" s="175"/>
      <c r="AN3" s="176"/>
      <c r="AO3" s="174"/>
      <c r="AP3" s="174"/>
      <c r="AQ3" s="177"/>
      <c r="AR3" s="63"/>
      <c r="AS3" s="178" t="s">
        <v>932</v>
      </c>
      <c r="AT3" s="179"/>
      <c r="AU3" s="178" t="s">
        <v>933</v>
      </c>
      <c r="AV3" s="179"/>
      <c r="AW3" s="178" t="s">
        <v>934</v>
      </c>
      <c r="AX3" s="179"/>
      <c r="AY3" s="63" t="s">
        <v>935</v>
      </c>
      <c r="AZ3" s="63"/>
      <c r="BA3" s="201"/>
      <c r="BB3" s="202"/>
      <c r="BC3" s="173" t="s">
        <v>928</v>
      </c>
      <c r="BD3" s="174"/>
      <c r="BE3" s="174"/>
      <c r="BF3" s="177"/>
      <c r="BG3" s="62"/>
      <c r="BH3" s="195"/>
      <c r="BI3" s="196"/>
      <c r="BJ3" s="196"/>
      <c r="BK3" s="197"/>
      <c r="BL3" s="62"/>
      <c r="BM3" s="184" t="s">
        <v>936</v>
      </c>
      <c r="BN3" s="185"/>
      <c r="BO3" s="185"/>
      <c r="BP3" s="186"/>
      <c r="BQ3" s="184" t="s">
        <v>707</v>
      </c>
      <c r="BR3" s="185"/>
      <c r="BS3" s="186"/>
      <c r="BT3" s="155"/>
    </row>
    <row r="4" spans="1:72" s="8" customFormat="1" ht="11.25">
      <c r="A4" s="39" t="s">
        <v>937</v>
      </c>
      <c r="B4" s="40" t="s">
        <v>938</v>
      </c>
      <c r="C4" s="41" t="s">
        <v>937</v>
      </c>
      <c r="D4" s="42" t="s">
        <v>939</v>
      </c>
      <c r="E4" s="43"/>
      <c r="F4" s="42" t="s">
        <v>939</v>
      </c>
      <c r="G4" s="39" t="s">
        <v>937</v>
      </c>
      <c r="H4" s="117" t="s">
        <v>938</v>
      </c>
      <c r="I4" s="40" t="s">
        <v>938</v>
      </c>
      <c r="J4" s="40" t="s">
        <v>938</v>
      </c>
      <c r="K4" s="40" t="s">
        <v>938</v>
      </c>
      <c r="L4" s="40" t="s">
        <v>938</v>
      </c>
      <c r="M4" s="40" t="s">
        <v>938</v>
      </c>
      <c r="N4" s="40" t="s">
        <v>938</v>
      </c>
      <c r="O4" s="40" t="s">
        <v>938</v>
      </c>
      <c r="P4" s="40" t="s">
        <v>938</v>
      </c>
      <c r="Q4" s="40" t="s">
        <v>938</v>
      </c>
      <c r="R4" s="39" t="s">
        <v>937</v>
      </c>
      <c r="S4" s="42" t="s">
        <v>939</v>
      </c>
      <c r="T4" s="42" t="s">
        <v>939</v>
      </c>
      <c r="U4" s="39" t="s">
        <v>937</v>
      </c>
      <c r="V4" s="44" t="s">
        <v>938</v>
      </c>
      <c r="W4" s="44" t="s">
        <v>938</v>
      </c>
      <c r="X4" s="42" t="s">
        <v>939</v>
      </c>
      <c r="Y4" s="42" t="s">
        <v>939</v>
      </c>
      <c r="Z4" s="42" t="s">
        <v>939</v>
      </c>
      <c r="AA4" s="40" t="s">
        <v>938</v>
      </c>
      <c r="AB4" s="42" t="s">
        <v>939</v>
      </c>
      <c r="AC4" s="42" t="s">
        <v>939</v>
      </c>
      <c r="AD4" s="40" t="s">
        <v>938</v>
      </c>
      <c r="AE4" s="40" t="s">
        <v>938</v>
      </c>
      <c r="AF4" s="40" t="s">
        <v>938</v>
      </c>
      <c r="AG4" s="40" t="s">
        <v>938</v>
      </c>
      <c r="AH4" s="45"/>
      <c r="AI4" s="42" t="s">
        <v>939</v>
      </c>
      <c r="AJ4" s="39" t="s">
        <v>937</v>
      </c>
      <c r="AK4" s="40" t="s">
        <v>938</v>
      </c>
      <c r="AL4" s="40" t="s">
        <v>938</v>
      </c>
      <c r="AM4" s="119" t="s">
        <v>938</v>
      </c>
      <c r="AN4" s="117" t="s">
        <v>938</v>
      </c>
      <c r="AO4" s="40" t="s">
        <v>938</v>
      </c>
      <c r="AP4" s="40" t="s">
        <v>938</v>
      </c>
      <c r="AQ4" s="40" t="s">
        <v>938</v>
      </c>
      <c r="AR4" s="40" t="s">
        <v>938</v>
      </c>
      <c r="AS4" s="40" t="s">
        <v>938</v>
      </c>
      <c r="AT4" s="40" t="s">
        <v>938</v>
      </c>
      <c r="AU4" s="40" t="s">
        <v>938</v>
      </c>
      <c r="AV4" s="40" t="s">
        <v>938</v>
      </c>
      <c r="AW4" s="40" t="s">
        <v>938</v>
      </c>
      <c r="AX4" s="40" t="s">
        <v>938</v>
      </c>
      <c r="AY4" s="39" t="s">
        <v>937</v>
      </c>
      <c r="AZ4" s="42" t="s">
        <v>939</v>
      </c>
      <c r="BA4" s="40" t="s">
        <v>938</v>
      </c>
      <c r="BB4" s="39" t="s">
        <v>937</v>
      </c>
      <c r="BC4" s="42" t="s">
        <v>939</v>
      </c>
      <c r="BD4" s="42" t="s">
        <v>939</v>
      </c>
      <c r="BE4" s="39" t="s">
        <v>937</v>
      </c>
      <c r="BF4" s="117" t="s">
        <v>938</v>
      </c>
      <c r="BG4" s="46" t="s">
        <v>940</v>
      </c>
      <c r="BH4" s="40" t="s">
        <v>938</v>
      </c>
      <c r="BI4" s="40" t="s">
        <v>938</v>
      </c>
      <c r="BJ4" s="40" t="s">
        <v>938</v>
      </c>
      <c r="BK4" s="40" t="s">
        <v>938</v>
      </c>
      <c r="BL4" s="46" t="s">
        <v>940</v>
      </c>
      <c r="BM4" s="42" t="s">
        <v>939</v>
      </c>
      <c r="BN4" s="42" t="s">
        <v>939</v>
      </c>
      <c r="BO4" s="42" t="s">
        <v>939</v>
      </c>
      <c r="BP4" s="40" t="s">
        <v>938</v>
      </c>
      <c r="BQ4" s="39" t="s">
        <v>937</v>
      </c>
      <c r="BR4" s="39" t="s">
        <v>937</v>
      </c>
      <c r="BS4" s="39" t="s">
        <v>937</v>
      </c>
    </row>
    <row r="5" spans="1:72" s="7" customFormat="1" ht="14.25" customHeight="1">
      <c r="A5" s="123" t="s">
        <v>941</v>
      </c>
      <c r="B5" s="123" t="s">
        <v>942</v>
      </c>
      <c r="C5" s="123" t="s">
        <v>943</v>
      </c>
      <c r="D5" s="123" t="s">
        <v>944</v>
      </c>
      <c r="E5" s="131" t="s">
        <v>945</v>
      </c>
      <c r="F5" s="123" t="s">
        <v>946</v>
      </c>
      <c r="G5" s="123" t="s">
        <v>947</v>
      </c>
      <c r="H5" s="123" t="s">
        <v>948</v>
      </c>
      <c r="I5" s="123" t="s">
        <v>949</v>
      </c>
      <c r="J5" s="123" t="s">
        <v>1</v>
      </c>
      <c r="K5" s="123" t="s">
        <v>950</v>
      </c>
      <c r="L5" s="123" t="s">
        <v>951</v>
      </c>
      <c r="M5" s="123" t="s">
        <v>952</v>
      </c>
      <c r="N5" s="123" t="s">
        <v>5</v>
      </c>
      <c r="O5" s="123" t="s">
        <v>953</v>
      </c>
      <c r="P5" s="123" t="s">
        <v>954</v>
      </c>
      <c r="Q5" s="123" t="s">
        <v>955</v>
      </c>
      <c r="R5" s="123" t="s">
        <v>956</v>
      </c>
      <c r="S5" s="123" t="s">
        <v>957</v>
      </c>
      <c r="T5" s="123" t="s">
        <v>958</v>
      </c>
      <c r="U5" s="123" t="s">
        <v>4</v>
      </c>
      <c r="V5" s="123" t="s">
        <v>959</v>
      </c>
      <c r="W5" s="123" t="s">
        <v>960</v>
      </c>
      <c r="X5" s="123" t="s">
        <v>961</v>
      </c>
      <c r="Y5" s="123" t="s">
        <v>962</v>
      </c>
      <c r="Z5" s="123" t="s">
        <v>376</v>
      </c>
      <c r="AA5" s="123" t="s">
        <v>963</v>
      </c>
      <c r="AB5" s="123" t="s">
        <v>964</v>
      </c>
      <c r="AC5" s="123" t="s">
        <v>965</v>
      </c>
      <c r="AD5" s="123" t="s">
        <v>966</v>
      </c>
      <c r="AE5" s="123" t="s">
        <v>967</v>
      </c>
      <c r="AF5" s="123" t="s">
        <v>968</v>
      </c>
      <c r="AG5" s="123" t="s">
        <v>969</v>
      </c>
      <c r="AH5" s="154" t="s">
        <v>970</v>
      </c>
      <c r="AI5" s="123" t="s">
        <v>971</v>
      </c>
      <c r="AJ5" s="123" t="s">
        <v>972</v>
      </c>
      <c r="AK5" s="123" t="s">
        <v>973</v>
      </c>
      <c r="AL5" s="123" t="s">
        <v>974</v>
      </c>
      <c r="AM5" s="123" t="s">
        <v>975</v>
      </c>
      <c r="AN5" s="123" t="s">
        <v>976</v>
      </c>
      <c r="AO5" s="123" t="s">
        <v>977</v>
      </c>
      <c r="AP5" s="123" t="s">
        <v>978</v>
      </c>
      <c r="AQ5" s="123" t="s">
        <v>979</v>
      </c>
      <c r="AR5" s="123" t="s">
        <v>980</v>
      </c>
      <c r="AS5" s="123" t="s">
        <v>981</v>
      </c>
      <c r="AT5" s="123" t="s">
        <v>982</v>
      </c>
      <c r="AU5" s="123" t="s">
        <v>983</v>
      </c>
      <c r="AV5" s="123" t="s">
        <v>984</v>
      </c>
      <c r="AW5" s="123" t="s">
        <v>985</v>
      </c>
      <c r="AX5" s="123" t="s">
        <v>986</v>
      </c>
      <c r="AY5" s="123" t="s">
        <v>935</v>
      </c>
      <c r="AZ5" s="123" t="s">
        <v>987</v>
      </c>
      <c r="BA5" s="123" t="s">
        <v>988</v>
      </c>
      <c r="BB5" s="123" t="s">
        <v>989</v>
      </c>
      <c r="BC5" s="123" t="s">
        <v>990</v>
      </c>
      <c r="BD5" s="123" t="s">
        <v>991</v>
      </c>
      <c r="BE5" s="123" t="s">
        <v>992</v>
      </c>
      <c r="BF5" s="123" t="s">
        <v>993</v>
      </c>
      <c r="BG5" s="154" t="s">
        <v>994</v>
      </c>
      <c r="BH5" s="123" t="s">
        <v>995</v>
      </c>
      <c r="BI5" s="123" t="s">
        <v>996</v>
      </c>
      <c r="BJ5" s="123" t="s">
        <v>997</v>
      </c>
      <c r="BK5" s="123" t="s">
        <v>998</v>
      </c>
      <c r="BL5" s="154" t="s">
        <v>999</v>
      </c>
      <c r="BM5" s="123" t="s">
        <v>1000</v>
      </c>
      <c r="BN5" s="123" t="s">
        <v>1001</v>
      </c>
      <c r="BO5" s="123" t="s">
        <v>1002</v>
      </c>
      <c r="BP5" s="123" t="s">
        <v>1003</v>
      </c>
      <c r="BQ5" s="123" t="s">
        <v>1004</v>
      </c>
      <c r="BR5" s="123" t="s">
        <v>1005</v>
      </c>
      <c r="BS5" s="123" t="s">
        <v>1006</v>
      </c>
      <c r="BT5" s="8" t="s">
        <v>1007</v>
      </c>
    </row>
    <row r="6" spans="1:72" s="8" customFormat="1" ht="15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1008</v>
      </c>
      <c r="W6" s="151" t="s">
        <v>1009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1008</v>
      </c>
      <c r="BG6" s="16"/>
      <c r="BH6" s="110">
        <v>2</v>
      </c>
      <c r="BI6" s="110" t="s">
        <v>1010</v>
      </c>
      <c r="BJ6" s="110" t="s">
        <v>1010</v>
      </c>
      <c r="BK6" s="110" t="s">
        <v>1010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1011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1012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1013</v>
      </c>
      <c r="W7" s="151" t="s">
        <v>1014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1013</v>
      </c>
      <c r="BG7" s="16"/>
      <c r="BH7" s="110">
        <v>0</v>
      </c>
      <c r="BI7" s="110" t="s">
        <v>1015</v>
      </c>
      <c r="BJ7" s="110" t="s">
        <v>1015</v>
      </c>
      <c r="BK7" s="110" t="s">
        <v>1015</v>
      </c>
      <c r="BL7" s="16"/>
      <c r="BM7" s="130" t="s">
        <v>406</v>
      </c>
      <c r="BN7" s="130" t="s">
        <v>435</v>
      </c>
      <c r="BO7" s="130" t="s">
        <v>486</v>
      </c>
      <c r="BP7" s="110" t="s">
        <v>1015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1016</v>
      </c>
      <c r="W8" s="151" t="s">
        <v>1017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1016</v>
      </c>
      <c r="BG8" s="16"/>
      <c r="BH8" s="110">
        <v>0</v>
      </c>
      <c r="BI8" s="110" t="s">
        <v>1018</v>
      </c>
      <c r="BJ8" s="110" t="s">
        <v>1018</v>
      </c>
      <c r="BK8" s="110" t="s">
        <v>1018</v>
      </c>
      <c r="BL8" s="16"/>
      <c r="BM8" s="130" t="s">
        <v>402</v>
      </c>
      <c r="BN8" s="130" t="s">
        <v>422</v>
      </c>
      <c r="BO8" s="130" t="s">
        <v>538</v>
      </c>
      <c r="BP8" s="110" t="s">
        <v>1018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1019</v>
      </c>
      <c r="I10" s="106" t="s">
        <v>1019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1020</v>
      </c>
      <c r="W10" s="151" t="s">
        <v>1017</v>
      </c>
      <c r="X10" s="104" t="s">
        <v>386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1020</v>
      </c>
      <c r="BG10" s="16"/>
      <c r="BH10" s="17">
        <v>1</v>
      </c>
      <c r="BI10" s="17"/>
      <c r="BJ10" s="17" t="s">
        <v>1022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1023</v>
      </c>
      <c r="W11" s="151" t="s">
        <v>1024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0.51736111111111116</v>
      </c>
      <c r="AU11" s="136"/>
      <c r="AV11" s="136"/>
      <c r="AW11" s="14"/>
      <c r="AX11" s="14"/>
      <c r="AY11" s="164">
        <f t="shared" si="3"/>
        <v>6.2500000000000056E-2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1023</v>
      </c>
      <c r="BG11" s="16"/>
      <c r="BH11" s="17">
        <v>1</v>
      </c>
      <c r="BI11" s="17"/>
      <c r="BJ11" s="17" t="s">
        <v>1025</v>
      </c>
      <c r="BK11" s="17" t="s">
        <v>1025</v>
      </c>
      <c r="BL11" s="16"/>
      <c r="BM11" s="130"/>
      <c r="BN11" s="130"/>
      <c r="BO11" s="130"/>
      <c r="BP11" s="18"/>
      <c r="BQ11" s="12" t="str">
        <f t="shared" si="4"/>
        <v>Produção</v>
      </c>
      <c r="BR11" s="19">
        <f t="shared" si="5"/>
        <v>1.0000000000000009</v>
      </c>
      <c r="BS11" s="19">
        <f t="shared" si="6"/>
        <v>0</v>
      </c>
      <c r="BT11" s="8" t="str">
        <f t="shared" si="7"/>
        <v/>
      </c>
    </row>
    <row r="12" spans="1:72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1026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1027</v>
      </c>
      <c r="W13" s="151" t="s">
        <v>1024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1027</v>
      </c>
      <c r="BG13" s="16"/>
      <c r="BH13" s="17">
        <v>0</v>
      </c>
      <c r="BI13" s="17"/>
      <c r="BJ13" s="17" t="s">
        <v>1028</v>
      </c>
      <c r="BK13" s="17" t="s">
        <v>1029</v>
      </c>
      <c r="BL13" s="16"/>
      <c r="BM13" s="130" t="s">
        <v>406</v>
      </c>
      <c r="BN13" s="130" t="s">
        <v>435</v>
      </c>
      <c r="BO13" s="130" t="s">
        <v>497</v>
      </c>
      <c r="BP13" s="18" t="s">
        <v>1030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SuperExecução</v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1031</v>
      </c>
      <c r="W14" s="151" t="s">
        <v>1017</v>
      </c>
      <c r="X14" s="104" t="s">
        <v>381</v>
      </c>
      <c r="Y14" s="129"/>
      <c r="Z14" s="104"/>
      <c r="AA14" s="105" t="s">
        <v>1032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/>
      <c r="AU14" s="136"/>
      <c r="AV14" s="136"/>
      <c r="AW14" s="14"/>
      <c r="AX14" s="14"/>
      <c r="AY14" s="164">
        <f t="shared" si="3"/>
        <v>-0.42291666666666666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1031</v>
      </c>
      <c r="BG14" s="16"/>
      <c r="BH14" s="17">
        <v>1</v>
      </c>
      <c r="BI14" s="17"/>
      <c r="BJ14" s="17" t="s">
        <v>1033</v>
      </c>
      <c r="BK14" s="17" t="s">
        <v>1033</v>
      </c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-3.3833333333333333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1034</v>
      </c>
      <c r="W15" s="151" t="s">
        <v>1035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 t="str">
        <f t="shared" si="3"/>
        <v>ERRO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1034</v>
      </c>
      <c r="BG15" s="16"/>
      <c r="BH15" s="17">
        <v>1</v>
      </c>
      <c r="BI15" s="17"/>
      <c r="BJ15" s="17" t="s">
        <v>1036</v>
      </c>
      <c r="BK15" s="17" t="s">
        <v>1036</v>
      </c>
      <c r="BL15" s="16"/>
      <c r="BM15" s="130"/>
      <c r="BN15" s="130"/>
      <c r="BO15" s="130"/>
      <c r="BP15" s="18"/>
      <c r="BQ15" s="12" t="e">
        <f t="shared" si="4"/>
        <v>#VALUE!</v>
      </c>
      <c r="BR15" s="19" t="e">
        <f t="shared" si="5"/>
        <v>#VALUE!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1034</v>
      </c>
      <c r="W16" s="151" t="s">
        <v>1037</v>
      </c>
      <c r="X16" s="104" t="s">
        <v>386</v>
      </c>
      <c r="Y16" s="129"/>
      <c r="Z16" s="104"/>
      <c r="AA16" s="105" t="s">
        <v>1038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 t="str">
        <f t="shared" si="3"/>
        <v>ERRO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1034</v>
      </c>
      <c r="BG16" s="16"/>
      <c r="BH16" s="17">
        <v>0</v>
      </c>
      <c r="BI16" s="17"/>
      <c r="BJ16" s="17" t="s">
        <v>1039</v>
      </c>
      <c r="BK16" s="17" t="s">
        <v>1039</v>
      </c>
      <c r="BL16" s="16"/>
      <c r="BM16" s="130" t="s">
        <v>406</v>
      </c>
      <c r="BN16" s="130" t="s">
        <v>435</v>
      </c>
      <c r="BO16" s="130" t="s">
        <v>497</v>
      </c>
      <c r="BP16" s="18" t="s">
        <v>1040</v>
      </c>
      <c r="BQ16" s="12" t="e">
        <f t="shared" si="4"/>
        <v>#VALUE!</v>
      </c>
      <c r="BR16" s="19" t="e">
        <f t="shared" si="5"/>
        <v>#VALUE!</v>
      </c>
      <c r="BS16" s="19">
        <f t="shared" si="6"/>
        <v>0</v>
      </c>
      <c r="BT16" s="8" t="str">
        <f t="shared" si="7"/>
        <v>SuperExecução</v>
      </c>
    </row>
    <row r="17" spans="1:72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1041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1042</v>
      </c>
      <c r="W17" s="151" t="s">
        <v>1043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 t="str">
        <f t="shared" si="3"/>
        <v>ERRO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1042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1041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1044</v>
      </c>
      <c r="W18" s="151" t="s">
        <v>1043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ERRO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1044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1045</v>
      </c>
      <c r="W19" s="151" t="s">
        <v>1024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>
        <v>0</v>
      </c>
      <c r="AS19" s="108">
        <v>0</v>
      </c>
      <c r="AT19" s="108">
        <v>0</v>
      </c>
      <c r="AU19" s="136"/>
      <c r="AV19" s="136"/>
      <c r="AW19" s="14"/>
      <c r="AX19" s="14"/>
      <c r="AY19" s="164" t="str">
        <f t="shared" si="3"/>
        <v>ERRO</v>
      </c>
      <c r="AZ19" s="153"/>
      <c r="BA19" s="109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1045</v>
      </c>
      <c r="BG19" s="16"/>
      <c r="BH19" s="17">
        <v>0</v>
      </c>
      <c r="BI19" s="17"/>
      <c r="BJ19" s="17" t="s">
        <v>1046</v>
      </c>
      <c r="BK19" s="17" t="s">
        <v>1046</v>
      </c>
      <c r="BL19" s="16"/>
      <c r="BM19" s="130" t="s">
        <v>396</v>
      </c>
      <c r="BN19" s="130" t="s">
        <v>430</v>
      </c>
      <c r="BO19" s="130" t="s">
        <v>430</v>
      </c>
      <c r="BP19" s="18" t="s">
        <v>1047</v>
      </c>
      <c r="BQ19" s="12" t="e">
        <f t="shared" si="4"/>
        <v>#VALUE!</v>
      </c>
      <c r="BR19" s="19" t="e">
        <f t="shared" si="5"/>
        <v>#VALUE!</v>
      </c>
      <c r="BS19" s="19">
        <f t="shared" si="6"/>
        <v>0</v>
      </c>
      <c r="BT19" s="8" t="str">
        <f t="shared" si="7"/>
        <v>NãoControláveisAcidente</v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1045</v>
      </c>
      <c r="W20" s="151" t="s">
        <v>1024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>
        <v>0</v>
      </c>
      <c r="AS20" s="108">
        <v>0</v>
      </c>
      <c r="AT20" s="108">
        <v>0</v>
      </c>
      <c r="AU20" s="136"/>
      <c r="AV20" s="136"/>
      <c r="AW20" s="14"/>
      <c r="AX20" s="14"/>
      <c r="AY20" s="164" t="str">
        <f t="shared" si="3"/>
        <v>ERRO</v>
      </c>
      <c r="AZ20" s="153"/>
      <c r="BA20" s="109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1045</v>
      </c>
      <c r="BG20" s="16"/>
      <c r="BH20" s="17">
        <v>0</v>
      </c>
      <c r="BI20" s="17"/>
      <c r="BJ20" s="17" t="s">
        <v>1046</v>
      </c>
      <c r="BK20" s="17" t="s">
        <v>1046</v>
      </c>
      <c r="BL20" s="16"/>
      <c r="BM20" s="130" t="s">
        <v>396</v>
      </c>
      <c r="BN20" s="130" t="s">
        <v>430</v>
      </c>
      <c r="BO20" s="130" t="s">
        <v>430</v>
      </c>
      <c r="BP20" s="18" t="s">
        <v>1047</v>
      </c>
      <c r="BQ20" s="12" t="e">
        <f t="shared" si="4"/>
        <v>#VALUE!</v>
      </c>
      <c r="BR20" s="19" t="e">
        <f t="shared" si="5"/>
        <v>#VALUE!</v>
      </c>
      <c r="BS20" s="19">
        <f t="shared" si="6"/>
        <v>0</v>
      </c>
      <c r="BT20" s="8" t="str">
        <f t="shared" si="7"/>
        <v>NãoControláveisAcidente</v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1008</v>
      </c>
      <c r="W21" s="151" t="s">
        <v>1009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>
        <v>0.4152777777777778</v>
      </c>
      <c r="AT21" s="108"/>
      <c r="AU21" s="136"/>
      <c r="AV21" s="136"/>
      <c r="AW21" s="14"/>
      <c r="AX21" s="14"/>
      <c r="AY21" s="164" t="str">
        <f t="shared" si="3"/>
        <v>ERRO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1008</v>
      </c>
      <c r="BG21" s="16"/>
      <c r="BH21" s="17">
        <v>1</v>
      </c>
      <c r="BI21" s="17"/>
      <c r="BJ21" s="17" t="s">
        <v>1048</v>
      </c>
      <c r="BK21" s="17" t="s">
        <v>1048</v>
      </c>
      <c r="BL21" s="16"/>
      <c r="BM21" s="130"/>
      <c r="BN21" s="130"/>
      <c r="BO21" s="130"/>
      <c r="BP21" s="18"/>
      <c r="BQ21" s="12" t="e">
        <f t="shared" si="4"/>
        <v>#VALUE!</v>
      </c>
      <c r="BR21" s="19" t="e">
        <f t="shared" si="5"/>
        <v>#VALUE!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1045</v>
      </c>
      <c r="W22" s="151" t="s">
        <v>1049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1045</v>
      </c>
      <c r="BG22" s="16"/>
      <c r="BH22" s="17">
        <v>0</v>
      </c>
      <c r="BI22" s="17"/>
      <c r="BJ22" s="17" t="s">
        <v>1050</v>
      </c>
      <c r="BK22" s="17" t="s">
        <v>1050</v>
      </c>
      <c r="BL22" s="16"/>
      <c r="BM22" s="130" t="s">
        <v>396</v>
      </c>
      <c r="BN22" s="130" t="s">
        <v>430</v>
      </c>
      <c r="BO22" s="130" t="s">
        <v>430</v>
      </c>
      <c r="BP22" s="18" t="s">
        <v>1050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NãoControláveisAcidente</v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1051</v>
      </c>
      <c r="I23" s="106" t="s">
        <v>1051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1052</v>
      </c>
      <c r="W23" s="151" t="s">
        <v>1053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1052</v>
      </c>
      <c r="BG23" s="16"/>
      <c r="BH23" s="17">
        <v>0</v>
      </c>
      <c r="BI23" s="17"/>
      <c r="BJ23" s="17" t="s">
        <v>1050</v>
      </c>
      <c r="BK23" s="17" t="s">
        <v>1050</v>
      </c>
      <c r="BL23" s="16"/>
      <c r="BM23" s="130" t="s">
        <v>396</v>
      </c>
      <c r="BN23" s="130" t="s">
        <v>430</v>
      </c>
      <c r="BO23" s="130" t="s">
        <v>430</v>
      </c>
      <c r="BP23" s="18" t="s">
        <v>1050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NãoControláveisAcidente</v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1054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1055</v>
      </c>
      <c r="W24" s="151" t="s">
        <v>1017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>
        <v>0.35833333333333334</v>
      </c>
      <c r="AS24" s="108">
        <v>0</v>
      </c>
      <c r="AT24" s="108">
        <v>0</v>
      </c>
      <c r="AU24" s="136"/>
      <c r="AV24" s="136"/>
      <c r="AW24" s="14"/>
      <c r="AX24" s="14"/>
      <c r="AY24" s="164">
        <f t="shared" si="3"/>
        <v>0</v>
      </c>
      <c r="AZ24" s="153"/>
      <c r="BA24" s="109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1055</v>
      </c>
      <c r="BG24" s="16"/>
      <c r="BH24" s="17">
        <v>0</v>
      </c>
      <c r="BI24" s="17"/>
      <c r="BJ24" s="17" t="s">
        <v>1056</v>
      </c>
      <c r="BK24" s="17" t="s">
        <v>1056</v>
      </c>
      <c r="BL24" s="16"/>
      <c r="BM24" s="130" t="s">
        <v>396</v>
      </c>
      <c r="BN24" s="130" t="s">
        <v>430</v>
      </c>
      <c r="BO24" s="130" t="s">
        <v>430</v>
      </c>
      <c r="BP24" s="18" t="s">
        <v>1050</v>
      </c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>NãoControláveisAcidente</v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1057</v>
      </c>
      <c r="W25" s="151" t="s">
        <v>1024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>
        <v>0</v>
      </c>
      <c r="AT25" s="108">
        <v>0</v>
      </c>
      <c r="AU25" s="136"/>
      <c r="AV25" s="136"/>
      <c r="AW25" s="14"/>
      <c r="AX25" s="14"/>
      <c r="AY25" s="164">
        <f t="shared" si="3"/>
        <v>0</v>
      </c>
      <c r="AZ25" s="153"/>
      <c r="BA25" s="109">
        <v>0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1057</v>
      </c>
      <c r="BG25" s="16"/>
      <c r="BH25" s="17">
        <v>0</v>
      </c>
      <c r="BI25" s="17"/>
      <c r="BJ25" s="17" t="s">
        <v>1058</v>
      </c>
      <c r="BK25" s="17" t="s">
        <v>1058</v>
      </c>
      <c r="BL25" s="16"/>
      <c r="BM25" s="130" t="s">
        <v>396</v>
      </c>
      <c r="BN25" s="130" t="s">
        <v>430</v>
      </c>
      <c r="BO25" s="130" t="s">
        <v>430</v>
      </c>
      <c r="BP25" s="18" t="s">
        <v>1059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1057</v>
      </c>
      <c r="W26" s="151" t="s">
        <v>1024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1057</v>
      </c>
      <c r="BG26" s="16"/>
      <c r="BH26" s="17">
        <v>0</v>
      </c>
      <c r="BI26" s="17"/>
      <c r="BJ26" s="17" t="s">
        <v>1058</v>
      </c>
      <c r="BK26" s="17" t="s">
        <v>1058</v>
      </c>
      <c r="BL26" s="16"/>
      <c r="BM26" s="130" t="s">
        <v>396</v>
      </c>
      <c r="BN26" s="130" t="s">
        <v>430</v>
      </c>
      <c r="BO26" s="130" t="s">
        <v>430</v>
      </c>
      <c r="BP26" s="18" t="s">
        <v>1059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1057</v>
      </c>
      <c r="W27" s="151" t="s">
        <v>1024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 t="shared" si="3"/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1057</v>
      </c>
      <c r="BG27" s="16"/>
      <c r="BH27" s="17">
        <v>0</v>
      </c>
      <c r="BI27" s="17"/>
      <c r="BJ27" s="17" t="s">
        <v>1058</v>
      </c>
      <c r="BK27" s="17" t="s">
        <v>1058</v>
      </c>
      <c r="BL27" s="16"/>
      <c r="BM27" s="130" t="s">
        <v>396</v>
      </c>
      <c r="BN27" s="130" t="s">
        <v>430</v>
      </c>
      <c r="BO27" s="130" t="s">
        <v>430</v>
      </c>
      <c r="BP27" s="18" t="s">
        <v>1059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1057</v>
      </c>
      <c r="W28" s="151" t="s">
        <v>1024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 t="shared" si="3"/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1057</v>
      </c>
      <c r="BG28" s="16"/>
      <c r="BH28" s="17">
        <v>0</v>
      </c>
      <c r="BI28" s="17"/>
      <c r="BJ28" s="17" t="s">
        <v>1058</v>
      </c>
      <c r="BK28" s="17" t="s">
        <v>1058</v>
      </c>
      <c r="BL28" s="16"/>
      <c r="BM28" s="130" t="s">
        <v>396</v>
      </c>
      <c r="BN28" s="130" t="s">
        <v>430</v>
      </c>
      <c r="BO28" s="130" t="s">
        <v>430</v>
      </c>
      <c r="BP28" s="18" t="s">
        <v>1059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1060</v>
      </c>
      <c r="N29" s="105" t="s">
        <v>1061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1062</v>
      </c>
      <c r="W29" s="151" t="s">
        <v>1063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1062</v>
      </c>
      <c r="BG29" s="16"/>
      <c r="BH29" s="17">
        <v>1</v>
      </c>
      <c r="BI29" s="17"/>
      <c r="BJ29" s="17" t="s">
        <v>1064</v>
      </c>
      <c r="BK29" s="17" t="s">
        <v>1064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1016</v>
      </c>
      <c r="W31" s="151" t="s">
        <v>1024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1016</v>
      </c>
      <c r="BG31" s="16"/>
      <c r="BH31" s="17">
        <v>0</v>
      </c>
      <c r="BI31" s="17"/>
      <c r="BJ31" s="17" t="s">
        <v>1065</v>
      </c>
      <c r="BK31" s="17" t="s">
        <v>1065</v>
      </c>
      <c r="BL31" s="16"/>
      <c r="BM31" s="130" t="s">
        <v>396</v>
      </c>
      <c r="BN31" s="130" t="s">
        <v>430</v>
      </c>
      <c r="BO31" s="130" t="s">
        <v>430</v>
      </c>
      <c r="BP31" s="18" t="s">
        <v>1059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1031</v>
      </c>
      <c r="W32" s="151" t="s">
        <v>1066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 t="shared" si="3"/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1031</v>
      </c>
      <c r="BG32" s="16"/>
      <c r="BH32" s="17">
        <v>1</v>
      </c>
      <c r="BI32" s="17"/>
      <c r="BJ32" s="17" t="s">
        <v>1067</v>
      </c>
      <c r="BK32" s="17" t="s">
        <v>1067</v>
      </c>
      <c r="BL32" s="16"/>
      <c r="BM32" s="130"/>
      <c r="BN32" s="130"/>
      <c r="BO32" s="130"/>
      <c r="BP32" s="18"/>
      <c r="BQ32" s="12" t="str">
        <f t="shared" si="4"/>
        <v>Aderente</v>
      </c>
      <c r="BR32" s="19">
        <f t="shared" si="5"/>
        <v>1.0000000000000004</v>
      </c>
      <c r="BS32" s="19">
        <f t="shared" si="6"/>
        <v>1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1068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1069</v>
      </c>
      <c r="W33" s="151" t="s">
        <v>1070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 t="shared" si="3"/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1069</v>
      </c>
      <c r="BG33" s="16"/>
      <c r="BH33" s="17">
        <v>1</v>
      </c>
      <c r="BI33" s="17"/>
      <c r="BJ33" s="17" t="s">
        <v>1071</v>
      </c>
      <c r="BK33" s="17" t="s">
        <v>1071</v>
      </c>
      <c r="BL33" s="16"/>
      <c r="BM33" s="130"/>
      <c r="BN33" s="130"/>
      <c r="BO33" s="130"/>
      <c r="BP33" s="18"/>
      <c r="BQ33" s="12" t="str">
        <f t="shared" si="4"/>
        <v>Aderente</v>
      </c>
      <c r="BR33" s="19">
        <f t="shared" si="5"/>
        <v>1.0000000000000004</v>
      </c>
      <c r="BS33" s="19">
        <f t="shared" si="6"/>
        <v>1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1072</v>
      </c>
      <c r="I34" s="106" t="s">
        <v>1011</v>
      </c>
      <c r="J34" s="105">
        <v>92</v>
      </c>
      <c r="K34" s="105">
        <v>83.7</v>
      </c>
      <c r="L34" s="105" t="s">
        <v>558</v>
      </c>
      <c r="M34" s="105" t="s">
        <v>1073</v>
      </c>
      <c r="N34" s="105" t="s">
        <v>1074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1069</v>
      </c>
      <c r="W34" s="151" t="s">
        <v>1075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1069</v>
      </c>
      <c r="BG34" s="16"/>
      <c r="BH34" s="17"/>
      <c r="BI34" s="17"/>
      <c r="BJ34" s="17" t="s">
        <v>1076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1069</v>
      </c>
      <c r="W35" s="151" t="s">
        <v>1077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>
        <v>0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3"/>
        <v>0</v>
      </c>
      <c r="AZ35" s="153"/>
      <c r="BA35" s="109">
        <v>0</v>
      </c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1069</v>
      </c>
      <c r="BG35" s="16"/>
      <c r="BH35" s="17"/>
      <c r="BI35" s="17"/>
      <c r="BJ35" s="17" t="s">
        <v>1076</v>
      </c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1078</v>
      </c>
      <c r="W36" s="151" t="s">
        <v>1024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>
        <v>0</v>
      </c>
      <c r="AS36" s="108">
        <v>0</v>
      </c>
      <c r="AT36" s="108">
        <v>0</v>
      </c>
      <c r="AU36" s="136"/>
      <c r="AV36" s="136"/>
      <c r="AW36" s="14"/>
      <c r="AX36" s="14"/>
      <c r="AY36" s="164">
        <f t="shared" si="3"/>
        <v>0</v>
      </c>
      <c r="AZ36" s="153"/>
      <c r="BA36" s="109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1078</v>
      </c>
      <c r="BG36" s="16"/>
      <c r="BH36" s="17"/>
      <c r="BI36" s="17"/>
      <c r="BJ36" s="17" t="s">
        <v>1076</v>
      </c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1016</v>
      </c>
      <c r="W37" s="151" t="s">
        <v>1017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 t="shared" si="3"/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1016</v>
      </c>
      <c r="BG37" s="16"/>
      <c r="BH37" s="17">
        <v>0</v>
      </c>
      <c r="BI37" s="17"/>
      <c r="BJ37" s="17" t="s">
        <v>1079</v>
      </c>
      <c r="BK37" s="17" t="s">
        <v>1079</v>
      </c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1080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1081</v>
      </c>
      <c r="W38" s="151" t="s">
        <v>1024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1081</v>
      </c>
      <c r="BG38" s="16"/>
      <c r="BH38" s="17">
        <v>0</v>
      </c>
      <c r="BI38" s="17"/>
      <c r="BJ38" s="17" t="s">
        <v>1082</v>
      </c>
      <c r="BK38" s="110" t="s">
        <v>1082</v>
      </c>
      <c r="BL38" s="16"/>
      <c r="BM38" s="130" t="s">
        <v>407</v>
      </c>
      <c r="BN38" s="130" t="s">
        <v>435</v>
      </c>
      <c r="BO38" s="130" t="s">
        <v>486</v>
      </c>
      <c r="BP38" s="18" t="s">
        <v>1083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ExpansãoExecução</v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1069</v>
      </c>
      <c r="W39" s="151" t="s">
        <v>1035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1069</v>
      </c>
      <c r="BG39" s="16"/>
      <c r="BH39" s="17"/>
      <c r="BI39" s="17"/>
      <c r="BJ39" s="17" t="s">
        <v>1076</v>
      </c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>
      <c r="A41" s="47" t="str">
        <f t="shared" si="2"/>
        <v>V92</v>
      </c>
      <c r="B41" s="102"/>
      <c r="C41" s="135" t="str">
        <f>IF(BS_CONTROLE[[#This Row],[DATA]]="","",WEEKNUM(BS_CONTROLE[[#This Row],[DATA]]))</f>
        <v/>
      </c>
      <c r="D41" s="104" t="s">
        <v>772</v>
      </c>
      <c r="E41" s="159">
        <v>769</v>
      </c>
      <c r="F41" s="126" t="s">
        <v>663</v>
      </c>
      <c r="G41" s="142" t="str">
        <f>IF(D41="","*",VLOOKUP(F41,BS_ATIVIDADE[],3,FALSE))</f>
        <v>MECANIZAÇÃO - SOCADORA</v>
      </c>
      <c r="H41" s="106" t="s">
        <v>1019</v>
      </c>
      <c r="I41" s="106" t="s">
        <v>1019</v>
      </c>
      <c r="J41" s="105">
        <v>70</v>
      </c>
      <c r="K41" s="105">
        <v>97.5</v>
      </c>
      <c r="L41" s="105">
        <v>96.578000000000003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41" s="127" t="s">
        <v>1084</v>
      </c>
      <c r="O41" s="106">
        <v>0.375</v>
      </c>
      <c r="P41" s="106">
        <v>8.3333333333333329E-2</v>
      </c>
      <c r="Q41" s="105">
        <v>100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MECANIZAÇÃO - SOCADORA</v>
      </c>
      <c r="AJ41" s="9" t="str">
        <f>IF(BS_CONTROLE[[#This Row],[Atividade]]=0, "-", BS_CONTROLE[[#This Row],[Atividade]])</f>
        <v>MECANIZAÇÃO - SOCADORA</v>
      </c>
      <c r="AK41" s="31" t="str">
        <f>BS_CONTROLE[[#This Row],[Local - Partida]]</f>
        <v>ZAC-2</v>
      </c>
      <c r="AL41" s="31" t="str">
        <f>BS_CONTROLE[[#This Row],[Local - Encerramento]]</f>
        <v>ZAC-2</v>
      </c>
      <c r="AM41" s="105" t="str">
        <f>IF(BS_CONTROLE[[#This Row],[Entre - Estações]]=0, "-", BS_CONTROLE[[#This Row],[Entre - Estações]])</f>
        <v>ZTT-ZLI</v>
      </c>
      <c r="AN41" s="105" t="str">
        <f>IF(BS_CONTROLE[[#This Row],[SB]]=0, "-", BS_CONTROLE[[#This Row],[SB]])</f>
        <v>K97100/ZTT1</v>
      </c>
      <c r="AO41" s="105">
        <f>IF(BS_CONTROLE[[#This Row],[SUB]]=0, "-", BS_CONTROLE[[#This Row],[SUB]])</f>
        <v>70</v>
      </c>
      <c r="AP41" s="105">
        <f>BS_CONTROLE[[#This Row],[KM - Inicio]]</f>
        <v>97.5</v>
      </c>
      <c r="AQ41" s="105">
        <f>BS_CONTROLE[[#This Row],[KM - Inicio]]</f>
        <v>97.5</v>
      </c>
      <c r="AR41" s="108"/>
      <c r="AS41" s="108"/>
      <c r="AT41" s="108"/>
      <c r="AU41" s="136"/>
      <c r="AV41" s="136"/>
      <c r="AW41" s="14"/>
      <c r="AX41" s="14"/>
      <c r="AY41" s="164">
        <f t="shared" si="3"/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>EXPANSÃO TURMA 1</v>
      </c>
      <c r="B42" s="102"/>
      <c r="C42" s="135" t="str">
        <f>IF(BS_CONTROLE[[#This Row],[DATA]]="","",WEEKNUM(BS_CONTROLE[[#This Row],[DATA]]))</f>
        <v/>
      </c>
      <c r="D42" s="104" t="s">
        <v>559</v>
      </c>
      <c r="E42" s="159">
        <v>536</v>
      </c>
      <c r="F42" s="126" t="s">
        <v>619</v>
      </c>
      <c r="G42" s="142" t="str">
        <f>IF(D42="","*",VLOOKUP(F42,BS_ATIVIDADE[],3,FALSE))</f>
        <v>EXPANSÃO</v>
      </c>
      <c r="H42" s="106" t="s">
        <v>558</v>
      </c>
      <c r="I42" s="106" t="s">
        <v>558</v>
      </c>
      <c r="J42" s="105">
        <v>68</v>
      </c>
      <c r="K42" s="105">
        <v>73.8</v>
      </c>
      <c r="L42" s="105">
        <v>74.180000000000007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2" s="106">
        <v>0.35416666666666669</v>
      </c>
      <c r="P42" s="106">
        <v>6.25E-2</v>
      </c>
      <c r="Q42" s="105">
        <v>1</v>
      </c>
      <c r="R42" s="10" t="str">
        <f>IFERROR(_xlfn.XLOOKUP(F42, BS_ATIVIDADE[ATIVIDADE],BS_ATIVIDADE[UNIDADE] ), "*")</f>
        <v>Nº DE SOLDA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EXPANSÃO - SOLDA</v>
      </c>
      <c r="AJ42" s="9" t="str">
        <f>IF(BS_CONTROLE[[#This Row],[Atividade]]=0, "-", BS_CONTROLE[[#This Row],[Atividade]])</f>
        <v>EXPANSÃO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5" t="str">
        <f>IF(BS_CONTROLE[[#This Row],[Entre - Estações]]=0, "-", BS_CONTROLE[[#This Row],[Entre - Estações]])</f>
        <v>ZSU-ZNO</v>
      </c>
      <c r="AN42" s="105" t="str">
        <f>IF(BS_CONTROLE[[#This Row],[SB]]=0, "-", BS_CONTROLE[[#This Row],[SB]])</f>
        <v>K70K74</v>
      </c>
      <c r="AO42" s="105">
        <f>IF(BS_CONTROLE[[#This Row],[SUB]]=0, "-", BS_CONTROLE[[#This Row],[SUB]])</f>
        <v>68</v>
      </c>
      <c r="AP42" s="105">
        <f>BS_CONTROLE[[#This Row],[KM - Inicio]]</f>
        <v>73.8</v>
      </c>
      <c r="AQ42" s="105">
        <f>BS_CONTROLE[[#This Row],[KM - Inicio]]</f>
        <v>73.8</v>
      </c>
      <c r="AR42" s="108"/>
      <c r="AS42" s="108"/>
      <c r="AT42" s="108"/>
      <c r="AU42" s="136"/>
      <c r="AV42" s="136"/>
      <c r="AW42" s="14"/>
      <c r="AX42" s="14"/>
      <c r="AY42" s="164">
        <f t="shared" si="3"/>
        <v>0</v>
      </c>
      <c r="AZ42" s="153"/>
      <c r="BA42" s="109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E4246084</v>
      </c>
      <c r="B44" s="102">
        <v>46084</v>
      </c>
      <c r="C44" s="135">
        <f>IF(BS_CONTROLE[[#This Row],[DATA]]="","",WEEKNUM(BS_CONTROLE[[#This Row],[DATA]]))</f>
        <v>10</v>
      </c>
      <c r="D44" s="104" t="s">
        <v>709</v>
      </c>
      <c r="E44" s="159">
        <v>731</v>
      </c>
      <c r="F44" s="126" t="s">
        <v>625</v>
      </c>
      <c r="G44" s="142" t="str">
        <f>IF(D44="","*",VLOOKUP(F44,BS_ATIVIDADE[],3,FALSE))</f>
        <v>TRILHEIRO - DESCARGA</v>
      </c>
      <c r="H44" s="106" t="s">
        <v>1085</v>
      </c>
      <c r="I44" s="106" t="s">
        <v>1085</v>
      </c>
      <c r="J44" s="105">
        <v>68</v>
      </c>
      <c r="K44" s="105">
        <v>67.531999999999996</v>
      </c>
      <c r="L44" s="105">
        <v>69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4" s="105" t="s">
        <v>1086</v>
      </c>
      <c r="O44" s="106">
        <v>0.375</v>
      </c>
      <c r="P44" s="106">
        <v>8.3333333333333329E-2</v>
      </c>
      <c r="Q44" s="105">
        <v>1560</v>
      </c>
      <c r="R44" s="10" t="str">
        <f>IFERROR(_xlfn.XLOOKUP(F44, BS_ATIVIDADE[ATIVIDADE],BS_ATIVIDADE[UNIDADE] ), "*")</f>
        <v>M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4" s="105" t="s">
        <v>1020</v>
      </c>
      <c r="W44" s="151" t="s">
        <v>1087</v>
      </c>
      <c r="X44" s="104" t="s">
        <v>381</v>
      </c>
      <c r="Y44" s="129"/>
      <c r="Z44" s="104"/>
      <c r="AA44" s="105" t="s">
        <v>1088</v>
      </c>
      <c r="AB44" s="103" t="s">
        <v>388</v>
      </c>
      <c r="AC44" s="152" t="s">
        <v>371</v>
      </c>
      <c r="AD44" s="107">
        <v>0.33333333333333331</v>
      </c>
      <c r="AE44" s="172" t="s">
        <v>1089</v>
      </c>
      <c r="AF44" s="105"/>
      <c r="AG44" s="105"/>
      <c r="AH44" s="15"/>
      <c r="AI44" s="126" t="str">
        <f>IF(BS_CONTROLE[[#This Row],[Atividade]]=0, "-", BS_CONTROLE[[#This Row],[Atividade]])</f>
        <v>TRILHEIRO - DESCARGA</v>
      </c>
      <c r="AJ44" s="9" t="str">
        <f>IF(BS_CONTROLE[[#This Row],[Atividade]]=0, "-", BS_CONTROLE[[#This Row],[Atividade]])</f>
        <v>TRILHEIRO - DESCARGA</v>
      </c>
      <c r="AK44" s="31" t="str">
        <f>BS_CONTROLE[[#This Row],[Local - Partida]]</f>
        <v>ZBV-3</v>
      </c>
      <c r="AL44" s="31" t="str">
        <f>BS_CONTROLE[[#This Row],[Local - Encerramento]]</f>
        <v>ZBV-3</v>
      </c>
      <c r="AM44" s="105" t="str">
        <f>IF(BS_CONTROLE[[#This Row],[Entre - Estações]]=0, "-", BS_CONTROLE[[#This Row],[Entre - Estações]])</f>
        <v>ZSU</v>
      </c>
      <c r="AN44" s="105" t="str">
        <f>IF(BS_CONTROLE[[#This Row],[SB]]=0, "-", BS_CONTROLE[[#This Row],[SB]])</f>
        <v>K65ZSU/ZSU2</v>
      </c>
      <c r="AO44" s="105">
        <f>IF(BS_CONTROLE[[#This Row],[SUB]]=0, "-", BS_CONTROLE[[#This Row],[SUB]])</f>
        <v>68</v>
      </c>
      <c r="AP44" s="105">
        <f>BS_CONTROLE[[#This Row],[KM - Inicio]]</f>
        <v>67.531999999999996</v>
      </c>
      <c r="AQ44" s="105">
        <f>BS_CONTROLE[[#This Row],[KM - Inicio]]</f>
        <v>67.531999999999996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Produção e Intervalo</v>
      </c>
      <c r="BR44" s="19">
        <f t="shared" si="5"/>
        <v>0</v>
      </c>
      <c r="BS44" s="19">
        <f t="shared" si="6"/>
        <v>0</v>
      </c>
      <c r="BT44" s="8" t="str">
        <f t="shared" si="7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EDSON/NIVALDO (TP-819)46084</v>
      </c>
      <c r="B46" s="102">
        <v>46084</v>
      </c>
      <c r="C46" s="135">
        <f>IF(BS_CONTROLE[[#This Row],[DATA]]="","",WEEKNUM(BS_CONTROLE[[#This Row],[DATA]]))</f>
        <v>10</v>
      </c>
      <c r="D46" s="104" t="s">
        <v>842</v>
      </c>
      <c r="E46" s="159">
        <v>41</v>
      </c>
      <c r="F46" s="126" t="s">
        <v>744</v>
      </c>
      <c r="G46" s="142" t="str">
        <f>IF(D46="","*",VLOOKUP(F46,BS_ATIVIDADE[],3,FALSE))</f>
        <v>DORMENTE - SUBSTITUIÇÂO</v>
      </c>
      <c r="H46" s="106" t="s">
        <v>558</v>
      </c>
      <c r="I46" s="106" t="s">
        <v>558</v>
      </c>
      <c r="J46" s="105">
        <v>49</v>
      </c>
      <c r="K46" s="105">
        <v>224.547</v>
      </c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6" s="106">
        <v>0.41666666666666669</v>
      </c>
      <c r="P46" s="106">
        <v>8.3333333333333329E-2</v>
      </c>
      <c r="Q46" s="105">
        <v>30</v>
      </c>
      <c r="R46" s="10" t="str">
        <f>IFERROR(_xlfn.XLOOKUP(F46, BS_ATIVIDADE[ATIVIDADE],BS_ATIVIDADE[UNIDADE] ), "*")</f>
        <v>Nº DE DORMENTES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6" s="105" t="s">
        <v>1090</v>
      </c>
      <c r="W46" s="151" t="s">
        <v>1043</v>
      </c>
      <c r="X46" s="104" t="s">
        <v>386</v>
      </c>
      <c r="Y46" s="129"/>
      <c r="Z46" s="104"/>
      <c r="AA46" s="105" t="s">
        <v>558</v>
      </c>
      <c r="AB46" s="103"/>
      <c r="AC46" s="152"/>
      <c r="AD46" s="107" t="s">
        <v>558</v>
      </c>
      <c r="AE46" s="105" t="s">
        <v>558</v>
      </c>
      <c r="AF46" s="105" t="s">
        <v>558</v>
      </c>
      <c r="AG46" s="105" t="s">
        <v>558</v>
      </c>
      <c r="AH46" s="15"/>
      <c r="AI46" s="126" t="str">
        <f>IF(BS_CONTROLE[[#This Row],[Atividade]]=0, "-", BS_CONTROLE[[#This Row],[Atividade]])</f>
        <v>PDM - SUBSTITUIÇÃO - DORMENTE</v>
      </c>
      <c r="AJ46" s="9" t="str">
        <f>IF(BS_CONTROLE[[#This Row],[Atividade]]=0, "-", BS_CONTROLE[[#This Row],[Atividade]])</f>
        <v>PDM - SUBSTITUIÇÃO - DORMENTE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ZXI-ZVK</v>
      </c>
      <c r="AN46" s="105" t="str">
        <f>IF(BS_CONTROLE[[#This Row],[SB]]=0, "-", BS_CONTROLE[[#This Row],[SB]])</f>
        <v>224ZIC1</v>
      </c>
      <c r="AO46" s="105">
        <f>IF(BS_CONTROLE[[#This Row],[SUB]]=0, "-", BS_CONTROLE[[#This Row],[SUB]])</f>
        <v>49</v>
      </c>
      <c r="AP46" s="105">
        <f>BS_CONTROLE[[#This Row],[KM - Inicio]]</f>
        <v>224.547</v>
      </c>
      <c r="AQ46" s="105">
        <f>BS_CONTROLE[[#This Row],[KM - Inicio]]</f>
        <v>224.547</v>
      </c>
      <c r="AR46" s="108"/>
      <c r="AS46" s="108"/>
      <c r="AT46" s="108"/>
      <c r="AU46" s="136"/>
      <c r="AV46" s="136"/>
      <c r="AW46" s="14"/>
      <c r="AX46" s="14"/>
      <c r="AY46" s="164">
        <f t="shared" si="3"/>
        <v>0</v>
      </c>
      <c r="AZ46" s="153"/>
      <c r="BA46" s="109"/>
      <c r="BB46" s="10" t="str">
        <f>IFERROR(_xlfn.XLOOKUP(AI46, BS_ATIVIDADE[ATIVIDADE],BS_ATIVIDADE[UNIDADE] ), "*")</f>
        <v>Nº DE DORMENTES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>
      <c r="A48" s="47" t="str">
        <f t="shared" si="2"/>
        <v>DANIEL (TP-647)46084</v>
      </c>
      <c r="B48" s="102">
        <v>46084</v>
      </c>
      <c r="C48" s="135">
        <f>IF(BS_CONTROLE[[#This Row],[DATA]]="","",WEEKNUM(BS_CONTROLE[[#This Row],[DATA]]))</f>
        <v>10</v>
      </c>
      <c r="D48" s="104" t="s">
        <v>830</v>
      </c>
      <c r="E48" s="159">
        <v>162</v>
      </c>
      <c r="F48" s="126" t="s">
        <v>740</v>
      </c>
      <c r="G48" s="142" t="str">
        <f>IF(D48="","*",VLOOKUP(F48,BS_ATIVIDADE[],3,FALSE))</f>
        <v>SOLDA</v>
      </c>
      <c r="H48" s="105" t="s">
        <v>558</v>
      </c>
      <c r="I48" s="105" t="s">
        <v>558</v>
      </c>
      <c r="J48" s="105">
        <v>56</v>
      </c>
      <c r="K48" s="105">
        <v>208.75</v>
      </c>
      <c r="L48" s="105" t="s">
        <v>558</v>
      </c>
      <c r="M48" s="105" t="s">
        <v>1026</v>
      </c>
      <c r="N48" s="105" t="s">
        <v>237</v>
      </c>
      <c r="O48" s="106">
        <v>0.41666666666666669</v>
      </c>
      <c r="P48" s="106">
        <v>6.25E-2</v>
      </c>
      <c r="Q48" s="105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8" s="105" t="s">
        <v>1027</v>
      </c>
      <c r="W48" s="151" t="s">
        <v>1024</v>
      </c>
      <c r="X48" s="104" t="s">
        <v>386</v>
      </c>
      <c r="Y48" s="129"/>
      <c r="Z48" s="104"/>
      <c r="AA48" s="105" t="s">
        <v>558</v>
      </c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ZST</v>
      </c>
      <c r="AN48" s="105" t="str">
        <f>IF(BS_CONTROLE[[#This Row],[SB]]=0, "-", BS_CONTROLE[[#This Row],[SB]])</f>
        <v>ZST2</v>
      </c>
      <c r="AO48" s="105">
        <f>IF(BS_CONTROLE[[#This Row],[SUB]]=0, "-", BS_CONTROLE[[#This Row],[SUB]])</f>
        <v>56</v>
      </c>
      <c r="AP48" s="105">
        <f>BS_CONTROLE[[#This Row],[KM - Inicio]]</f>
        <v>208.75</v>
      </c>
      <c r="AQ48" s="105">
        <f>BS_CONTROLE[[#This Row],[KM - Inicio]]</f>
        <v>208.75</v>
      </c>
      <c r="AR48" s="108"/>
      <c r="AS48" s="108"/>
      <c r="AT48" s="108"/>
      <c r="AU48" s="136"/>
      <c r="AV48" s="136"/>
      <c r="AW48" s="14"/>
      <c r="AX48" s="14"/>
      <c r="AY48" s="164">
        <f t="shared" si="3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/>
      </c>
    </row>
    <row r="49" spans="1:72">
      <c r="A49" s="47" t="str">
        <f t="shared" si="2"/>
        <v>V9346084</v>
      </c>
      <c r="B49" s="102">
        <v>46084</v>
      </c>
      <c r="C49" s="135">
        <f>IF(BS_CONTROLE[[#This Row],[DATA]]="","",WEEKNUM(BS_CONTROLE[[#This Row],[DATA]]))</f>
        <v>10</v>
      </c>
      <c r="D49" s="104" t="s">
        <v>775</v>
      </c>
      <c r="E49" s="159">
        <v>162</v>
      </c>
      <c r="F49" s="126" t="s">
        <v>663</v>
      </c>
      <c r="G49" s="142" t="str">
        <f>IF(D49="","*",VLOOKUP(F49,BS_ATIVIDADE[],3,FALSE))</f>
        <v>MECANIZAÇÃO - SOCADORA</v>
      </c>
      <c r="H49" s="105" t="s">
        <v>92</v>
      </c>
      <c r="I49" s="105" t="s">
        <v>92</v>
      </c>
      <c r="J49" s="105">
        <v>56</v>
      </c>
      <c r="K49" s="105">
        <v>204.4</v>
      </c>
      <c r="L49" s="105">
        <v>206.4</v>
      </c>
      <c r="M49" s="105" t="s">
        <v>234</v>
      </c>
      <c r="N49" s="105" t="s">
        <v>235</v>
      </c>
      <c r="O49" s="106">
        <v>0.33333333333333331</v>
      </c>
      <c r="P49" s="106">
        <v>0.125</v>
      </c>
      <c r="Q49" s="105">
        <v>500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9" s="105" t="s">
        <v>1031</v>
      </c>
      <c r="W49" s="151" t="s">
        <v>1017</v>
      </c>
      <c r="X49" s="104" t="s">
        <v>386</v>
      </c>
      <c r="Y49" s="129"/>
      <c r="Z49" s="104"/>
      <c r="AA49" s="105" t="s">
        <v>1032</v>
      </c>
      <c r="AB49" s="103" t="s">
        <v>377</v>
      </c>
      <c r="AC49" s="152" t="s">
        <v>371</v>
      </c>
      <c r="AD49" s="107">
        <v>0.33333333333333331</v>
      </c>
      <c r="AE49" s="105">
        <v>7309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ZYU1</v>
      </c>
      <c r="AL49" s="31" t="str">
        <f>BS_CONTROLE[[#This Row],[Local - Encerramento]]</f>
        <v>ZYU1</v>
      </c>
      <c r="AM49" s="105" t="str">
        <f>IF(BS_CONTROLE[[#This Row],[Entre - Estações]]=0, "-", BS_CONTROLE[[#This Row],[Entre - Estações]])</f>
        <v>ZYU-ZST</v>
      </c>
      <c r="AN49" s="105" t="str">
        <f>IF(BS_CONTROLE[[#This Row],[SB]]=0, "-", BS_CONTROLE[[#This Row],[SB]])</f>
        <v>ZYU206</v>
      </c>
      <c r="AO49" s="105">
        <f>IF(BS_CONTROLE[[#This Row],[SUB]]=0, "-", BS_CONTROLE[[#This Row],[SUB]])</f>
        <v>56</v>
      </c>
      <c r="AP49" s="105">
        <f>BS_CONTROLE[[#This Row],[KM - Inicio]]</f>
        <v>204.4</v>
      </c>
      <c r="AQ49" s="105">
        <f>BS_CONTROLE[[#This Row],[KM - Inicio]]</f>
        <v>204.4</v>
      </c>
      <c r="AR49" s="108"/>
      <c r="AS49" s="108"/>
      <c r="AT49" s="108"/>
      <c r="AU49" s="136"/>
      <c r="AV49" s="136"/>
      <c r="AW49" s="14"/>
      <c r="AX49" s="14"/>
      <c r="AY49" s="164">
        <f t="shared" si="3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/>
      </c>
    </row>
    <row r="50" spans="1:72">
      <c r="A50" s="47" t="str">
        <f t="shared" si="2"/>
        <v>ROGÉRIO (TP-730)46084</v>
      </c>
      <c r="B50" s="102">
        <v>46084</v>
      </c>
      <c r="C50" s="135">
        <f>IF(BS_CONTROLE[[#This Row],[DATA]]="","",WEEKNUM(BS_CONTROLE[[#This Row],[DATA]]))</f>
        <v>10</v>
      </c>
      <c r="D50" s="104" t="s">
        <v>900</v>
      </c>
      <c r="E50" s="159">
        <v>774</v>
      </c>
      <c r="F50" s="126" t="s">
        <v>744</v>
      </c>
      <c r="G50" s="142" t="str">
        <f>IF(D50="","*",VLOOKUP(F50,BS_ATIVIDADE[],3,FALSE))</f>
        <v>DORMENTE - SUBSTITUIÇÂO</v>
      </c>
      <c r="H50" s="106" t="s">
        <v>558</v>
      </c>
      <c r="I50" s="106" t="s">
        <v>558</v>
      </c>
      <c r="J50" s="105">
        <v>56</v>
      </c>
      <c r="K50" s="105">
        <v>202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0" s="106">
        <v>0.41666666666666669</v>
      </c>
      <c r="P50" s="106">
        <v>8.3333333333333329E-2</v>
      </c>
      <c r="Q50" s="105">
        <v>30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" s="105" t="s">
        <v>1034</v>
      </c>
      <c r="W50" s="151" t="s">
        <v>1035</v>
      </c>
      <c r="X50" s="104" t="s">
        <v>386</v>
      </c>
      <c r="Y50" s="129"/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SUBSTITUIÇÃO - DORMENTE</v>
      </c>
      <c r="AJ50" s="9" t="str">
        <f>IF(BS_CONTROLE[[#This Row],[Atividade]]=0, "-", BS_CONTROLE[[#This Row],[Atividade]])</f>
        <v>PDM - SUBSTITUIÇÃO - DORMENTE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ZYU</v>
      </c>
      <c r="AN50" s="105" t="str">
        <f>IF(BS_CONTROLE[[#This Row],[SB]]=0, "-", BS_CONTROLE[[#This Row],[SB]])</f>
        <v>ZYU2</v>
      </c>
      <c r="AO50" s="105">
        <f>IF(BS_CONTROLE[[#This Row],[SUB]]=0, "-", BS_CONTROLE[[#This Row],[SUB]])</f>
        <v>56</v>
      </c>
      <c r="AP50" s="105">
        <f>BS_CONTROLE[[#This Row],[KM - Inicio]]</f>
        <v>202</v>
      </c>
      <c r="AQ50" s="105">
        <f>BS_CONTROLE[[#This Row],[KM - Inicio]]</f>
        <v>202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Produção e Intervalo</v>
      </c>
      <c r="BR50" s="19">
        <f t="shared" si="5"/>
        <v>0</v>
      </c>
      <c r="BS50" s="19">
        <f t="shared" si="6"/>
        <v>0</v>
      </c>
      <c r="BT50" s="8" t="str">
        <f t="shared" si="7"/>
        <v/>
      </c>
    </row>
    <row r="51" spans="1:72">
      <c r="A51" s="47" t="str">
        <f t="shared" si="2"/>
        <v>W5946084</v>
      </c>
      <c r="B51" s="102">
        <v>46084</v>
      </c>
      <c r="C51" s="135">
        <f>IF(BS_CONTROLE[[#This Row],[DATA]]="","",WEEKNUM(BS_CONTROLE[[#This Row],[DATA]]))</f>
        <v>10</v>
      </c>
      <c r="D51" s="104" t="s">
        <v>790</v>
      </c>
      <c r="E51" s="159">
        <v>605</v>
      </c>
      <c r="F51" s="126" t="s">
        <v>721</v>
      </c>
      <c r="G51" s="142" t="str">
        <f>IF(D51="","*",VLOOKUP(F51,BS_ATIVIDADE[],3,FALSE))</f>
        <v>DORMENTE - DESCARGA</v>
      </c>
      <c r="H51" s="105" t="s">
        <v>92</v>
      </c>
      <c r="I51" s="105" t="s">
        <v>92</v>
      </c>
      <c r="J51" s="105">
        <v>56</v>
      </c>
      <c r="K51" s="105">
        <v>190</v>
      </c>
      <c r="L51" s="105" t="s">
        <v>558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1" s="106">
        <v>0.375</v>
      </c>
      <c r="P51" s="106">
        <v>4.1666666666666664E-2</v>
      </c>
      <c r="Q51" s="105">
        <v>100</v>
      </c>
      <c r="R51" s="10" t="str">
        <f>IFERROR(_xlfn.XLOOKUP(F51, BS_ATIVIDADE[ATIVIDADE],BS_ATIVIDADE[UNIDADE] ), "*")</f>
        <v>Nº DE DORMENTES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1" s="105" t="s">
        <v>1034</v>
      </c>
      <c r="W51" s="151" t="s">
        <v>1037</v>
      </c>
      <c r="X51" s="104" t="s">
        <v>386</v>
      </c>
      <c r="Y51" s="129"/>
      <c r="Z51" s="104"/>
      <c r="AA51" s="105" t="s">
        <v>1038</v>
      </c>
      <c r="AB51" s="103" t="s">
        <v>383</v>
      </c>
      <c r="AC51" s="152" t="s">
        <v>384</v>
      </c>
      <c r="AD51" s="107">
        <v>0.35416666666666669</v>
      </c>
      <c r="AE51" s="105">
        <v>7629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PDM - DESCARGA - DORMENTE</v>
      </c>
      <c r="AJ51" s="9" t="str">
        <f>IF(BS_CONTROLE[[#This Row],[Atividade]]=0, "-", BS_CONTROLE[[#This Row],[Atividade]])</f>
        <v>PDM - DESCARGA - DORMENTE</v>
      </c>
      <c r="AK51" s="31" t="str">
        <f>BS_CONTROLE[[#This Row],[Local - Partida]]</f>
        <v>ZYU1</v>
      </c>
      <c r="AL51" s="31" t="str">
        <f>BS_CONTROLE[[#This Row],[Local - Encerramento]]</f>
        <v>ZYU1</v>
      </c>
      <c r="AM51" s="105" t="str">
        <f>IF(BS_CONTROLE[[#This Row],[Entre - Estações]]=0, "-", BS_CONTROLE[[#This Row],[Entre - Estações]])</f>
        <v>ZXP-ZFY</v>
      </c>
      <c r="AN51" s="105" t="str">
        <f>IF(BS_CONTROLE[[#This Row],[SB]]=0, "-", BS_CONTROLE[[#This Row],[SB]])</f>
        <v>189ZFY</v>
      </c>
      <c r="AO51" s="105">
        <f>IF(BS_CONTROLE[[#This Row],[SUB]]=0, "-", BS_CONTROLE[[#This Row],[SUB]])</f>
        <v>56</v>
      </c>
      <c r="AP51" s="105">
        <f>BS_CONTROLE[[#This Row],[KM - Inicio]]</f>
        <v>190</v>
      </c>
      <c r="AQ51" s="105">
        <f>BS_CONTROLE[[#This Row],[KM - Inicio]]</f>
        <v>190</v>
      </c>
      <c r="AR51" s="108"/>
      <c r="AS51" s="108"/>
      <c r="AT51" s="108"/>
      <c r="AU51" s="136"/>
      <c r="AV51" s="136"/>
      <c r="AW51" s="14"/>
      <c r="AX51" s="14"/>
      <c r="AY51" s="164">
        <f t="shared" si="3"/>
        <v>0</v>
      </c>
      <c r="AZ51" s="153"/>
      <c r="BA51" s="109"/>
      <c r="BB51" s="10" t="str">
        <f>IFERROR(_xlfn.XLOOKUP(AI51, BS_ATIVIDADE[ATIVIDADE],BS_ATIVIDADE[UNIDADE] ), "*")</f>
        <v>Nº DE DORMENTES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/>
      </c>
    </row>
    <row r="52" spans="1:72">
      <c r="A52" s="47" t="str">
        <f t="shared" si="2"/>
        <v>ROBSON (TF-701)46084</v>
      </c>
      <c r="B52" s="102">
        <v>46084</v>
      </c>
      <c r="C52" s="135">
        <f>IF(BS_CONTROLE[[#This Row],[DATA]]="","",WEEKNUM(BS_CONTROLE[[#This Row],[DATA]]))</f>
        <v>10</v>
      </c>
      <c r="D52" s="104" t="s">
        <v>898</v>
      </c>
      <c r="E52" s="159">
        <v>310</v>
      </c>
      <c r="F52" s="126" t="s">
        <v>744</v>
      </c>
      <c r="G52" s="142" t="str">
        <f>IF(D52="","*",VLOOKUP(F52,BS_ATIVIDADE[],3,FALSE))</f>
        <v>DORMENTE - SUBSTITUIÇÂO</v>
      </c>
      <c r="H52" s="106" t="s">
        <v>558</v>
      </c>
      <c r="I52" s="106" t="s">
        <v>558</v>
      </c>
      <c r="J52" s="105">
        <v>56</v>
      </c>
      <c r="K52" s="105">
        <v>190.3</v>
      </c>
      <c r="L52" s="105">
        <v>190.5</v>
      </c>
      <c r="M52" s="105" t="s">
        <v>1041</v>
      </c>
      <c r="N52" s="105" t="s">
        <v>229</v>
      </c>
      <c r="O52" s="106">
        <v>0.41666666666666669</v>
      </c>
      <c r="P52" s="106">
        <v>8.3333333333333329E-2</v>
      </c>
      <c r="Q52" s="105">
        <v>30</v>
      </c>
      <c r="R52" s="10" t="str">
        <f>IFERROR(_xlfn.XLOOKUP(F52, BS_ATIVIDADE[ATIVIDADE],BS_ATIVIDADE[UNIDADE] ), "*")</f>
        <v>Nº DE DORMENTES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2" s="105" t="s">
        <v>1042</v>
      </c>
      <c r="W52" s="151" t="s">
        <v>1043</v>
      </c>
      <c r="X52" s="104" t="s">
        <v>386</v>
      </c>
      <c r="Y52" s="129"/>
      <c r="Z52" s="104"/>
      <c r="AA52" s="105" t="s">
        <v>558</v>
      </c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PDM - SUBSTITUIÇÃO - DORMENTE</v>
      </c>
      <c r="AJ52" s="9" t="str">
        <f>IF(BS_CONTROLE[[#This Row],[Atividade]]=0, "-", BS_CONTROLE[[#This Row],[Atividade]])</f>
        <v>PDM - SUBSTITUIÇÃO - DORMENTE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5" t="str">
        <f>IF(BS_CONTROLE[[#This Row],[Entre - Estações]]=0, "-", BS_CONTROLE[[#This Row],[Entre - Estações]])</f>
        <v>ZDY-ZFY</v>
      </c>
      <c r="AN52" s="105" t="str">
        <f>IF(BS_CONTROLE[[#This Row],[SB]]=0, "-", BS_CONTROLE[[#This Row],[SB]])</f>
        <v>189ZFY</v>
      </c>
      <c r="AO52" s="105">
        <f>IF(BS_CONTROLE[[#This Row],[SUB]]=0, "-", BS_CONTROLE[[#This Row],[SUB]])</f>
        <v>56</v>
      </c>
      <c r="AP52" s="105">
        <f>BS_CONTROLE[[#This Row],[KM - Inicio]]</f>
        <v>190.3</v>
      </c>
      <c r="AQ52" s="105">
        <f>BS_CONTROLE[[#This Row],[KM - Inicio]]</f>
        <v>190.3</v>
      </c>
      <c r="AR52" s="108"/>
      <c r="AS52" s="108"/>
      <c r="AT52" s="108"/>
      <c r="AU52" s="136"/>
      <c r="AV52" s="136"/>
      <c r="AW52" s="14"/>
      <c r="AX52" s="14"/>
      <c r="AY52" s="164">
        <f t="shared" si="3"/>
        <v>0</v>
      </c>
      <c r="AZ52" s="153"/>
      <c r="BA52" s="109"/>
      <c r="BB52" s="10" t="str">
        <f>IFERROR(_xlfn.XLOOKUP(AI52, BS_ATIVIDADE[ATIVIDADE],BS_ATIVIDADE[UNIDADE] ), "*")</f>
        <v>Nº DE DORMENTES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Produção e Intervalo</v>
      </c>
      <c r="BR52" s="19">
        <f t="shared" si="5"/>
        <v>0</v>
      </c>
      <c r="BS52" s="19">
        <f t="shared" si="6"/>
        <v>0</v>
      </c>
      <c r="BT52" s="8" t="str">
        <f t="shared" si="7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>
      <c r="A54" s="47" t="str">
        <f t="shared" si="2"/>
        <v>EDSON (TP-719)46084</v>
      </c>
      <c r="B54" s="102">
        <v>46084</v>
      </c>
      <c r="C54" s="135">
        <f>IF(BS_CONTROLE[[#This Row],[DATA]]="","",WEEKNUM(BS_CONTROLE[[#This Row],[DATA]]))</f>
        <v>10</v>
      </c>
      <c r="D54" s="104" t="s">
        <v>840</v>
      </c>
      <c r="E54" s="159">
        <v>49</v>
      </c>
      <c r="F54" s="126" t="s">
        <v>747</v>
      </c>
      <c r="G54" s="142" t="str">
        <f>IF(D54="","*",VLOOKUP(F54,BS_ATIVIDADE[],3,FALSE))</f>
        <v>TRILHO - SUBSTITUIÇÂO</v>
      </c>
      <c r="H54" s="106" t="s">
        <v>558</v>
      </c>
      <c r="I54" s="106" t="s">
        <v>558</v>
      </c>
      <c r="J54" s="105">
        <v>55</v>
      </c>
      <c r="K54" s="105">
        <v>103.9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4" s="127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4" s="106">
        <v>0.375</v>
      </c>
      <c r="P54" s="106">
        <v>8.3333333333333329E-2</v>
      </c>
      <c r="Q54" s="105">
        <v>312</v>
      </c>
      <c r="R54" s="10" t="str">
        <f>IFERROR(_xlfn.XLOOKUP(F54, BS_ATIVIDADE[ATIVIDADE],BS_ATIVIDADE[UNIDADE] ), "*")</f>
        <v>M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4" s="105" t="s">
        <v>1090</v>
      </c>
      <c r="W54" s="151" t="s">
        <v>1091</v>
      </c>
      <c r="X54" s="104" t="s">
        <v>386</v>
      </c>
      <c r="Y54" s="129"/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 t="s">
        <v>558</v>
      </c>
      <c r="AI54" s="126" t="str">
        <f>IF(BS_CONTROLE[[#This Row],[Atividade]]=0, "-", BS_CONTROLE[[#This Row],[Atividade]])</f>
        <v>PDM - SUBSTITUIÇÃO - TRILHO</v>
      </c>
      <c r="AJ54" s="9" t="str">
        <f>IF(BS_CONTROLE[[#This Row],[Atividade]]=0, "-", BS_CONTROLE[[#This Row],[Atividade]])</f>
        <v>PDM - SUBSTITUIÇÃO - TRILHO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ZKW-ZLU</v>
      </c>
      <c r="AN54" s="105">
        <f>IF(BS_CONTROLE[[#This Row],[SB]]=0, "-", BS_CONTROLE[[#This Row],[SB]])</f>
        <v>1051032</v>
      </c>
      <c r="AO54" s="105">
        <f>IF(BS_CONTROLE[[#This Row],[SUB]]=0, "-", BS_CONTROLE[[#This Row],[SUB]])</f>
        <v>55</v>
      </c>
      <c r="AP54" s="105">
        <f>BS_CONTROLE[[#This Row],[KM - Inicio]]</f>
        <v>103.9</v>
      </c>
      <c r="AQ54" s="105">
        <f>BS_CONTROLE[[#This Row],[KM - Inicio]]</f>
        <v>103.9</v>
      </c>
      <c r="AR54" s="108"/>
      <c r="AS54" s="108"/>
      <c r="AT54" s="108"/>
      <c r="AU54" s="136"/>
      <c r="AV54" s="136"/>
      <c r="AW54" s="14"/>
      <c r="AX54" s="14"/>
      <c r="AY54" s="164">
        <f t="shared" si="3"/>
        <v>0</v>
      </c>
      <c r="AZ54" s="153"/>
      <c r="BA54" s="109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/>
      </c>
    </row>
    <row r="55" spans="1:72">
      <c r="A55" s="47" t="str">
        <f t="shared" si="2"/>
        <v>E1746084</v>
      </c>
      <c r="B55" s="102">
        <v>46084</v>
      </c>
      <c r="C55" s="135">
        <f>IF(BS_CONTROLE[[#This Row],[DATA]]="","",WEEKNUM(BS_CONTROLE[[#This Row],[DATA]]))</f>
        <v>10</v>
      </c>
      <c r="D55" s="104" t="s">
        <v>702</v>
      </c>
      <c r="E55" s="159"/>
      <c r="F55" s="126" t="s">
        <v>560</v>
      </c>
      <c r="G55" s="142" t="str">
        <f>IF(D55="","*",VLOOKUP(F55,BS_ATIVIDADE[],3,FALSE))</f>
        <v>CAMINHÂO - SOLDA</v>
      </c>
      <c r="H55" s="106" t="s">
        <v>183</v>
      </c>
      <c r="I55" s="106" t="s">
        <v>183</v>
      </c>
      <c r="J55" s="105">
        <v>55</v>
      </c>
      <c r="K55" s="105">
        <v>106.75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5" s="106">
        <v>0.375</v>
      </c>
      <c r="P55" s="106">
        <v>8.3333333333333329E-2</v>
      </c>
      <c r="Q55" s="105">
        <v>2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" s="105" t="s">
        <v>1008</v>
      </c>
      <c r="W55" s="151" t="s">
        <v>1009</v>
      </c>
      <c r="X55" s="104" t="s">
        <v>386</v>
      </c>
      <c r="Y55" s="129"/>
      <c r="Z55" s="104"/>
      <c r="AA55" s="105">
        <v>1</v>
      </c>
      <c r="AB55" s="103" t="s">
        <v>377</v>
      </c>
      <c r="AC55" s="152"/>
      <c r="AD55" s="107">
        <v>0.29166666666666669</v>
      </c>
      <c r="AE55" s="105">
        <v>6251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CAMINHÃO DE SOLDA</v>
      </c>
      <c r="AJ55" s="9" t="str">
        <f>IF(BS_CONTROLE[[#This Row],[Atividade]]=0, "-", BS_CONTROLE[[#This Row],[Atividade]])</f>
        <v>CAMINHÃO DE SOLDA</v>
      </c>
      <c r="AK55" s="31" t="str">
        <f>BS_CONTROLE[[#This Row],[Local - Partida]]</f>
        <v>102ZKW2</v>
      </c>
      <c r="AL55" s="31" t="str">
        <f>BS_CONTROLE[[#This Row],[Local - Encerramento]]</f>
        <v>102ZKW2</v>
      </c>
      <c r="AM55" s="105" t="str">
        <f>IF(BS_CONTROLE[[#This Row],[Entre - Estações]]=0, "-", BS_CONTROLE[[#This Row],[Entre - Estações]])</f>
        <v>ZLU</v>
      </c>
      <c r="AN55" s="105" t="str">
        <f>IF(BS_CONTROLE[[#This Row],[SB]]=0, "-", BS_CONTROLE[[#This Row],[SB]])</f>
        <v>ZLU1052</v>
      </c>
      <c r="AO55" s="105">
        <f>IF(BS_CONTROLE[[#This Row],[SUB]]=0, "-", BS_CONTROLE[[#This Row],[SUB]])</f>
        <v>55</v>
      </c>
      <c r="AP55" s="105">
        <f>BS_CONTROLE[[#This Row],[KM - Inicio]]</f>
        <v>106.75</v>
      </c>
      <c r="AQ55" s="105">
        <f>BS_CONTROLE[[#This Row],[KM - Inicio]]</f>
        <v>106.75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Produção e Intervalo</v>
      </c>
      <c r="BR55" s="19">
        <f t="shared" si="5"/>
        <v>0</v>
      </c>
      <c r="BS55" s="19">
        <f t="shared" si="6"/>
        <v>0</v>
      </c>
      <c r="BT55" s="8" t="str">
        <f t="shared" si="7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>
      <c r="A57" s="47" t="str">
        <f t="shared" si="2"/>
        <v>CLEBISON (TP-728)46084</v>
      </c>
      <c r="B57" s="102">
        <v>46084</v>
      </c>
      <c r="C57" s="135">
        <f>IF(BS_CONTROLE[[#This Row],[DATA]]="","",WEEKNUM(BS_CONTROLE[[#This Row],[DATA]]))</f>
        <v>10</v>
      </c>
      <c r="D57" s="104" t="s">
        <v>829</v>
      </c>
      <c r="E57" s="159">
        <v>52</v>
      </c>
      <c r="F57" s="126" t="s">
        <v>740</v>
      </c>
      <c r="G57" s="142" t="str">
        <f>IF(D57="","*",VLOOKUP(F57,BS_ATIVIDADE[],3,FALSE))</f>
        <v>SOLDA</v>
      </c>
      <c r="H57" s="106" t="s">
        <v>558</v>
      </c>
      <c r="I57" s="106" t="s">
        <v>558</v>
      </c>
      <c r="J57" s="105">
        <v>55</v>
      </c>
      <c r="K57" s="105">
        <v>129.4</v>
      </c>
      <c r="L57" s="105" t="s">
        <v>558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7" s="106">
        <v>0.375</v>
      </c>
      <c r="P57" s="106">
        <v>6.25E-2</v>
      </c>
      <c r="Q57" s="105">
        <v>1</v>
      </c>
      <c r="R57" s="10" t="str">
        <f>IFERROR(_xlfn.XLOOKUP(F57, BS_ATIVIDADE[ATIVIDADE],BS_ATIVIDADE[UNIDADE] ), "*")</f>
        <v>Nº DE SOLDA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" s="105" t="s">
        <v>1092</v>
      </c>
      <c r="W57" s="151" t="s">
        <v>1093</v>
      </c>
      <c r="X57" s="104" t="s">
        <v>386</v>
      </c>
      <c r="Y57" s="129"/>
      <c r="Z57" s="104"/>
      <c r="AA57" s="105" t="s">
        <v>558</v>
      </c>
      <c r="AB57" s="103"/>
      <c r="AC57" s="152"/>
      <c r="AD57" s="107" t="s">
        <v>558</v>
      </c>
      <c r="AE57" s="105" t="s">
        <v>558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ZYQ-ZEM</v>
      </c>
      <c r="AN57" s="105" t="str">
        <f>IF(BS_CONTROLE[[#This Row],[SB]]=0, "-", BS_CONTROLE[[#This Row],[SB]])</f>
        <v>130ZYQ2</v>
      </c>
      <c r="AO57" s="105">
        <f>IF(BS_CONTROLE[[#This Row],[SUB]]=0, "-", BS_CONTROLE[[#This Row],[SUB]])</f>
        <v>55</v>
      </c>
      <c r="AP57" s="105">
        <f>BS_CONTROLE[[#This Row],[KM - Inicio]]</f>
        <v>129.4</v>
      </c>
      <c r="AQ57" s="105">
        <f>BS_CONTROLE[[#This Row],[KM - Inicio]]</f>
        <v>129.4</v>
      </c>
      <c r="AR57" s="108"/>
      <c r="AS57" s="108"/>
      <c r="AT57" s="108"/>
      <c r="AU57" s="136"/>
      <c r="AV57" s="136"/>
      <c r="AW57" s="14"/>
      <c r="AX57" s="14"/>
      <c r="AY57" s="164">
        <f t="shared" si="3"/>
        <v>0</v>
      </c>
      <c r="AZ57" s="153"/>
      <c r="BA57" s="109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/>
      </c>
    </row>
    <row r="58" spans="1:72">
      <c r="A58" s="47" t="str">
        <f t="shared" si="2"/>
        <v>ISMAEL(TP-726)46084</v>
      </c>
      <c r="B58" s="102">
        <v>46084</v>
      </c>
      <c r="C58" s="135">
        <f>IF(BS_CONTROLE[[#This Row],[DATA]]="","",WEEKNUM(BS_CONTROLE[[#This Row],[DATA]]))</f>
        <v>10</v>
      </c>
      <c r="D58" s="104" t="s">
        <v>857</v>
      </c>
      <c r="E58" s="159">
        <v>53</v>
      </c>
      <c r="F58" s="126" t="s">
        <v>740</v>
      </c>
      <c r="G58" s="142" t="str">
        <f>IF(D58="","*",VLOOKUP(F58,BS_ATIVIDADE[],3,FALSE))</f>
        <v>SOLDA</v>
      </c>
      <c r="H58" s="106" t="s">
        <v>558</v>
      </c>
      <c r="I58" s="106" t="s">
        <v>558</v>
      </c>
      <c r="J58" s="105">
        <v>55</v>
      </c>
      <c r="K58" s="105">
        <v>129.4</v>
      </c>
      <c r="L58" s="105" t="s">
        <v>558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" s="105" t="s">
        <v>1020</v>
      </c>
      <c r="W58" s="151" t="s">
        <v>1093</v>
      </c>
      <c r="X58" s="104" t="s">
        <v>386</v>
      </c>
      <c r="Y58" s="129"/>
      <c r="Z58" s="104"/>
      <c r="AA58" s="105" t="s">
        <v>558</v>
      </c>
      <c r="AB58" s="103"/>
      <c r="AC58" s="152"/>
      <c r="AD58" s="107" t="s">
        <v>558</v>
      </c>
      <c r="AE58" s="105" t="s">
        <v>558</v>
      </c>
      <c r="AF58" s="105" t="s">
        <v>558</v>
      </c>
      <c r="AG58" s="105" t="s">
        <v>558</v>
      </c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ZYQ-ZEM</v>
      </c>
      <c r="AN58" s="105" t="str">
        <f>IF(BS_CONTROLE[[#This Row],[SB]]=0, "-", BS_CONTROLE[[#This Row],[SB]])</f>
        <v>130ZYQ2</v>
      </c>
      <c r="AO58" s="105">
        <f>IF(BS_CONTROLE[[#This Row],[SUB]]=0, "-", BS_CONTROLE[[#This Row],[SUB]])</f>
        <v>55</v>
      </c>
      <c r="AP58" s="105">
        <f>BS_CONTROLE[[#This Row],[KM - Inicio]]</f>
        <v>129.4</v>
      </c>
      <c r="AQ58" s="105">
        <f>BS_CONTROLE[[#This Row],[KM - Inicio]]</f>
        <v>129.4</v>
      </c>
      <c r="AR58" s="108"/>
      <c r="AS58" s="108"/>
      <c r="AT58" s="108"/>
      <c r="AU58" s="136"/>
      <c r="AV58" s="136"/>
      <c r="AW58" s="14"/>
      <c r="AX58" s="14"/>
      <c r="AY58" s="164">
        <f t="shared" si="3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W9646084</v>
      </c>
      <c r="B61" s="102">
        <v>46084</v>
      </c>
      <c r="C61" s="135">
        <f>IF(BS_CONTROLE[[#This Row],[DATA]]="","",WEEKNUM(BS_CONTROLE[[#This Row],[DATA]]))</f>
        <v>10</v>
      </c>
      <c r="D61" s="104" t="s">
        <v>805</v>
      </c>
      <c r="E61" s="159">
        <v>56</v>
      </c>
      <c r="F61" s="126" t="s">
        <v>682</v>
      </c>
      <c r="G61" s="142" t="str">
        <f>IF(D61="","*",VLOOKUP(F61,BS_ATIVIDADE[],3,FALSE))</f>
        <v>MODERNIZAÇÃO</v>
      </c>
      <c r="H61" s="106" t="s">
        <v>1094</v>
      </c>
      <c r="I61" s="106" t="s">
        <v>1094</v>
      </c>
      <c r="J61" s="105">
        <v>55</v>
      </c>
      <c r="K61" s="105">
        <v>149.4</v>
      </c>
      <c r="L61" s="105" t="s">
        <v>558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1" s="127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61" s="106">
        <v>0.31944444444444442</v>
      </c>
      <c r="P61" s="106">
        <v>6.9444444444444447E-4</v>
      </c>
      <c r="Q61" s="105">
        <v>1</v>
      </c>
      <c r="R61" s="10" t="str">
        <f>IFERROR(_xlfn.XLOOKUP(F61, BS_ATIVIDADE[ATIVIDADE],BS_ATIVIDADE[UNIDADE] ), "*")</f>
        <v>BINÁRIO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05" t="s">
        <v>1057</v>
      </c>
      <c r="W61" s="151" t="s">
        <v>1095</v>
      </c>
      <c r="X61" s="104" t="s">
        <v>381</v>
      </c>
      <c r="Y61" s="129"/>
      <c r="Z61" s="104"/>
      <c r="AA61" s="105">
        <v>2</v>
      </c>
      <c r="AB61" s="103" t="s">
        <v>377</v>
      </c>
      <c r="AC61" s="152"/>
      <c r="AD61" s="107">
        <v>0.29166666666666669</v>
      </c>
      <c r="AE61" s="105" t="s">
        <v>558</v>
      </c>
      <c r="AF61" s="105" t="s">
        <v>558</v>
      </c>
      <c r="AG61" s="105" t="s">
        <v>558</v>
      </c>
      <c r="AH61" s="15"/>
      <c r="AI61" s="126" t="str">
        <f>IF(BS_CONTROLE[[#This Row],[Atividade]]=0, "-", BS_CONTROLE[[#This Row],[Atividade]])</f>
        <v>MODERNIZAÇÃO - OUTRA ATIVIDADE</v>
      </c>
      <c r="AJ61" s="9" t="str">
        <f>IF(BS_CONTROLE[[#This Row],[Atividade]]=0, "-", BS_CONTROLE[[#This Row],[Atividade]])</f>
        <v>MODERNIZAÇÃO - OUTRA ATIVIDADE</v>
      </c>
      <c r="AK61" s="31" t="str">
        <f>BS_CONTROLE[[#This Row],[Local - Partida]]</f>
        <v xml:space="preserve">ZEM1 </v>
      </c>
      <c r="AL61" s="31" t="str">
        <f>BS_CONTROLE[[#This Row],[Local - Encerramento]]</f>
        <v xml:space="preserve">ZEM1 </v>
      </c>
      <c r="AM61" s="105" t="str">
        <f>IF(BS_CONTROLE[[#This Row],[Entre - Estações]]=0, "-", BS_CONTROLE[[#This Row],[Entre - Estações]])</f>
        <v>ZEJ-ZEV</v>
      </c>
      <c r="AN61" s="105">
        <f>IF(BS_CONTROLE[[#This Row],[SB]]=0, "-", BS_CONTROLE[[#This Row],[SB]])</f>
        <v>1501492</v>
      </c>
      <c r="AO61" s="105">
        <f>IF(BS_CONTROLE[[#This Row],[SUB]]=0, "-", BS_CONTROLE[[#This Row],[SUB]])</f>
        <v>55</v>
      </c>
      <c r="AP61" s="105">
        <f>BS_CONTROLE[[#This Row],[KM - Inicio]]</f>
        <v>149.4</v>
      </c>
      <c r="AQ61" s="105">
        <f>BS_CONTROLE[[#This Row],[KM - Inicio]]</f>
        <v>149.4</v>
      </c>
      <c r="AR61" s="108"/>
      <c r="AS61" s="108"/>
      <c r="AT61" s="108"/>
      <c r="AU61" s="136"/>
      <c r="AV61" s="136"/>
      <c r="AW61" s="14"/>
      <c r="AX61" s="14"/>
      <c r="AY61" s="164">
        <f t="shared" si="3"/>
        <v>0</v>
      </c>
      <c r="AZ61" s="153"/>
      <c r="BA61" s="109"/>
      <c r="BB61" s="10" t="str">
        <f>IFERROR(_xlfn.XLOOKUP(AI61, BS_ATIVIDADE[ATIVIDADE],BS_ATIVIDADE[UNIDADE] ), "*")</f>
        <v>BINÁRIO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Produção e Intervalo</v>
      </c>
      <c r="BR61" s="19">
        <f t="shared" si="5"/>
        <v>0</v>
      </c>
      <c r="BS61" s="19">
        <f t="shared" si="6"/>
        <v>0</v>
      </c>
      <c r="BT61" s="8" t="str">
        <f t="shared" si="7"/>
        <v/>
      </c>
    </row>
    <row r="62" spans="1:72">
      <c r="A62" s="47" t="str">
        <f t="shared" si="2"/>
        <v>W9946084</v>
      </c>
      <c r="B62" s="102">
        <v>46084</v>
      </c>
      <c r="C62" s="135">
        <f>IF(BS_CONTROLE[[#This Row],[DATA]]="","",WEEKNUM(BS_CONTROLE[[#This Row],[DATA]]))</f>
        <v>10</v>
      </c>
      <c r="D62" s="104" t="s">
        <v>808</v>
      </c>
      <c r="E62" s="159">
        <v>57</v>
      </c>
      <c r="F62" s="126" t="s">
        <v>687</v>
      </c>
      <c r="G62" s="142" t="str">
        <f>IF(D62="","*",VLOOKUP(F62,BS_ATIVIDADE[],3,FALSE))</f>
        <v>MODERNIZAÇÃO</v>
      </c>
      <c r="H62" s="106" t="s">
        <v>54</v>
      </c>
      <c r="I62" s="106" t="s">
        <v>1094</v>
      </c>
      <c r="J62" s="105">
        <v>55</v>
      </c>
      <c r="K62" s="105">
        <v>150.69999999999999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2" s="106">
        <v>0.30555555555555558</v>
      </c>
      <c r="P62" s="106">
        <v>6.9444444444444447E-4</v>
      </c>
      <c r="Q62" s="105">
        <v>10</v>
      </c>
      <c r="R62" s="10" t="str">
        <f>IFERROR(_xlfn.XLOOKUP(F62, BS_ATIVIDADE[ATIVIDADE],BS_ATIVIDADE[UNIDADE] ), "*")</f>
        <v>VAGÕES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" s="105" t="s">
        <v>1096</v>
      </c>
      <c r="W62" s="151" t="s">
        <v>1097</v>
      </c>
      <c r="X62" s="104" t="s">
        <v>381</v>
      </c>
      <c r="Y62" s="129"/>
      <c r="Z62" s="104"/>
      <c r="AA62" s="105">
        <v>2</v>
      </c>
      <c r="AB62" s="103" t="s">
        <v>377</v>
      </c>
      <c r="AC62" s="152"/>
      <c r="AD62" s="107">
        <v>0.29166666666666669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MODERNIZAÇÃO - PEDRA - DESCARGA</v>
      </c>
      <c r="AJ62" s="9" t="str">
        <f>IF(BS_CONTROLE[[#This Row],[Atividade]]=0, "-", BS_CONTROLE[[#This Row],[Atividade]])</f>
        <v>MODERNIZAÇÃO - PEDRA - DESCARGA</v>
      </c>
      <c r="AK62" s="31" t="str">
        <f>BS_CONTROLE[[#This Row],[Local - Partida]]</f>
        <v>ZEM1</v>
      </c>
      <c r="AL62" s="31" t="str">
        <f>BS_CONTROLE[[#This Row],[Local - Encerramento]]</f>
        <v xml:space="preserve">ZEM1 </v>
      </c>
      <c r="AM62" s="105" t="str">
        <f>IF(BS_CONTROLE[[#This Row],[Entre - Estações]]=0, "-", BS_CONTROLE[[#This Row],[Entre - Estações]])</f>
        <v>ZEJ-ZEV</v>
      </c>
      <c r="AN62" s="105" t="str">
        <f>IF(BS_CONTROLE[[#This Row],[SB]]=0, "-", BS_CONTROLE[[#This Row],[SB]])</f>
        <v>ZRB1502</v>
      </c>
      <c r="AO62" s="105">
        <f>IF(BS_CONTROLE[[#This Row],[SUB]]=0, "-", BS_CONTROLE[[#This Row],[SUB]])</f>
        <v>55</v>
      </c>
      <c r="AP62" s="105">
        <f>BS_CONTROLE[[#This Row],[KM - Inicio]]</f>
        <v>150.69999999999999</v>
      </c>
      <c r="AQ62" s="105">
        <f>BS_CONTROLE[[#This Row],[KM - Inicio]]</f>
        <v>150.69999999999999</v>
      </c>
      <c r="AR62" s="108"/>
      <c r="AS62" s="108"/>
      <c r="AT62" s="108"/>
      <c r="AU62" s="136"/>
      <c r="AV62" s="136"/>
      <c r="AW62" s="14"/>
      <c r="AX62" s="14"/>
      <c r="AY62" s="164">
        <f t="shared" si="3"/>
        <v>0</v>
      </c>
      <c r="AZ62" s="153"/>
      <c r="BA62" s="109"/>
      <c r="BB62" s="10" t="str">
        <f>IFERROR(_xlfn.XLOOKUP(AI62, BS_ATIVIDADE[ATIVIDADE],BS_ATIVIDADE[UNIDADE] ), "*")</f>
        <v>VAGÕES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/>
      </c>
    </row>
    <row r="63" spans="1:72">
      <c r="A63" s="47" t="str">
        <f t="shared" si="2"/>
        <v>V9546084</v>
      </c>
      <c r="B63" s="102">
        <v>46084</v>
      </c>
      <c r="C63" s="135">
        <f>IF(BS_CONTROLE[[#This Row],[DATA]]="","",WEEKNUM(BS_CONTROLE[[#This Row],[DATA]]))</f>
        <v>10</v>
      </c>
      <c r="D63" s="104" t="s">
        <v>779</v>
      </c>
      <c r="E63" s="159">
        <v>58</v>
      </c>
      <c r="F63" s="126" t="s">
        <v>689</v>
      </c>
      <c r="G63" s="142" t="str">
        <f>IF(D63="","*",VLOOKUP(F63,BS_ATIVIDADE[],3,FALSE))</f>
        <v>MODERNIZAÇÃO</v>
      </c>
      <c r="H63" s="106" t="s">
        <v>195</v>
      </c>
      <c r="I63" s="106" t="s">
        <v>54</v>
      </c>
      <c r="J63" s="105">
        <v>55</v>
      </c>
      <c r="K63" s="105">
        <v>150.80000000000001</v>
      </c>
      <c r="L63" s="105" t="s">
        <v>558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3" s="106">
        <v>0.29166666666666669</v>
      </c>
      <c r="P63" s="106">
        <v>0.125</v>
      </c>
      <c r="Q63" s="105">
        <v>500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1096</v>
      </c>
      <c r="W63" s="151" t="s">
        <v>1098</v>
      </c>
      <c r="X63" s="104" t="s">
        <v>381</v>
      </c>
      <c r="Y63" s="129"/>
      <c r="Z63" s="104"/>
      <c r="AA63" s="105">
        <v>1</v>
      </c>
      <c r="AB63" s="103" t="s">
        <v>377</v>
      </c>
      <c r="AC63" s="152"/>
      <c r="AD63" s="107">
        <v>0.29166666666666669</v>
      </c>
      <c r="AE63" s="105" t="s">
        <v>558</v>
      </c>
      <c r="AF63" s="105" t="s">
        <v>558</v>
      </c>
      <c r="AG63" s="105" t="s">
        <v>558</v>
      </c>
      <c r="AH63" s="15"/>
      <c r="AI63" s="126" t="str">
        <f>IF(BS_CONTROLE[[#This Row],[Atividade]]=0, "-", BS_CONTROLE[[#This Row],[Atividade]])</f>
        <v>MODERNIZAÇÃO - SOCADORA</v>
      </c>
      <c r="AJ63" s="9" t="str">
        <f>IF(BS_CONTROLE[[#This Row],[Atividade]]=0, "-", BS_CONTROLE[[#This Row],[Atividade]])</f>
        <v>MODERNIZAÇÃO - SOCADORA</v>
      </c>
      <c r="AK63" s="31" t="str">
        <f>BS_CONTROLE[[#This Row],[Local - Partida]]</f>
        <v>ZEM1302</v>
      </c>
      <c r="AL63" s="31" t="str">
        <f>BS_CONTROLE[[#This Row],[Local - Encerramento]]</f>
        <v>ZEM1</v>
      </c>
      <c r="AM63" s="105" t="str">
        <f>IF(BS_CONTROLE[[#This Row],[Entre - Estações]]=0, "-", BS_CONTROLE[[#This Row],[Entre - Estações]])</f>
        <v>ZEJ-ZEV</v>
      </c>
      <c r="AN63" s="105" t="str">
        <f>IF(BS_CONTROLE[[#This Row],[SB]]=0, "-", BS_CONTROLE[[#This Row],[SB]])</f>
        <v>ZRB1502</v>
      </c>
      <c r="AO63" s="105">
        <f>IF(BS_CONTROLE[[#This Row],[SUB]]=0, "-", BS_CONTROLE[[#This Row],[SUB]])</f>
        <v>55</v>
      </c>
      <c r="AP63" s="105">
        <f>BS_CONTROLE[[#This Row],[KM - Inicio]]</f>
        <v>150.80000000000001</v>
      </c>
      <c r="AQ63" s="105">
        <f>BS_CONTROLE[[#This Row],[KM - Inicio]]</f>
        <v>150.80000000000001</v>
      </c>
      <c r="AR63" s="108"/>
      <c r="AS63" s="108"/>
      <c r="AT63" s="108"/>
      <c r="AU63" s="136"/>
      <c r="AV63" s="136"/>
      <c r="AW63" s="14"/>
      <c r="AX63" s="14"/>
      <c r="AY63" s="164">
        <f t="shared" si="3"/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/>
      </c>
    </row>
    <row r="64" spans="1:72">
      <c r="A64" s="47" t="str">
        <f t="shared" si="2"/>
        <v>W9746084</v>
      </c>
      <c r="B64" s="102">
        <v>46084</v>
      </c>
      <c r="C64" s="135">
        <f>IF(BS_CONTROLE[[#This Row],[DATA]]="","",WEEKNUM(BS_CONTROLE[[#This Row],[DATA]]))</f>
        <v>10</v>
      </c>
      <c r="D64" s="104" t="s">
        <v>806</v>
      </c>
      <c r="E64" s="159">
        <v>59</v>
      </c>
      <c r="F64" s="126" t="s">
        <v>682</v>
      </c>
      <c r="G64" s="142" t="str">
        <f>IF(D64="","*",VLOOKUP(F64,BS_ATIVIDADE[],3,FALSE))</f>
        <v>MODERNIZAÇÃO</v>
      </c>
      <c r="H64" s="106" t="s">
        <v>1099</v>
      </c>
      <c r="I64" s="106" t="s">
        <v>1099</v>
      </c>
      <c r="J64" s="105">
        <v>55</v>
      </c>
      <c r="K64" s="105">
        <v>151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4" s="106">
        <v>0.2986111111111111</v>
      </c>
      <c r="P64" s="106">
        <v>6.9444444444444447E-4</v>
      </c>
      <c r="Q64" s="105">
        <v>1</v>
      </c>
      <c r="R64" s="10" t="str">
        <f>IFERROR(_xlfn.XLOOKUP(F64, BS_ATIVIDADE[ATIVIDADE],BS_ATIVIDADE[UNIDADE] ), "*")</f>
        <v>BINÁRIO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1096</v>
      </c>
      <c r="W64" s="151" t="s">
        <v>1100</v>
      </c>
      <c r="X64" s="104" t="s">
        <v>381</v>
      </c>
      <c r="Y64" s="129"/>
      <c r="Z64" s="104"/>
      <c r="AA64" s="105">
        <v>2</v>
      </c>
      <c r="AB64" s="103" t="s">
        <v>377</v>
      </c>
      <c r="AC64" s="152"/>
      <c r="AD64" s="107">
        <v>0.29166666666666669</v>
      </c>
      <c r="AE64" s="105" t="s">
        <v>558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MODERNIZAÇÃO - OUTRA ATIVIDADE</v>
      </c>
      <c r="AJ64" s="9" t="str">
        <f>IF(BS_CONTROLE[[#This Row],[Atividade]]=0, "-", BS_CONTROLE[[#This Row],[Atividade]])</f>
        <v>MODERNIZAÇÃO - OUTRA ATIVIDADE</v>
      </c>
      <c r="AK64" s="31" t="str">
        <f>BS_CONTROLE[[#This Row],[Local - Partida]]</f>
        <v>Z3VZEV1</v>
      </c>
      <c r="AL64" s="31" t="str">
        <f>BS_CONTROLE[[#This Row],[Local - Encerramento]]</f>
        <v>Z3VZEV1</v>
      </c>
      <c r="AM64" s="105" t="str">
        <f>IF(BS_CONTROLE[[#This Row],[Entre - Estações]]=0, "-", BS_CONTROLE[[#This Row],[Entre - Estações]])</f>
        <v>ZEJ-ZEV</v>
      </c>
      <c r="AN64" s="105" t="str">
        <f>IF(BS_CONTROLE[[#This Row],[SB]]=0, "-", BS_CONTROLE[[#This Row],[SB]])</f>
        <v>ZRB1502</v>
      </c>
      <c r="AO64" s="105">
        <f>IF(BS_CONTROLE[[#This Row],[SUB]]=0, "-", BS_CONTROLE[[#This Row],[SUB]])</f>
        <v>55</v>
      </c>
      <c r="AP64" s="105">
        <f>BS_CONTROLE[[#This Row],[KM - Inicio]]</f>
        <v>151</v>
      </c>
      <c r="AQ64" s="105">
        <f>BS_CONTROLE[[#This Row],[KM - Inicio]]</f>
        <v>151</v>
      </c>
      <c r="AR64" s="108"/>
      <c r="AS64" s="108"/>
      <c r="AT64" s="108"/>
      <c r="AU64" s="136"/>
      <c r="AV64" s="136"/>
      <c r="AW64" s="14"/>
      <c r="AX64" s="14"/>
      <c r="AY64" s="164">
        <f t="shared" si="3"/>
        <v>0</v>
      </c>
      <c r="AZ64" s="153"/>
      <c r="BA64" s="109"/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/>
      </c>
    </row>
    <row r="65" spans="1:72">
      <c r="A65" s="47" t="str">
        <f t="shared" si="2"/>
        <v>V9646084</v>
      </c>
      <c r="B65" s="102">
        <v>46084</v>
      </c>
      <c r="C65" s="135">
        <f>IF(BS_CONTROLE[[#This Row],[DATA]]="","",WEEKNUM(BS_CONTROLE[[#This Row],[DATA]]))</f>
        <v>10</v>
      </c>
      <c r="D65" s="104" t="s">
        <v>782</v>
      </c>
      <c r="E65" s="159">
        <v>60</v>
      </c>
      <c r="F65" s="126" t="s">
        <v>689</v>
      </c>
      <c r="G65" s="142" t="str">
        <f>IF(D65="","*",VLOOKUP(F65,BS_ATIVIDADE[],3,FALSE))</f>
        <v>MODERNIZAÇÃO</v>
      </c>
      <c r="H65" s="106" t="s">
        <v>336</v>
      </c>
      <c r="I65" s="106" t="s">
        <v>336</v>
      </c>
      <c r="J65" s="105">
        <v>55</v>
      </c>
      <c r="K65" s="105">
        <v>150.9</v>
      </c>
      <c r="L65" s="105" t="s">
        <v>558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5" s="106">
        <v>0.29166666666666669</v>
      </c>
      <c r="P65" s="106">
        <v>0.125</v>
      </c>
      <c r="Q65" s="105">
        <v>500</v>
      </c>
      <c r="R65" s="10" t="str">
        <f>IFERROR(_xlfn.XLOOKUP(F65, BS_ATIVIDADE[ATIVIDADE],BS_ATIVIDADE[UNIDADE] ), "*")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05" t="s">
        <v>1096</v>
      </c>
      <c r="W65" s="151" t="s">
        <v>1101</v>
      </c>
      <c r="X65" s="104" t="s">
        <v>381</v>
      </c>
      <c r="Y65" s="129"/>
      <c r="Z65" s="104"/>
      <c r="AA65" s="105">
        <v>1</v>
      </c>
      <c r="AB65" s="103" t="s">
        <v>377</v>
      </c>
      <c r="AC65" s="152"/>
      <c r="AD65" s="107">
        <v>0.29166666666666669</v>
      </c>
      <c r="AE65" s="105">
        <v>6296</v>
      </c>
      <c r="AF65" s="105" t="s">
        <v>558</v>
      </c>
      <c r="AG65" s="105" t="s">
        <v>558</v>
      </c>
      <c r="AH65" s="15"/>
      <c r="AI65" s="126" t="str">
        <f>IF(BS_CONTROLE[[#This Row],[Atividade]]=0, "-", BS_CONTROLE[[#This Row],[Atividade]])</f>
        <v>MODERNIZAÇÃO - SOCADORA</v>
      </c>
      <c r="AJ65" s="9" t="str">
        <f>IF(BS_CONTROLE[[#This Row],[Atividade]]=0, "-", BS_CONTROLE[[#This Row],[Atividade]])</f>
        <v>MODERNIZAÇÃO - SOCADORA</v>
      </c>
      <c r="AK65" s="31" t="str">
        <f>BS_CONTROLE[[#This Row],[Local - Partida]]</f>
        <v>K67ZEV2</v>
      </c>
      <c r="AL65" s="31" t="str">
        <f>BS_CONTROLE[[#This Row],[Local - Encerramento]]</f>
        <v>K67ZEV2</v>
      </c>
      <c r="AM65" s="105" t="str">
        <f>IF(BS_CONTROLE[[#This Row],[Entre - Estações]]=0, "-", BS_CONTROLE[[#This Row],[Entre - Estações]])</f>
        <v>ZEJ-ZEV</v>
      </c>
      <c r="AN65" s="105" t="str">
        <f>IF(BS_CONTROLE[[#This Row],[SB]]=0, "-", BS_CONTROLE[[#This Row],[SB]])</f>
        <v>ZRB1502</v>
      </c>
      <c r="AO65" s="105">
        <f>IF(BS_CONTROLE[[#This Row],[SUB]]=0, "-", BS_CONTROLE[[#This Row],[SUB]])</f>
        <v>55</v>
      </c>
      <c r="AP65" s="105">
        <f>BS_CONTROLE[[#This Row],[KM - Inicio]]</f>
        <v>150.9</v>
      </c>
      <c r="AQ65" s="105">
        <f>BS_CONTROLE[[#This Row],[KM - Inicio]]</f>
        <v>150.9</v>
      </c>
      <c r="AR65" s="108"/>
      <c r="AS65" s="108"/>
      <c r="AT65" s="108"/>
      <c r="AU65" s="136"/>
      <c r="AV65" s="136"/>
      <c r="AW65" s="14"/>
      <c r="AX65" s="14"/>
      <c r="AY65" s="164">
        <f t="shared" si="3"/>
        <v>0</v>
      </c>
      <c r="AZ65" s="153"/>
      <c r="BA65" s="109"/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/>
      </c>
    </row>
    <row r="66" spans="1:72" ht="57.75">
      <c r="A66" s="47" t="str">
        <f t="shared" si="2"/>
        <v>MOD ZRB46084</v>
      </c>
      <c r="B66" s="102">
        <v>46084</v>
      </c>
      <c r="C66" s="135">
        <f>IF(BS_CONTROLE[[#This Row],[DATA]]="","",WEEKNUM(BS_CONTROLE[[#This Row],[DATA]]))</f>
        <v>10</v>
      </c>
      <c r="D66" s="104" t="s">
        <v>582</v>
      </c>
      <c r="E66" s="159">
        <v>61</v>
      </c>
      <c r="F66" s="126" t="s">
        <v>548</v>
      </c>
      <c r="G66" s="142" t="str">
        <f>IF(D66="","*",VLOOKUP(F66,BS_ATIVIDADE[],3,FALSE))</f>
        <v>OUTROS</v>
      </c>
      <c r="H66" s="106" t="s">
        <v>558</v>
      </c>
      <c r="I66" s="106" t="s">
        <v>558</v>
      </c>
      <c r="J66" s="105">
        <v>55</v>
      </c>
      <c r="K66" s="105">
        <v>145.9</v>
      </c>
      <c r="L66" s="105">
        <v>151.69999999999999</v>
      </c>
      <c r="M66" s="127" t="s">
        <v>1102</v>
      </c>
      <c r="N66" s="127" t="s">
        <v>1103</v>
      </c>
      <c r="O66" s="106">
        <v>0.33333333333333331</v>
      </c>
      <c r="P66" s="106">
        <v>0.33333333333333331</v>
      </c>
      <c r="Q66" s="105">
        <v>1</v>
      </c>
      <c r="R66" s="10" t="str">
        <f>IFERROR(_xlfn.XLOOKUP(F66, BS_ATIVIDADE[ATIVIDADE],BS_ATIVIDADE[UNIDADE] ), "*")</f>
        <v>BINÁRIO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6" s="105" t="s">
        <v>1096</v>
      </c>
      <c r="W66" s="151" t="s">
        <v>1104</v>
      </c>
      <c r="X66" s="104" t="s">
        <v>381</v>
      </c>
      <c r="Y66" s="129"/>
      <c r="Z66" s="104"/>
      <c r="AA66" s="105" t="s">
        <v>558</v>
      </c>
      <c r="AB66" s="103"/>
      <c r="AC66" s="152"/>
      <c r="AD66" s="107" t="s">
        <v>558</v>
      </c>
      <c r="AE66" s="105" t="s">
        <v>558</v>
      </c>
      <c r="AF66" s="105" t="s">
        <v>558</v>
      </c>
      <c r="AG66" s="105" t="s">
        <v>558</v>
      </c>
      <c r="AH66" s="15"/>
      <c r="AI66" s="126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1" t="str">
        <f>BS_CONTROLE[[#This Row],[Local - Partida]]</f>
        <v>-</v>
      </c>
      <c r="AL66" s="31" t="str">
        <f>BS_CONTROLE[[#This Row],[Local - Encerramento]]</f>
        <v>-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ZEJZRB</v>
      </c>
      <c r="AO66" s="105">
        <f>IF(BS_CONTROLE[[#This Row],[SUB]]=0, "-", BS_CONTROLE[[#This Row],[SUB]])</f>
        <v>55</v>
      </c>
      <c r="AP66" s="105">
        <f>BS_CONTROLE[[#This Row],[KM - Inicio]]</f>
        <v>145.9</v>
      </c>
      <c r="AQ66" s="105">
        <f>BS_CONTROLE[[#This Row],[KM - Inicio]]</f>
        <v>145.9</v>
      </c>
      <c r="AR66" s="108"/>
      <c r="AS66" s="108"/>
      <c r="AT66" s="108"/>
      <c r="AU66" s="136"/>
      <c r="AV66" s="136"/>
      <c r="AW66" s="14"/>
      <c r="AX66" s="14"/>
      <c r="AY66" s="164">
        <f t="shared" si="3"/>
        <v>0</v>
      </c>
      <c r="AZ66" s="153"/>
      <c r="BA66" s="109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3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8" t="str">
        <f t="shared" si="7"/>
        <v/>
      </c>
    </row>
    <row r="68" spans="1:72">
      <c r="A68" s="47" t="str">
        <f t="shared" si="2"/>
        <v>A8446084</v>
      </c>
      <c r="B68" s="102">
        <v>46084</v>
      </c>
      <c r="C68" s="135">
        <f>IF(BS_CONTROLE[[#This Row],[DATA]]="","",WEEKNUM(BS_CONTROLE[[#This Row],[DATA]]))</f>
        <v>10</v>
      </c>
      <c r="D68" s="104" t="s">
        <v>688</v>
      </c>
      <c r="E68" s="159">
        <v>63</v>
      </c>
      <c r="F68" s="126" t="s">
        <v>579</v>
      </c>
      <c r="G68" s="142" t="str">
        <f>IF(D68="","*",VLOOKUP(F68,BS_ATIVIDADE[],3,FALSE))</f>
        <v>DETECÇÃO</v>
      </c>
      <c r="H68" s="106" t="s">
        <v>207</v>
      </c>
      <c r="I68" s="106" t="s">
        <v>365</v>
      </c>
      <c r="J68" s="105">
        <v>92</v>
      </c>
      <c r="K68" s="105">
        <v>65.5</v>
      </c>
      <c r="L68" s="105" t="s">
        <v>558</v>
      </c>
      <c r="M68" s="127" t="s">
        <v>11</v>
      </c>
      <c r="N68" s="127" t="s">
        <v>1012</v>
      </c>
      <c r="O68" s="106">
        <v>0.3125</v>
      </c>
      <c r="P68" s="106">
        <v>4.1666666666666664E-2</v>
      </c>
      <c r="Q68" s="105">
        <v>40</v>
      </c>
      <c r="R68" s="10" t="str">
        <f>IFERROR(_xlfn.XLOOKUP(F68, BS_ATIVIDADE[ATIVIDADE],BS_ATIVIDADE[UNIDADE] ), "*")</f>
        <v>KM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1027</v>
      </c>
      <c r="W68" s="151" t="s">
        <v>1105</v>
      </c>
      <c r="X68" s="104" t="s">
        <v>381</v>
      </c>
      <c r="Y68" s="129"/>
      <c r="Z68" s="104"/>
      <c r="AA68" s="105">
        <v>1</v>
      </c>
      <c r="AB68" s="103" t="s">
        <v>377</v>
      </c>
      <c r="AC68" s="152"/>
      <c r="AD68" s="107">
        <v>0.29166666666666669</v>
      </c>
      <c r="AE68" s="105">
        <v>2720</v>
      </c>
      <c r="AF68" s="105" t="s">
        <v>558</v>
      </c>
      <c r="AG68" s="105" t="s">
        <v>558</v>
      </c>
      <c r="AH68" s="15" t="s">
        <v>558</v>
      </c>
      <c r="AI68" s="126" t="str">
        <f>IF(BS_CONTROLE[[#This Row],[Atividade]]=0, "-", BS_CONTROLE[[#This Row],[Atividade]])</f>
        <v>DETECÇÃO - RONDA 7 DIAS</v>
      </c>
      <c r="AJ68" s="9" t="str">
        <f>IF(BS_CONTROLE[[#This Row],[Atividade]]=0, "-", BS_CONTROLE[[#This Row],[Atividade]])</f>
        <v>DETECÇÃO - RONDA 7 DIAS</v>
      </c>
      <c r="AK68" s="31" t="str">
        <f>BS_CONTROLE[[#This Row],[Local - Partida]]</f>
        <v>ZEV2</v>
      </c>
      <c r="AL68" s="31" t="str">
        <f>BS_CONTROLE[[#This Row],[Local - Encerramento]]</f>
        <v>ZPT106</v>
      </c>
      <c r="AM68" s="105" t="str">
        <f>IF(BS_CONTROLE[[#This Row],[Entre - Estações]]=0, "-", BS_CONTROLE[[#This Row],[Entre - Estações]])</f>
        <v>ZEV-ZPT</v>
      </c>
      <c r="AN68" s="105" t="str">
        <f>IF(BS_CONTROLE[[#This Row],[SB]]=0, "-", BS_CONTROLE[[#This Row],[SB]])</f>
        <v>ZEVZPT</v>
      </c>
      <c r="AO68" s="105">
        <f>IF(BS_CONTROLE[[#This Row],[SUB]]=0, "-", BS_CONTROLE[[#This Row],[SUB]])</f>
        <v>92</v>
      </c>
      <c r="AP68" s="105">
        <f>BS_CONTROLE[[#This Row],[KM - Inicio]]</f>
        <v>65.5</v>
      </c>
      <c r="AQ68" s="105">
        <f>BS_CONTROLE[[#This Row],[KM - Inicio]]</f>
        <v>65.5</v>
      </c>
      <c r="AR68" s="108"/>
      <c r="AS68" s="108"/>
      <c r="AT68" s="108"/>
      <c r="AU68" s="136"/>
      <c r="AV68" s="136"/>
      <c r="AW68" s="14"/>
      <c r="AX68" s="14"/>
      <c r="AY68" s="164">
        <f t="shared" si="3"/>
        <v>0</v>
      </c>
      <c r="AZ68" s="153"/>
      <c r="BA68" s="109"/>
      <c r="BB68" s="10" t="str">
        <f>IFERROR(_xlfn.XLOOKUP(AI68, BS_ATIVIDADE[ATIVIDADE],BS_ATIVIDADE[UNIDADE] ), "*")</f>
        <v>KM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Produção e Intervalo</v>
      </c>
      <c r="BR68" s="19">
        <f t="shared" si="5"/>
        <v>0</v>
      </c>
      <c r="BS68" s="19">
        <f t="shared" si="6"/>
        <v>0</v>
      </c>
      <c r="BT68" s="8" t="str">
        <f t="shared" si="7"/>
        <v/>
      </c>
    </row>
    <row r="69" spans="1:72">
      <c r="A69" s="47" t="str">
        <f t="shared" si="2"/>
        <v>W6146084</v>
      </c>
      <c r="B69" s="102">
        <v>46084</v>
      </c>
      <c r="C69" s="135">
        <f>IF(BS_CONTROLE[[#This Row],[DATA]]="","",WEEKNUM(BS_CONTROLE[[#This Row],[DATA]]))</f>
        <v>10</v>
      </c>
      <c r="D69" s="104" t="s">
        <v>792</v>
      </c>
      <c r="E69" s="159">
        <v>64</v>
      </c>
      <c r="F69" s="126" t="s">
        <v>751</v>
      </c>
      <c r="G69" s="142" t="str">
        <f>IF(D69="","*",VLOOKUP(F69,BS_ATIVIDADE[],3,FALSE))</f>
        <v>OUTROS</v>
      </c>
      <c r="H69" s="106" t="s">
        <v>336</v>
      </c>
      <c r="I69" s="106" t="s">
        <v>336</v>
      </c>
      <c r="J69" s="105">
        <v>92</v>
      </c>
      <c r="K69" s="105">
        <v>78</v>
      </c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0.32291666666666669</v>
      </c>
      <c r="P69" s="106">
        <v>6.9444444444444447E-4</v>
      </c>
      <c r="Q69" s="105">
        <v>500</v>
      </c>
      <c r="R69" s="10" t="str">
        <f>IFERROR(_xlfn.XLOOKUP(F69, BS_ATIVIDADE[ATIVIDADE],BS_ATIVIDADE[UNIDADE] ), "*")</f>
        <v>Nº DE PEÇAS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1016</v>
      </c>
      <c r="W69" s="151" t="s">
        <v>1053</v>
      </c>
      <c r="X69" s="104" t="s">
        <v>381</v>
      </c>
      <c r="Y69" s="129"/>
      <c r="Z69" s="104"/>
      <c r="AA69" s="105">
        <v>1</v>
      </c>
      <c r="AB69" s="103" t="s">
        <v>377</v>
      </c>
      <c r="AC69" s="152"/>
      <c r="AD69" s="107">
        <v>0.29166666666666669</v>
      </c>
      <c r="AE69" s="105"/>
      <c r="AF69" s="105"/>
      <c r="AG69" s="105"/>
      <c r="AH69" s="15"/>
      <c r="AI69" s="126" t="str">
        <f>IF(BS_CONTROLE[[#This Row],[Atividade]]=0, "-", BS_CONTROLE[[#This Row],[Atividade]])</f>
        <v>RECOLHIMENTO DE DORMENTE</v>
      </c>
      <c r="AJ69" s="9" t="str">
        <f>IF(BS_CONTROLE[[#This Row],[Atividade]]=0, "-", BS_CONTROLE[[#This Row],[Atividade]])</f>
        <v>RECOLHIMENTO DE DORMENTE</v>
      </c>
      <c r="AK69" s="31" t="str">
        <f>BS_CONTROLE[[#This Row],[Local - Partida]]</f>
        <v>K67ZEV2</v>
      </c>
      <c r="AL69" s="31" t="str">
        <f>BS_CONTROLE[[#This Row],[Local - Encerramento]]</f>
        <v>K67ZEV2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78</v>
      </c>
      <c r="AQ69" s="105">
        <f>BS_CONTROLE[[#This Row],[KM - Inicio]]</f>
        <v>78</v>
      </c>
      <c r="AR69" s="108"/>
      <c r="AS69" s="108"/>
      <c r="AT69" s="108"/>
      <c r="AU69" s="136"/>
      <c r="AV69" s="136"/>
      <c r="AW69" s="14"/>
      <c r="AX69" s="14"/>
      <c r="AY69" s="164">
        <f t="shared" si="3"/>
        <v>0</v>
      </c>
      <c r="AZ69" s="153"/>
      <c r="BA69" s="109"/>
      <c r="BB69" s="10" t="str">
        <f>IFERROR(_xlfn.XLOOKUP(AI69, BS_ATIVIDADE[ATIVIDADE],BS_ATIVIDADE[UNIDADE] ), "*")</f>
        <v>Nº DE PEÇAS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3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ref="A71:A134" si="8"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ref="AY71:AY134" si="9">IF(D71="","*",IFERROR(IF(ISODD(COUNT(AS71:AX1065)),"ERRO",SUM((AT71-AS71),(AV71-AU71),(AX71-AW71))),"ERRO"))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8"/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si="9"/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1000">
    <cfRule type="cellIs" dxfId="174" priority="53909" operator="equal">
      <formula>"OPORTUNIDADE"</formula>
    </cfRule>
  </conditionalFormatting>
  <conditionalFormatting sqref="Y40:Z43 Y45:Z47 Y53:Z1000">
    <cfRule type="cellIs" dxfId="173" priority="11495" operator="equal">
      <formula>"NÃO"</formula>
    </cfRule>
    <cfRule type="cellIs" dxfId="172" priority="11496" operator="equal">
      <formula>"SIM"</formula>
    </cfRule>
  </conditionalFormatting>
  <conditionalFormatting sqref="AZ6:AZ1000">
    <cfRule type="expression" dxfId="171" priority="53951">
      <formula>#REF!=1</formula>
    </cfRule>
  </conditionalFormatting>
  <conditionalFormatting sqref="U6:U1000 AY6:AY1000 BE6:BE1000">
    <cfRule type="cellIs" dxfId="170" priority="53935" operator="equal">
      <formula>"ERRO"</formula>
    </cfRule>
  </conditionalFormatting>
  <conditionalFormatting sqref="BQ6:BQ1000">
    <cfRule type="cellIs" dxfId="169" priority="53930" operator="equal">
      <formula>"Produção e Intervalo"</formula>
    </cfRule>
    <cfRule type="cellIs" dxfId="168" priority="53931" operator="equal">
      <formula>"Aderente"</formula>
    </cfRule>
    <cfRule type="cellIs" dxfId="167" priority="53932" operator="equal">
      <formula>"Intervalo"</formula>
    </cfRule>
    <cfRule type="cellIs" dxfId="166" priority="53933" operator="equal">
      <formula>"Produção"</formula>
    </cfRule>
    <cfRule type="cellIs" dxfId="165" priority="53934" operator="equal">
      <formula>"ERRO"</formula>
    </cfRule>
  </conditionalFormatting>
  <conditionalFormatting sqref="BR6:BS1000">
    <cfRule type="cellIs" dxfId="164" priority="53912" operator="equal">
      <formula>"*"</formula>
    </cfRule>
    <cfRule type="cellIs" dxfId="163" priority="53913" operator="greaterThanOrEqual">
      <formula>1</formula>
    </cfRule>
    <cfRule type="cellIs" dxfId="162" priority="53914" operator="lessThan">
      <formula>1</formula>
    </cfRule>
  </conditionalFormatting>
  <conditionalFormatting sqref="BH9:BH1000">
    <cfRule type="iconSet" priority="60696">
      <iconSet showValue="0">
        <cfvo type="percent" val="0"/>
        <cfvo type="num" val="1"/>
        <cfvo type="num" val="1" gte="0"/>
      </iconSet>
    </cfRule>
    <cfRule type="iconSet" priority="60697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K9:BK10 BK30 BK34:BK36 BK39:BK1000 BK17:BK18 BK12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1" priority="38" operator="equal">
      <formula>"OPORTUNIDADE"</formula>
    </cfRule>
  </conditionalFormatting>
  <conditionalFormatting sqref="Y6:Z39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BH6:BH8">
    <cfRule type="iconSet" priority="34">
      <iconSet showValue="0">
        <cfvo type="percent" val="0"/>
        <cfvo type="num" val="1"/>
        <cfvo type="num" val="1" gte="0"/>
      </iconSet>
    </cfRule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58" priority="6" operator="equal">
      <formula>"OPORTUNIDADE"</formula>
    </cfRule>
  </conditionalFormatting>
  <conditionalFormatting sqref="Y44:Z44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48:Z52">
    <cfRule type="cellIs" dxfId="155" priority="3" operator="equal">
      <formula>"OPORTUNIDADE"</formula>
    </cfRule>
  </conditionalFormatting>
  <conditionalFormatting sqref="Y48:Z5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1106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1107</v>
      </c>
      <c r="C4" s="160" t="s">
        <v>1108</v>
      </c>
      <c r="D4" s="160" t="s">
        <v>1109</v>
      </c>
      <c r="E4" s="160" t="s">
        <v>1110</v>
      </c>
      <c r="F4" s="160" t="s">
        <v>4</v>
      </c>
      <c r="G4" s="160" t="s">
        <v>1111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1112</v>
      </c>
      <c r="C6" s="161">
        <v>407867</v>
      </c>
      <c r="D6" s="161" t="s">
        <v>1113</v>
      </c>
      <c r="E6" s="161" t="s">
        <v>789</v>
      </c>
      <c r="F6" s="161" t="s">
        <v>1114</v>
      </c>
      <c r="G6" s="162"/>
    </row>
    <row r="7" spans="2:7">
      <c r="B7" s="161" t="s">
        <v>1115</v>
      </c>
      <c r="C7" s="161">
        <v>293644</v>
      </c>
      <c r="D7" s="161" t="s">
        <v>1116</v>
      </c>
      <c r="E7" s="161" t="s">
        <v>789</v>
      </c>
      <c r="F7" s="161" t="s">
        <v>1114</v>
      </c>
      <c r="G7" s="162"/>
    </row>
    <row r="8" spans="2:7">
      <c r="B8" s="161" t="s">
        <v>1117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1118</v>
      </c>
      <c r="C9" s="161">
        <v>256790</v>
      </c>
      <c r="D9" s="161" t="s">
        <v>1119</v>
      </c>
      <c r="E9" s="161" t="s">
        <v>790</v>
      </c>
      <c r="F9" s="161" t="s">
        <v>1120</v>
      </c>
      <c r="G9" s="162">
        <v>46357</v>
      </c>
    </row>
    <row r="10" spans="2:7">
      <c r="B10" s="161" t="s">
        <v>1121</v>
      </c>
      <c r="C10" s="161">
        <v>265193</v>
      </c>
      <c r="D10" s="161" t="s">
        <v>1122</v>
      </c>
      <c r="E10" s="161" t="s">
        <v>791</v>
      </c>
      <c r="F10" s="161" t="s">
        <v>1054</v>
      </c>
      <c r="G10" s="161" t="s">
        <v>1123</v>
      </c>
    </row>
    <row r="11" spans="2:7">
      <c r="B11" s="161" t="s">
        <v>1124</v>
      </c>
      <c r="C11" s="161">
        <v>293716</v>
      </c>
      <c r="D11" s="161" t="s">
        <v>1125</v>
      </c>
      <c r="E11" s="161" t="s">
        <v>791</v>
      </c>
      <c r="F11" s="161" t="s">
        <v>1054</v>
      </c>
      <c r="G11" s="162">
        <v>46204</v>
      </c>
    </row>
    <row r="12" spans="2:7">
      <c r="B12" s="161" t="s">
        <v>1126</v>
      </c>
      <c r="C12" s="161">
        <v>257258</v>
      </c>
      <c r="D12" s="161" t="s">
        <v>1127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1128</v>
      </c>
      <c r="C13" s="161">
        <v>371147</v>
      </c>
      <c r="D13" s="161" t="s">
        <v>1129</v>
      </c>
      <c r="E13" s="161" t="s">
        <v>792</v>
      </c>
      <c r="F13" s="161" t="s">
        <v>128</v>
      </c>
      <c r="G13" s="161" t="s">
        <v>1123</v>
      </c>
    </row>
    <row r="14" spans="2:7">
      <c r="B14" s="161" t="s">
        <v>1130</v>
      </c>
      <c r="C14" s="161">
        <v>259230</v>
      </c>
      <c r="D14" s="161" t="s">
        <v>1131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1132</v>
      </c>
      <c r="C15" s="161">
        <v>370705</v>
      </c>
      <c r="D15" s="161"/>
      <c r="E15" s="161" t="s">
        <v>792</v>
      </c>
      <c r="F15" s="161" t="s">
        <v>128</v>
      </c>
      <c r="G15" s="161" t="s">
        <v>1123</v>
      </c>
    </row>
    <row r="16" spans="2:7">
      <c r="B16" s="161" t="s">
        <v>1133</v>
      </c>
      <c r="C16" s="161">
        <v>258542</v>
      </c>
      <c r="D16" s="161" t="s">
        <v>1134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1135</v>
      </c>
      <c r="C17" s="161">
        <v>257050</v>
      </c>
      <c r="D17" s="161" t="s">
        <v>1136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1137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1138</v>
      </c>
      <c r="D4" s="163" t="s">
        <v>1139</v>
      </c>
      <c r="E4" s="163" t="s">
        <v>1140</v>
      </c>
      <c r="F4" s="160" t="s">
        <v>1141</v>
      </c>
      <c r="G4" s="163" t="s">
        <v>1142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1143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1144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1145</v>
      </c>
      <c r="D11" s="168"/>
      <c r="E11" s="167"/>
      <c r="F11" s="169"/>
      <c r="G11" s="167"/>
    </row>
    <row r="12" spans="2:7">
      <c r="B12" s="167" t="s">
        <v>709</v>
      </c>
      <c r="C12" s="167" t="s">
        <v>1146</v>
      </c>
      <c r="D12" s="168"/>
      <c r="E12" s="167"/>
      <c r="F12" s="169"/>
      <c r="G12" s="167"/>
    </row>
    <row r="13" spans="2:7">
      <c r="B13" s="167" t="s">
        <v>709</v>
      </c>
      <c r="C13" s="167" t="s">
        <v>1147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1005</v>
      </c>
      <c r="Q1" s="210"/>
      <c r="R1" s="111"/>
      <c r="S1" s="84"/>
      <c r="T1" s="86"/>
      <c r="U1" s="211" t="s">
        <v>1148</v>
      </c>
      <c r="V1" s="211"/>
      <c r="W1" s="211"/>
    </row>
    <row r="2" spans="1:23" ht="15" customHeight="1">
      <c r="A2" s="87" t="s">
        <v>1149</v>
      </c>
      <c r="B2" s="87" t="s">
        <v>1150</v>
      </c>
      <c r="C2" s="87" t="s">
        <v>376</v>
      </c>
      <c r="D2" s="88" t="s">
        <v>957</v>
      </c>
      <c r="E2" s="88" t="s">
        <v>4</v>
      </c>
      <c r="F2" s="88" t="s">
        <v>1151</v>
      </c>
      <c r="G2" s="88" t="s">
        <v>437</v>
      </c>
      <c r="H2" s="88" t="s">
        <v>946</v>
      </c>
      <c r="I2" s="88" t="s">
        <v>948</v>
      </c>
      <c r="J2" s="88" t="s">
        <v>949</v>
      </c>
      <c r="K2" s="88" t="s">
        <v>952</v>
      </c>
      <c r="L2" s="88" t="s">
        <v>5</v>
      </c>
      <c r="M2" s="124" t="s">
        <v>1</v>
      </c>
      <c r="N2" s="112" t="s">
        <v>950</v>
      </c>
      <c r="O2" s="112" t="s">
        <v>951</v>
      </c>
      <c r="P2" s="89" t="s">
        <v>953</v>
      </c>
      <c r="Q2" s="89" t="s">
        <v>954</v>
      </c>
      <c r="R2" s="112" t="s">
        <v>955</v>
      </c>
      <c r="S2" s="90" t="s">
        <v>1152</v>
      </c>
      <c r="T2" s="91" t="s">
        <v>960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ZBV-ZRX</v>
      </c>
      <c r="F38" s="145" t="str">
        <f>IF(SP_SUL!B41="","*",SP_SUL!B41)</f>
        <v>*</v>
      </c>
      <c r="G38" s="145" t="str">
        <f>IF(SP_SUL!D41="","*",SP_SUL!D41)</f>
        <v>V92</v>
      </c>
      <c r="H38" s="145" t="str">
        <f>IF(SP_SUL!F41="","*",SP_SUL!F41)</f>
        <v>MECANIZAÇÃO - SOCADORA</v>
      </c>
      <c r="I38" s="145" t="str">
        <f>IF(SP_SUL!H41="","*",SP_SUL!H41)</f>
        <v>ZAC-2</v>
      </c>
      <c r="J38" s="145" t="str">
        <f>IF(SP_SUL!I41="","*",SP_SUL!I41)</f>
        <v>ZAC-2</v>
      </c>
      <c r="K38" s="139" t="str">
        <f>IF(SP_SUL!M41="","*",SP_SUL!M41)</f>
        <v>ZTT-ZLI</v>
      </c>
      <c r="L38" s="139" t="str">
        <f>IF(SP_SUL!N41="","*",SP_SUL!N41)</f>
        <v>K97100/ZTT1</v>
      </c>
      <c r="M38" s="140">
        <f>IF(SP_SUL!J41="","*",SP_SUL!J41)</f>
        <v>70</v>
      </c>
      <c r="N38" s="144">
        <f>IF(SP_SUL!K41="","*",SP_SUL!K41)</f>
        <v>97.5</v>
      </c>
      <c r="O38" s="144">
        <f>IF(SP_SUL!L41="","*",SP_SUL!L41)</f>
        <v>96.578000000000003</v>
      </c>
      <c r="P38" s="143">
        <f>IF(SP_SUL!O41="","*",SP_SUL!O41)</f>
        <v>0.375</v>
      </c>
      <c r="Q38" s="143">
        <f>IF(SP_SUL!P41="","*",SP_SUL!P41)</f>
        <v>8.3333333333333329E-2</v>
      </c>
      <c r="R38" s="145" t="str">
        <f>IF(SP_SUL!Q41="","*",CONCATENATE(SP_SUL!Q41," ",SP_SUL!R41))</f>
        <v>100 M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ZBV-ZRX</v>
      </c>
      <c r="F39" s="145" t="str">
        <f>IF(SP_SUL!B42="","*",SP_SUL!B42)</f>
        <v>*</v>
      </c>
      <c r="G39" s="145" t="str">
        <f>IF(SP_SUL!D42="","*",SP_SUL!D42)</f>
        <v>EXPANSÃO TURMA 1</v>
      </c>
      <c r="H39" s="145" t="str">
        <f>IF(SP_SUL!F42="","*",SP_SUL!F42)</f>
        <v>EXPANSÃO - SOLDA</v>
      </c>
      <c r="I39" s="145" t="str">
        <f>IF(SP_SUL!H42="","*",SP_SUL!H42)</f>
        <v>-</v>
      </c>
      <c r="J39" s="145" t="str">
        <f>IF(SP_SUL!I42="","*",SP_SUL!I42)</f>
        <v>-</v>
      </c>
      <c r="K39" s="139" t="str">
        <f>IF(SP_SUL!M42="","*",SP_SUL!M42)</f>
        <v>ZSU-ZNO</v>
      </c>
      <c r="L39" s="139" t="str">
        <f>IF(SP_SUL!N42="","*",SP_SUL!N42)</f>
        <v>K70K74</v>
      </c>
      <c r="M39" s="140">
        <f>IF(SP_SUL!J42="","*",SP_SUL!J42)</f>
        <v>68</v>
      </c>
      <c r="N39" s="144">
        <f>IF(SP_SUL!K42="","*",SP_SUL!K42)</f>
        <v>73.8</v>
      </c>
      <c r="O39" s="144">
        <f>IF(SP_SUL!L42="","*",SP_SUL!L42)</f>
        <v>74.180000000000007</v>
      </c>
      <c r="P39" s="143">
        <f>IF(SP_SUL!O42="","*",SP_SUL!O42)</f>
        <v>0.35416666666666669</v>
      </c>
      <c r="Q39" s="143">
        <f>IF(SP_SUL!P42="","*",SP_SUL!P42)</f>
        <v>6.25E-2</v>
      </c>
      <c r="R39" s="145" t="str">
        <f>IF(SP_SUL!Q42="","*",CONCATENATE(SP_SUL!Q42," ",SP_SUL!R42))</f>
        <v>1 Nº DE SOLDA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>
        <f>IF(SP_SUL!B44="","*",SP_SUL!B44)</f>
        <v>46084</v>
      </c>
      <c r="G41" s="145" t="str">
        <f>IF(SP_SUL!D44="","*",SP_SUL!D44)</f>
        <v>E42</v>
      </c>
      <c r="H41" s="145" t="str">
        <f>IF(SP_SUL!F44="","*",SP_SUL!F44)</f>
        <v>TRILHEIRO - DESCARGA</v>
      </c>
      <c r="I41" s="145" t="str">
        <f>IF(SP_SUL!H44="","*",SP_SUL!H44)</f>
        <v>ZBV-3</v>
      </c>
      <c r="J41" s="145" t="str">
        <f>IF(SP_SUL!I44="","*",SP_SUL!I44)</f>
        <v>ZBV-3</v>
      </c>
      <c r="K41" s="139" t="str">
        <f>IF(SP_SUL!M44="","*",SP_SUL!M44)</f>
        <v>ZSU</v>
      </c>
      <c r="L41" s="139" t="str">
        <f>IF(SP_SUL!N44="","*",SP_SUL!N44)</f>
        <v>K65ZSU/ZSU2</v>
      </c>
      <c r="M41" s="140">
        <f>IF(SP_SUL!J44="","*",SP_SUL!J44)</f>
        <v>68</v>
      </c>
      <c r="N41" s="144">
        <f>IF(SP_SUL!K44="","*",SP_SUL!K44)</f>
        <v>67.531999999999996</v>
      </c>
      <c r="O41" s="144">
        <f>IF(SP_SUL!L44="","*",SP_SUL!L44)</f>
        <v>69</v>
      </c>
      <c r="P41" s="143">
        <f>IF(SP_SUL!O44="","*",SP_SUL!O44)</f>
        <v>0.375</v>
      </c>
      <c r="Q41" s="143">
        <f>IF(SP_SUL!P44="","*",SP_SUL!P44)</f>
        <v>8.3333333333333329E-2</v>
      </c>
      <c r="R41" s="145" t="str">
        <f>IF(SP_SUL!Q44="","*",CONCATENATE(SP_SUL!Q44," ",SP_SUL!R44))</f>
        <v>1560 M</v>
      </c>
      <c r="S41" s="145" t="str">
        <f>IF(SP_SUL!V44="","*",SP_SUL!V44)</f>
        <v>Israel</v>
      </c>
      <c r="T41" s="145" t="str">
        <f>IF(SP_SUL!W44="","*",SP_SUL!W44)</f>
        <v>Descarga de barras 67+532 ao km 69+000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ZBV-ZKE</v>
      </c>
      <c r="F43" s="145">
        <f>IF(SP_SUL!B46="","*",SP_SUL!B46)</f>
        <v>46084</v>
      </c>
      <c r="G43" s="145" t="str">
        <f>IF(SP_SUL!D46="","*",SP_SUL!D46)</f>
        <v>EDSON/NIVALDO (TP-819)</v>
      </c>
      <c r="H43" s="145" t="str">
        <f>IF(SP_SUL!F46="","*",SP_SUL!F46)</f>
        <v>PDM - SUBSTITUIÇÃO - DORMENTE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ZXI-ZVK</v>
      </c>
      <c r="L43" s="139" t="str">
        <f>IF(SP_SUL!N46="","*",SP_SUL!N46)</f>
        <v>224ZIC1</v>
      </c>
      <c r="M43" s="140">
        <f>IF(SP_SUL!J46="","*",SP_SUL!J46)</f>
        <v>49</v>
      </c>
      <c r="N43" s="144">
        <f>IF(SP_SUL!K46="","*",SP_SUL!K46)</f>
        <v>224.547</v>
      </c>
      <c r="O43" s="144" t="str">
        <f>IF(SP_SUL!L46="","*",SP_SUL!L46)</f>
        <v>*</v>
      </c>
      <c r="P43" s="143">
        <f>IF(SP_SUL!O46="","*",SP_SUL!O46)</f>
        <v>0.41666666666666669</v>
      </c>
      <c r="Q43" s="143">
        <f>IF(SP_SUL!P46="","*",SP_SUL!P46)</f>
        <v>8.3333333333333329E-2</v>
      </c>
      <c r="R43" s="145" t="str">
        <f>IF(SP_SUL!Q46="","*",CONCATENATE(SP_SUL!Q46," ",SP_SUL!R46))</f>
        <v>30 Nº DE DORMENTES</v>
      </c>
      <c r="S43" s="145" t="str">
        <f>IF(SP_SUL!V46="","*",SP_SUL!V46)</f>
        <v>Edson</v>
      </c>
      <c r="T43" s="145" t="str">
        <f>IF(SP_SUL!W46="","*",SP_SUL!W46)</f>
        <v>Substituição de dormentes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ZBV-ZKE</v>
      </c>
      <c r="F45" s="145">
        <f>IF(SP_SUL!B48="","*",SP_SUL!B48)</f>
        <v>46084</v>
      </c>
      <c r="G45" s="145" t="str">
        <f>IF(SP_SUL!D48="","*",SP_SUL!D48)</f>
        <v>DANIEL (TP-647)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ZST</v>
      </c>
      <c r="L45" s="139" t="str">
        <f>IF(SP_SUL!N48="","*",SP_SUL!N48)</f>
        <v>ZST2</v>
      </c>
      <c r="M45" s="140">
        <f>IF(SP_SUL!J48="","*",SP_SUL!J48)</f>
        <v>56</v>
      </c>
      <c r="N45" s="144">
        <f>IF(SP_SUL!K48="","*",SP_SUL!K48)</f>
        <v>208.75</v>
      </c>
      <c r="O45" s="144" t="str">
        <f>IF(SP_SUL!L48="","*",SP_SUL!L48)</f>
        <v>-</v>
      </c>
      <c r="P45" s="143">
        <f>IF(SP_SUL!O48="","*",SP_SUL!O48)</f>
        <v>0.41666666666666669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>Daniel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ZBV-ZKE</v>
      </c>
      <c r="F46" s="145">
        <f>IF(SP_SUL!B49="","*",SP_SUL!B49)</f>
        <v>46084</v>
      </c>
      <c r="G46" s="145" t="str">
        <f>IF(SP_SUL!D49="","*",SP_SUL!D49)</f>
        <v>V93</v>
      </c>
      <c r="H46" s="145" t="str">
        <f>IF(SP_SUL!F49="","*",SP_SUL!F49)</f>
        <v>MECANIZAÇÃO - SOCADORA</v>
      </c>
      <c r="I46" s="145" t="str">
        <f>IF(SP_SUL!H49="","*",SP_SUL!H49)</f>
        <v>ZYU1</v>
      </c>
      <c r="J46" s="145" t="str">
        <f>IF(SP_SUL!I49="","*",SP_SUL!I49)</f>
        <v>ZYU1</v>
      </c>
      <c r="K46" s="139" t="str">
        <f>IF(SP_SUL!M49="","*",SP_SUL!M49)</f>
        <v>ZYU-ZST</v>
      </c>
      <c r="L46" s="139" t="str">
        <f>IF(SP_SUL!N49="","*",SP_SUL!N49)</f>
        <v>ZYU206</v>
      </c>
      <c r="M46" s="140">
        <f>IF(SP_SUL!J49="","*",SP_SUL!J49)</f>
        <v>56</v>
      </c>
      <c r="N46" s="144">
        <f>IF(SP_SUL!K49="","*",SP_SUL!K49)</f>
        <v>204.4</v>
      </c>
      <c r="O46" s="144">
        <f>IF(SP_SUL!L49="","*",SP_SUL!L49)</f>
        <v>206.4</v>
      </c>
      <c r="P46" s="143">
        <f>IF(SP_SUL!O49="","*",SP_SUL!O49)</f>
        <v>0.33333333333333331</v>
      </c>
      <c r="Q46" s="143">
        <f>IF(SP_SUL!P49="","*",SP_SUL!P49)</f>
        <v>0.125</v>
      </c>
      <c r="R46" s="145" t="str">
        <f>IF(SP_SUL!Q49="","*",CONCATENATE(SP_SUL!Q49," ",SP_SUL!R49))</f>
        <v>500 M</v>
      </c>
      <c r="S46" s="145" t="str">
        <f>IF(SP_SUL!V49="","*",SP_SUL!V49)</f>
        <v>Moises</v>
      </c>
      <c r="T46" s="145" t="str">
        <f>IF(SP_SUL!W49="","*",SP_SUL!W49)</f>
        <v>Socaria mecanizada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ZBV-ZKE</v>
      </c>
      <c r="F47" s="145">
        <f>IF(SP_SUL!B50="","*",SP_SUL!B50)</f>
        <v>46084</v>
      </c>
      <c r="G47" s="145" t="str">
        <f>IF(SP_SUL!D50="","*",SP_SUL!D50)</f>
        <v>ROGÉRIO (TP-730)</v>
      </c>
      <c r="H47" s="145" t="str">
        <f>IF(SP_SUL!F50="","*",SP_SUL!F50)</f>
        <v>PDM - SUBSTITUIÇÃO - DORMENTE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ZYU</v>
      </c>
      <c r="L47" s="139" t="str">
        <f>IF(SP_SUL!N50="","*",SP_SUL!N50)</f>
        <v>ZYU2</v>
      </c>
      <c r="M47" s="140">
        <f>IF(SP_SUL!J50="","*",SP_SUL!J50)</f>
        <v>56</v>
      </c>
      <c r="N47" s="144">
        <f>IF(SP_SUL!K50="","*",SP_SUL!K50)</f>
        <v>202</v>
      </c>
      <c r="O47" s="144" t="str">
        <f>IF(SP_SUL!L50="","*",SP_SUL!L50)</f>
        <v>-</v>
      </c>
      <c r="P47" s="143">
        <f>IF(SP_SUL!O50="","*",SP_SUL!O50)</f>
        <v>0.41666666666666669</v>
      </c>
      <c r="Q47" s="143">
        <f>IF(SP_SUL!P50="","*",SP_SUL!P50)</f>
        <v>8.3333333333333329E-2</v>
      </c>
      <c r="R47" s="145" t="str">
        <f>IF(SP_SUL!Q50="","*",CONCATENATE(SP_SUL!Q50," ",SP_SUL!R50))</f>
        <v>30 Nº DE DORMENTES</v>
      </c>
      <c r="S47" s="145" t="str">
        <f>IF(SP_SUL!V50="","*",SP_SUL!V50)</f>
        <v>Henrique</v>
      </c>
      <c r="T47" s="145" t="str">
        <f>IF(SP_SUL!W50="","*",SP_SUL!W50)</f>
        <v>PDM - Substituição de dormentes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ZBV-ZKE</v>
      </c>
      <c r="F48" s="145">
        <f>IF(SP_SUL!B51="","*",SP_SUL!B51)</f>
        <v>46084</v>
      </c>
      <c r="G48" s="145" t="str">
        <f>IF(SP_SUL!D51="","*",SP_SUL!D51)</f>
        <v>W59</v>
      </c>
      <c r="H48" s="145" t="str">
        <f>IF(SP_SUL!F51="","*",SP_SUL!F51)</f>
        <v>PDM - DESCARGA - DORMENTE</v>
      </c>
      <c r="I48" s="145" t="str">
        <f>IF(SP_SUL!H51="","*",SP_SUL!H51)</f>
        <v>ZYU1</v>
      </c>
      <c r="J48" s="145" t="str">
        <f>IF(SP_SUL!I51="","*",SP_SUL!I51)</f>
        <v>ZYU1</v>
      </c>
      <c r="K48" s="139" t="str">
        <f>IF(SP_SUL!M51="","*",SP_SUL!M51)</f>
        <v>ZXP-ZFY</v>
      </c>
      <c r="L48" s="139" t="str">
        <f>IF(SP_SUL!N51="","*",SP_SUL!N51)</f>
        <v>189ZFY</v>
      </c>
      <c r="M48" s="140">
        <f>IF(SP_SUL!J51="","*",SP_SUL!J51)</f>
        <v>56</v>
      </c>
      <c r="N48" s="144">
        <f>IF(SP_SUL!K51="","*",SP_SUL!K51)</f>
        <v>190</v>
      </c>
      <c r="O48" s="144" t="str">
        <f>IF(SP_SUL!L51="","*",SP_SUL!L51)</f>
        <v>-</v>
      </c>
      <c r="P48" s="143">
        <f>IF(SP_SUL!O51="","*",SP_SUL!O51)</f>
        <v>0.375</v>
      </c>
      <c r="Q48" s="143">
        <f>IF(SP_SUL!P51="","*",SP_SUL!P51)</f>
        <v>4.1666666666666664E-2</v>
      </c>
      <c r="R48" s="145" t="str">
        <f>IF(SP_SUL!Q51="","*",CONCATENATE(SP_SUL!Q51," ",SP_SUL!R51))</f>
        <v>100 Nº DE DORMENTES</v>
      </c>
      <c r="S48" s="145" t="str">
        <f>IF(SP_SUL!V51="","*",SP_SUL!V51)</f>
        <v>Henrique</v>
      </c>
      <c r="T48" s="145" t="str">
        <f>IF(SP_SUL!W51="","*",SP_SUL!W51)</f>
        <v>Descarga de dormentes km190+000 (40min)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Oportunidade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ZBV-ZKE</v>
      </c>
      <c r="F49" s="145">
        <f>IF(SP_SUL!B52="","*",SP_SUL!B52)</f>
        <v>46084</v>
      </c>
      <c r="G49" s="145" t="str">
        <f>IF(SP_SUL!D52="","*",SP_SUL!D52)</f>
        <v>ROBSON (TF-701)</v>
      </c>
      <c r="H49" s="145" t="str">
        <f>IF(SP_SUL!F52="","*",SP_SUL!F52)</f>
        <v>PDM - SUBSTITUIÇÃO - DORMENTE</v>
      </c>
      <c r="I49" s="145" t="str">
        <f>IF(SP_SUL!H52="","*",SP_SUL!H52)</f>
        <v>-</v>
      </c>
      <c r="J49" s="145" t="str">
        <f>IF(SP_SUL!I52="","*",SP_SUL!I52)</f>
        <v>-</v>
      </c>
      <c r="K49" s="139" t="str">
        <f>IF(SP_SUL!M52="","*",SP_SUL!M52)</f>
        <v>ZDY-ZFY</v>
      </c>
      <c r="L49" s="139" t="str">
        <f>IF(SP_SUL!N52="","*",SP_SUL!N52)</f>
        <v>189ZFY</v>
      </c>
      <c r="M49" s="140">
        <f>IF(SP_SUL!J52="","*",SP_SUL!J52)</f>
        <v>56</v>
      </c>
      <c r="N49" s="144">
        <f>IF(SP_SUL!K52="","*",SP_SUL!K52)</f>
        <v>190.3</v>
      </c>
      <c r="O49" s="144">
        <f>IF(SP_SUL!L52="","*",SP_SUL!L52)</f>
        <v>190.5</v>
      </c>
      <c r="P49" s="143">
        <f>IF(SP_SUL!O52="","*",SP_SUL!O52)</f>
        <v>0.41666666666666669</v>
      </c>
      <c r="Q49" s="143">
        <f>IF(SP_SUL!P52="","*",SP_SUL!P52)</f>
        <v>8.3333333333333329E-2</v>
      </c>
      <c r="R49" s="145" t="str">
        <f>IF(SP_SUL!Q52="","*",CONCATENATE(SP_SUL!Q52," ",SP_SUL!R52))</f>
        <v>30 Nº DE DORMENTES</v>
      </c>
      <c r="S49" s="145" t="str">
        <f>IF(SP_SUL!V52="","*",SP_SUL!V52)</f>
        <v>Robson</v>
      </c>
      <c r="T49" s="145" t="str">
        <f>IF(SP_SUL!W52="","*",SP_SUL!W52)</f>
        <v>Substituição de dormentes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ZKE-ZEV</v>
      </c>
      <c r="F51" s="145">
        <f>IF(SP_SUL!B54="","*",SP_SUL!B54)</f>
        <v>46084</v>
      </c>
      <c r="G51" s="145" t="str">
        <f>IF(SP_SUL!D54="","*",SP_SUL!D54)</f>
        <v>EDSON (TP-719)</v>
      </c>
      <c r="H51" s="145" t="str">
        <f>IF(SP_SUL!F54="","*",SP_SUL!F54)</f>
        <v>PDM - SUBSTITUIÇÃO - TRILHO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ZKW-ZLU</v>
      </c>
      <c r="L51" s="139">
        <f>IF(SP_SUL!N54="","*",SP_SUL!N54)</f>
        <v>1051032</v>
      </c>
      <c r="M51" s="140">
        <f>IF(SP_SUL!J54="","*",SP_SUL!J54)</f>
        <v>55</v>
      </c>
      <c r="N51" s="144">
        <f>IF(SP_SUL!K54="","*",SP_SUL!K54)</f>
        <v>103.9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312 M</v>
      </c>
      <c r="S51" s="145" t="str">
        <f>IF(SP_SUL!V54="","*",SP_SUL!V54)</f>
        <v>Edson</v>
      </c>
      <c r="T51" s="145" t="str">
        <f>IF(SP_SUL!W54="","*",SP_SUL!W54)</f>
        <v xml:space="preserve">Substituição de trilho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ZKE-ZEV</v>
      </c>
      <c r="F52" s="145">
        <f>IF(SP_SUL!B55="","*",SP_SUL!B55)</f>
        <v>46084</v>
      </c>
      <c r="G52" s="145" t="str">
        <f>IF(SP_SUL!D55="","*",SP_SUL!D55)</f>
        <v>E17</v>
      </c>
      <c r="H52" s="145" t="str">
        <f>IF(SP_SUL!F55="","*",SP_SUL!F55)</f>
        <v>CAMINHÃO DE SOLDA</v>
      </c>
      <c r="I52" s="145" t="str">
        <f>IF(SP_SUL!H55="","*",SP_SUL!H55)</f>
        <v>102ZKW2</v>
      </c>
      <c r="J52" s="145" t="str">
        <f>IF(SP_SUL!I55="","*",SP_SUL!I55)</f>
        <v>102ZKW2</v>
      </c>
      <c r="K52" s="139" t="str">
        <f>IF(SP_SUL!M55="","*",SP_SUL!M55)</f>
        <v>ZLU</v>
      </c>
      <c r="L52" s="139" t="str">
        <f>IF(SP_SUL!N55="","*",SP_SUL!N55)</f>
        <v>ZLU1052</v>
      </c>
      <c r="M52" s="140">
        <f>IF(SP_SUL!J55="","*",SP_SUL!J55)</f>
        <v>55</v>
      </c>
      <c r="N52" s="144">
        <f>IF(SP_SUL!K55="","*",SP_SUL!K55)</f>
        <v>106.75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8.3333333333333329E-2</v>
      </c>
      <c r="R52" s="145" t="str">
        <f>IF(SP_SUL!Q55="","*",CONCATENATE(SP_SUL!Q55," ",SP_SUL!R55))</f>
        <v>2 Nº DE SOLDA</v>
      </c>
      <c r="S52" s="145" t="str">
        <f>IF(SP_SUL!V55="","*",SP_SUL!V55)</f>
        <v xml:space="preserve">Higor </v>
      </c>
      <c r="T52" s="145" t="str">
        <f>IF(SP_SUL!W55="","*",SP_SUL!W55)</f>
        <v>Caminhão de solda</v>
      </c>
      <c r="U52" s="137">
        <f ca="1">_xlfn.XLOOKUP(G52&amp;$U$2,BS_CONTROLE[CHAVE],BS_CONTROLE[Quantidade_11],"-")</f>
        <v>2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ZKE-ZEV</v>
      </c>
      <c r="F54" s="145">
        <f>IF(SP_SUL!B57="","*",SP_SUL!B57)</f>
        <v>46084</v>
      </c>
      <c r="G54" s="145" t="str">
        <f>IF(SP_SUL!D57="","*",SP_SUL!D57)</f>
        <v>CLEBISON (TP-728)</v>
      </c>
      <c r="H54" s="145" t="str">
        <f>IF(SP_SUL!F57="","*",SP_SUL!F57)</f>
        <v>PDM - SOLDA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ZYQ-ZEM</v>
      </c>
      <c r="L54" s="139" t="str">
        <f>IF(SP_SUL!N57="","*",SP_SUL!N57)</f>
        <v>130ZYQ2</v>
      </c>
      <c r="M54" s="140">
        <f>IF(SP_SUL!J57="","*",SP_SUL!J57)</f>
        <v>55</v>
      </c>
      <c r="N54" s="144">
        <f>IF(SP_SUL!K57="","*",SP_SUL!K57)</f>
        <v>129.4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6.25E-2</v>
      </c>
      <c r="R54" s="145" t="str">
        <f>IF(SP_SUL!Q57="","*",CONCATENATE(SP_SUL!Q57," ",SP_SUL!R57))</f>
        <v>1 Nº DE SOLDA</v>
      </c>
      <c r="S54" s="145" t="str">
        <f>IF(SP_SUL!V57="","*",SP_SUL!V57)</f>
        <v>Cleibson</v>
      </c>
      <c r="T54" s="145" t="str">
        <f>IF(SP_SUL!W57="","*",SP_SUL!W57)</f>
        <v>Execução de solda - Condicionado a temperatura (local do acidente)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ZKE-ZEV</v>
      </c>
      <c r="F55" s="145">
        <f>IF(SP_SUL!B58="","*",SP_SUL!B58)</f>
        <v>46084</v>
      </c>
      <c r="G55" s="145" t="str">
        <f>IF(SP_SUL!D58="","*",SP_SUL!D58)</f>
        <v>ISMAEL(TP-726)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ZYQ-ZEM</v>
      </c>
      <c r="L55" s="139" t="str">
        <f>IF(SP_SUL!N58="","*",SP_SUL!N58)</f>
        <v>130ZYQ2</v>
      </c>
      <c r="M55" s="140">
        <f>IF(SP_SUL!J58="","*",SP_SUL!J58)</f>
        <v>55</v>
      </c>
      <c r="N55" s="144">
        <f>IF(SP_SUL!K58="","*",SP_SUL!K58)</f>
        <v>129.4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Israel</v>
      </c>
      <c r="T55" s="145" t="str">
        <f>IF(SP_SUL!W58="","*",SP_SUL!W58)</f>
        <v>Execução de solda - Condicionado a temperatura (local do acidente)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46084</v>
      </c>
      <c r="G58" s="145" t="str">
        <f>IF(SP_SUL!D61="","*",SP_SUL!D61)</f>
        <v>W96</v>
      </c>
      <c r="H58" s="145" t="str">
        <f>IF(SP_SUL!F61="","*",SP_SUL!F61)</f>
        <v>MODERNIZAÇÃO - OUTRA ATIVIDADE</v>
      </c>
      <c r="I58" s="145" t="str">
        <f>IF(SP_SUL!H61="","*",SP_SUL!H61)</f>
        <v xml:space="preserve">ZEM1 </v>
      </c>
      <c r="J58" s="145" t="str">
        <f>IF(SP_SUL!I61="","*",SP_SUL!I61)</f>
        <v xml:space="preserve">ZEM1 </v>
      </c>
      <c r="K58" s="139" t="str">
        <f>IF(SP_SUL!M61="","*",SP_SUL!M61)</f>
        <v>ZEJ-ZEV</v>
      </c>
      <c r="L58" s="139">
        <f>IF(SP_SUL!N61="","*",SP_SUL!N61)</f>
        <v>1501492</v>
      </c>
      <c r="M58" s="140">
        <f>IF(SP_SUL!J61="","*",SP_SUL!J61)</f>
        <v>55</v>
      </c>
      <c r="N58" s="144">
        <f>IF(SP_SUL!K61="","*",SP_SUL!K61)</f>
        <v>149.4</v>
      </c>
      <c r="O58" s="144" t="str">
        <f>IF(SP_SUL!L61="","*",SP_SUL!L61)</f>
        <v>-</v>
      </c>
      <c r="P58" s="143">
        <f>IF(SP_SUL!O61="","*",SP_SUL!O61)</f>
        <v>0.31944444444444442</v>
      </c>
      <c r="Q58" s="143">
        <f>IF(SP_SUL!P61="","*",SP_SUL!P61)</f>
        <v>6.9444444444444447E-4</v>
      </c>
      <c r="R58" s="145" t="str">
        <f>IF(SP_SUL!Q61="","*",CONCATENATE(SP_SUL!Q61," ",SP_SUL!R61))</f>
        <v>1 BINÁRIO</v>
      </c>
      <c r="S58" s="145" t="str">
        <f>IF(SP_SUL!V61="","*",SP_SUL!V61)</f>
        <v>Alisson</v>
      </c>
      <c r="T58" s="145" t="str">
        <f>IF(SP_SUL!W61="","*",SP_SUL!W61)</f>
        <v>5 veículo para entrar no intervalo, licença ate SB 1501492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Contrato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46084</v>
      </c>
      <c r="G59" s="145" t="str">
        <f>IF(SP_SUL!D62="","*",SP_SUL!D62)</f>
        <v>W99</v>
      </c>
      <c r="H59" s="145" t="str">
        <f>IF(SP_SUL!F62="","*",SP_SUL!F62)</f>
        <v>MODERNIZAÇÃO - PEDRA - DESCARGA</v>
      </c>
      <c r="I59" s="145" t="str">
        <f>IF(SP_SUL!H62="","*",SP_SUL!H62)</f>
        <v>ZEM1</v>
      </c>
      <c r="J59" s="145" t="str">
        <f>IF(SP_SUL!I62="","*",SP_SUL!I62)</f>
        <v xml:space="preserve">ZEM1 </v>
      </c>
      <c r="K59" s="139" t="str">
        <f>IF(SP_SUL!M62="","*",SP_SUL!M62)</f>
        <v>ZEJ-ZEV</v>
      </c>
      <c r="L59" s="139" t="str">
        <f>IF(SP_SUL!N62="","*",SP_SUL!N62)</f>
        <v>ZRB1502</v>
      </c>
      <c r="M59" s="140">
        <f>IF(SP_SUL!J62="","*",SP_SUL!J62)</f>
        <v>55</v>
      </c>
      <c r="N59" s="144">
        <f>IF(SP_SUL!K62="","*",SP_SUL!K62)</f>
        <v>150.69999999999999</v>
      </c>
      <c r="O59" s="144" t="str">
        <f>IF(SP_SUL!L62="","*",SP_SUL!L62)</f>
        <v>-</v>
      </c>
      <c r="P59" s="143">
        <f>IF(SP_SUL!O62="","*",SP_SUL!O62)</f>
        <v>0.30555555555555558</v>
      </c>
      <c r="Q59" s="143">
        <f>IF(SP_SUL!P62="","*",SP_SUL!P62)</f>
        <v>6.9444444444444447E-4</v>
      </c>
      <c r="R59" s="145" t="str">
        <f>IF(SP_SUL!Q62="","*",CONCATENATE(SP_SUL!Q62," ",SP_SUL!R62))</f>
        <v>10 VAGÕES</v>
      </c>
      <c r="S59" s="145" t="str">
        <f>IF(SP_SUL!V62="","*",SP_SUL!V62)</f>
        <v xml:space="preserve">Alisson </v>
      </c>
      <c r="T59" s="145" t="str">
        <f>IF(SP_SUL!W62="","*",SP_SUL!W62)</f>
        <v>4º veículo a entrar no intervalo, licença até SB ZRB1502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Contrato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46084</v>
      </c>
      <c r="G60" s="145" t="str">
        <f>IF(SP_SUL!D63="","*",SP_SUL!D63)</f>
        <v>V95</v>
      </c>
      <c r="H60" s="145" t="str">
        <f>IF(SP_SUL!F63="","*",SP_SUL!F63)</f>
        <v>MODERNIZAÇÃO - SOCADORA</v>
      </c>
      <c r="I60" s="145" t="str">
        <f>IF(SP_SUL!H63="","*",SP_SUL!H63)</f>
        <v>ZEM1302</v>
      </c>
      <c r="J60" s="145" t="str">
        <f>IF(SP_SUL!I63="","*",SP_SUL!I63)</f>
        <v>ZEM1</v>
      </c>
      <c r="K60" s="139" t="str">
        <f>IF(SP_SUL!M63="","*",SP_SUL!M63)</f>
        <v>ZEJ-ZEV</v>
      </c>
      <c r="L60" s="139" t="str">
        <f>IF(SP_SUL!N63="","*",SP_SUL!N63)</f>
        <v>ZRB1502</v>
      </c>
      <c r="M60" s="140">
        <f>IF(SP_SUL!J63="","*",SP_SUL!J63)</f>
        <v>55</v>
      </c>
      <c r="N60" s="144">
        <f>IF(SP_SUL!K63="","*",SP_SUL!K63)</f>
        <v>150.80000000000001</v>
      </c>
      <c r="O60" s="144" t="str">
        <f>IF(SP_SUL!L63="","*",SP_SUL!L63)</f>
        <v>-</v>
      </c>
      <c r="P60" s="143">
        <f>IF(SP_SUL!O63="","*",SP_SUL!O63)</f>
        <v>0.29166666666666669</v>
      </c>
      <c r="Q60" s="143">
        <f>IF(SP_SUL!P63="","*",SP_SUL!P63)</f>
        <v>0.125</v>
      </c>
      <c r="R60" s="145" t="str">
        <f>IF(SP_SUL!Q63="","*",CONCATENATE(SP_SUL!Q63," ",SP_SUL!R63))</f>
        <v>500 M</v>
      </c>
      <c r="S60" s="145" t="str">
        <f>IF(SP_SUL!V63="","*",SP_SUL!V63)</f>
        <v xml:space="preserve">Alisson </v>
      </c>
      <c r="T60" s="145" t="str">
        <f>IF(SP_SUL!W63="","*",SP_SUL!W63)</f>
        <v>3º veiculo a entrar no intervalo, licença até SB ZRB1502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Contrato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46084</v>
      </c>
      <c r="G61" s="145" t="str">
        <f>IF(SP_SUL!D64="","*",SP_SUL!D64)</f>
        <v>W97</v>
      </c>
      <c r="H61" s="145" t="str">
        <f>IF(SP_SUL!F64="","*",SP_SUL!F64)</f>
        <v>MODERNIZAÇÃO - OUTRA ATIVIDADE</v>
      </c>
      <c r="I61" s="145" t="str">
        <f>IF(SP_SUL!H64="","*",SP_SUL!H64)</f>
        <v>Z3VZEV1</v>
      </c>
      <c r="J61" s="145" t="str">
        <f>IF(SP_SUL!I64="","*",SP_SUL!I64)</f>
        <v>Z3VZEV1</v>
      </c>
      <c r="K61" s="139" t="str">
        <f>IF(SP_SUL!M64="","*",SP_SUL!M64)</f>
        <v>ZEJ-ZEV</v>
      </c>
      <c r="L61" s="139" t="str">
        <f>IF(SP_SUL!N64="","*",SP_SUL!N64)</f>
        <v>ZRB1502</v>
      </c>
      <c r="M61" s="140">
        <f>IF(SP_SUL!J64="","*",SP_SUL!J64)</f>
        <v>55</v>
      </c>
      <c r="N61" s="144">
        <f>IF(SP_SUL!K64="","*",SP_SUL!K64)</f>
        <v>151</v>
      </c>
      <c r="O61" s="144" t="str">
        <f>IF(SP_SUL!L64="","*",SP_SUL!L64)</f>
        <v>-</v>
      </c>
      <c r="P61" s="143">
        <f>IF(SP_SUL!O64="","*",SP_SUL!O64)</f>
        <v>0.2986111111111111</v>
      </c>
      <c r="Q61" s="143">
        <f>IF(SP_SUL!P64="","*",SP_SUL!P64)</f>
        <v>6.9444444444444447E-4</v>
      </c>
      <c r="R61" s="145" t="str">
        <f>IF(SP_SUL!Q64="","*",CONCATENATE(SP_SUL!Q64," ",SP_SUL!R64))</f>
        <v>1 BINÁRIO</v>
      </c>
      <c r="S61" s="145" t="str">
        <f>IF(SP_SUL!V64="","*",SP_SUL!V64)</f>
        <v xml:space="preserve">Alisson </v>
      </c>
      <c r="T61" s="145" t="str">
        <f>IF(SP_SUL!W64="","*",SP_SUL!W64)</f>
        <v>2º veículo a entrar no intervalo, licença até SB ZRB1502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Contrato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46084</v>
      </c>
      <c r="G62" s="145" t="str">
        <f>IF(SP_SUL!D65="","*",SP_SUL!D65)</f>
        <v>V96</v>
      </c>
      <c r="H62" s="145" t="str">
        <f>IF(SP_SUL!F65="","*",SP_SUL!F65)</f>
        <v>MODERNIZAÇÃO - SOCADORA</v>
      </c>
      <c r="I62" s="145" t="str">
        <f>IF(SP_SUL!H65="","*",SP_SUL!H65)</f>
        <v>K67ZEV2</v>
      </c>
      <c r="J62" s="145" t="str">
        <f>IF(SP_SUL!I65="","*",SP_SUL!I65)</f>
        <v>K67ZEV2</v>
      </c>
      <c r="K62" s="139" t="str">
        <f>IF(SP_SUL!M65="","*",SP_SUL!M65)</f>
        <v>ZEJ-ZEV</v>
      </c>
      <c r="L62" s="139" t="str">
        <f>IF(SP_SUL!N65="","*",SP_SUL!N65)</f>
        <v>ZRB1502</v>
      </c>
      <c r="M62" s="140">
        <f>IF(SP_SUL!J65="","*",SP_SUL!J65)</f>
        <v>55</v>
      </c>
      <c r="N62" s="144">
        <f>IF(SP_SUL!K65="","*",SP_SUL!K65)</f>
        <v>150.9</v>
      </c>
      <c r="O62" s="144" t="str">
        <f>IF(SP_SUL!L65="","*",SP_SUL!L65)</f>
        <v>-</v>
      </c>
      <c r="P62" s="143">
        <f>IF(SP_SUL!O65="","*",SP_SUL!O65)</f>
        <v>0.29166666666666669</v>
      </c>
      <c r="Q62" s="143">
        <f>IF(SP_SUL!P65="","*",SP_SUL!P65)</f>
        <v>0.125</v>
      </c>
      <c r="R62" s="145" t="str">
        <f>IF(SP_SUL!Q65="","*",CONCATENATE(SP_SUL!Q65," ",SP_SUL!R65))</f>
        <v>500 M</v>
      </c>
      <c r="S62" s="145" t="str">
        <f>IF(SP_SUL!V65="","*",SP_SUL!V65)</f>
        <v xml:space="preserve">Alisson </v>
      </c>
      <c r="T62" s="145" t="str">
        <f>IF(SP_SUL!W65="","*",SP_SUL!W65)</f>
        <v>1º veículo a entrar no intervalo, licença até a SB ZRB150,2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Contrato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46084</v>
      </c>
      <c r="G63" s="145" t="str">
        <f>IF(SP_SUL!D66="","*",SP_SUL!D66)</f>
        <v>MOD ZRB</v>
      </c>
      <c r="H63" s="145" t="str">
        <f>IF(SP_SUL!F66="","*",SP_SUL!F66)</f>
        <v>BLOCO</v>
      </c>
      <c r="I63" s="145" t="str">
        <f>IF(SP_SUL!H66="","*",SP_SUL!H66)</f>
        <v>-</v>
      </c>
      <c r="J63" s="145" t="str">
        <f>IF(SP_SUL!I66="","*",SP_SUL!I66)</f>
        <v>-</v>
      </c>
      <c r="K63" s="139" t="str">
        <f>IF(SP_SUL!M66="","*",SP_SUL!M66)</f>
        <v>ZEJ-ZRB</v>
      </c>
      <c r="L63" s="139" t="str">
        <f>IF(SP_SUL!N66="","*",SP_SUL!N66)</f>
        <v>ZEJZRB</v>
      </c>
      <c r="M63" s="140">
        <f>IF(SP_SUL!J66="","*",SP_SUL!J66)</f>
        <v>55</v>
      </c>
      <c r="N63" s="144">
        <f>IF(SP_SUL!K66="","*",SP_SUL!K66)</f>
        <v>145.9</v>
      </c>
      <c r="O63" s="144">
        <f>IF(SP_SUL!L66="","*",SP_SUL!L66)</f>
        <v>151.69999999999999</v>
      </c>
      <c r="P63" s="143">
        <f>IF(SP_SUL!O66="","*",SP_SUL!O66)</f>
        <v>0.33333333333333331</v>
      </c>
      <c r="Q63" s="143">
        <f>IF(SP_SUL!P66="","*",SP_SUL!P66)</f>
        <v>0.33333333333333331</v>
      </c>
      <c r="R63" s="145" t="str">
        <f>IF(SP_SUL!Q66="","*",CONCATENATE(SP_SUL!Q66," ",SP_SUL!R66))</f>
        <v>1 BINÁRIO</v>
      </c>
      <c r="S63" s="145" t="str">
        <f>IF(SP_SUL!V66="","*",SP_SUL!V66)</f>
        <v xml:space="preserve">Alisson </v>
      </c>
      <c r="T63" s="145" t="str">
        <f>IF(SP_SUL!W66="","*",SP_SUL!W66)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46084</v>
      </c>
      <c r="G65" s="145" t="str">
        <f>IF(SP_SUL!D68="","*",SP_SUL!D68)</f>
        <v>A84</v>
      </c>
      <c r="H65" s="145" t="str">
        <f>IF(SP_SUL!F68="","*",SP_SUL!F68)</f>
        <v>DETECÇÃO - RONDA 7 DIAS</v>
      </c>
      <c r="I65" s="145" t="str">
        <f>IF(SP_SUL!H68="","*",SP_SUL!H68)</f>
        <v>ZEV2</v>
      </c>
      <c r="J65" s="145" t="str">
        <f>IF(SP_SUL!I68="","*",SP_SUL!I68)</f>
        <v>ZPT106</v>
      </c>
      <c r="K65" s="139" t="str">
        <f>IF(SP_SUL!M68="","*",SP_SUL!M68)</f>
        <v>ZEV-ZPT</v>
      </c>
      <c r="L65" s="139" t="str">
        <f>IF(SP_SUL!N68="","*",SP_SUL!N68)</f>
        <v>ZEVZPT</v>
      </c>
      <c r="M65" s="140">
        <f>IF(SP_SUL!J68="","*",SP_SUL!J68)</f>
        <v>92</v>
      </c>
      <c r="N65" s="144">
        <f>IF(SP_SUL!K68="","*",SP_SUL!K68)</f>
        <v>65.5</v>
      </c>
      <c r="O65" s="144" t="str">
        <f>IF(SP_SUL!L68="","*",SP_SUL!L68)</f>
        <v>-</v>
      </c>
      <c r="P65" s="143">
        <f>IF(SP_SUL!O68="","*",SP_SUL!O68)</f>
        <v>0.3125</v>
      </c>
      <c r="Q65" s="143">
        <f>IF(SP_SUL!P68="","*",SP_SUL!P68)</f>
        <v>4.1666666666666664E-2</v>
      </c>
      <c r="R65" s="145" t="str">
        <f>IF(SP_SUL!Q68="","*",CONCATENATE(SP_SUL!Q68," ",SP_SUL!R68))</f>
        <v>40 KM</v>
      </c>
      <c r="S65" s="145" t="str">
        <f>IF(SP_SUL!V68="","*",SP_SUL!V68)</f>
        <v>Daniel</v>
      </c>
      <c r="T65" s="145" t="str">
        <f>IF(SP_SUL!W68="","*",SP_SUL!W68)</f>
        <v>Ronda 7 dias de ZEV para ZEM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46084</v>
      </c>
      <c r="G66" s="145" t="str">
        <f>IF(SP_SUL!D69="","*",SP_SUL!D69)</f>
        <v>W61</v>
      </c>
      <c r="H66" s="145" t="str">
        <f>IF(SP_SUL!F69="","*",SP_SUL!F69)</f>
        <v>RECOLHIMENTO DE DORMENTE</v>
      </c>
      <c r="I66" s="145" t="str">
        <f>IF(SP_SUL!H69="","*",SP_SUL!H69)</f>
        <v>K67ZEV2</v>
      </c>
      <c r="J66" s="145" t="str">
        <f>IF(SP_SUL!I69="","*",SP_SUL!I69)</f>
        <v>K67ZEV2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78</v>
      </c>
      <c r="O66" s="144" t="str">
        <f>IF(SP_SUL!L69="","*",SP_SUL!L69)</f>
        <v>*</v>
      </c>
      <c r="P66" s="143">
        <f>IF(SP_SUL!O69="","*",SP_SUL!O69)</f>
        <v>0.32291666666666669</v>
      </c>
      <c r="Q66" s="143">
        <f>IF(SP_SUL!P69="","*",SP_SUL!P69)</f>
        <v>6.9444444444444447E-4</v>
      </c>
      <c r="R66" s="145" t="str">
        <f>IF(SP_SUL!Q69="","*",CONCATENATE(SP_SUL!Q69," ",SP_SUL!R69))</f>
        <v>500 Nº DE PEÇAS</v>
      </c>
      <c r="S66" s="145" t="str">
        <f>IF(SP_SUL!V69="","*",SP_SUL!V69)</f>
        <v>Augusto</v>
      </c>
      <c r="T66" s="145" t="str">
        <f>IF(SP_SUL!W69="","*",SP_SUL!W69)</f>
        <v>Recolhimento de dormente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1153</v>
      </c>
      <c r="D5" s="213"/>
      <c r="E5" s="213"/>
      <c r="F5" s="213"/>
      <c r="G5" s="213"/>
      <c r="H5" s="213"/>
      <c r="I5" s="213"/>
      <c r="J5" s="214"/>
      <c r="K5" s="215" t="s">
        <v>1154</v>
      </c>
      <c r="L5" s="216"/>
      <c r="M5" s="216"/>
      <c r="N5" s="216"/>
      <c r="O5" s="217" t="s">
        <v>1155</v>
      </c>
      <c r="P5" s="218"/>
    </row>
    <row r="6" spans="1:16" s="74" customFormat="1" ht="15" customHeight="1">
      <c r="A6" s="66" t="s">
        <v>1151</v>
      </c>
      <c r="B6" s="75" t="s">
        <v>1150</v>
      </c>
      <c r="C6" s="76" t="s">
        <v>957</v>
      </c>
      <c r="D6" s="77" t="s">
        <v>958</v>
      </c>
      <c r="E6" s="76" t="s">
        <v>1156</v>
      </c>
      <c r="F6" s="76" t="s">
        <v>948</v>
      </c>
      <c r="G6" s="76" t="s">
        <v>952</v>
      </c>
      <c r="H6" s="115" t="s">
        <v>576</v>
      </c>
      <c r="I6" s="78" t="s">
        <v>953</v>
      </c>
      <c r="J6" s="78" t="s">
        <v>954</v>
      </c>
      <c r="K6" s="79" t="s">
        <v>948</v>
      </c>
      <c r="L6" s="79" t="s">
        <v>1157</v>
      </c>
      <c r="M6" s="80" t="s">
        <v>576</v>
      </c>
      <c r="N6" s="81" t="s">
        <v>952</v>
      </c>
      <c r="O6" s="158" t="s">
        <v>995</v>
      </c>
      <c r="P6" s="133" t="s">
        <v>1158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1</v>
      </c>
      <c r="P12" s="147" t="str">
        <f>IF($A$2=1,IF(SP_SUL!BJ11="","*",SP_SUL!BJ11),IF(SP_SUL!BK11="","*",SP_SUL!BK11))</f>
        <v>Faixa as 08:30, equipe não esta pronta para atividade, equipe pronta 9h, em intervalo 10:55 até 12:25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>
        <f>IF(SP_SUL!BH13="","*",SP_SUL!BH13)</f>
        <v>0</v>
      </c>
      <c r="P14" s="147" t="str">
        <f>IF($A$2=1,IF(SP_SUL!BJ13="","*",SP_SUL!BJ13),IF(SP_SUL!BK13="","*",SP_SUL!BK13))</f>
        <v xml:space="preserve">Faixa as 9h, equipe não passou previsão de pronto, 11:15 informou que aguarda trilho para solicitar intervalo 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1</v>
      </c>
      <c r="P15" s="147" t="str">
        <f>IF($A$2=1,IF(SP_SUL!BJ14="","*",SP_SUL!BJ14),IF(SP_SUL!BK14="","*",SP_SUL!BK14))</f>
        <v>Mc1 08:17, autorizado 09:37, em intervalo 10:09 até 13:09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Equipe pronta 08:28, intervalo 08:31 até as 12:31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>
        <f>IF(SP_SUL!BH19="","*",SP_SUL!BH19)</f>
        <v>0</v>
      </c>
      <c r="P20" s="147" t="str">
        <f>IF($A$2=1,IF(SP_SUL!BJ19="","*",SP_SUL!BJ19),IF(SP_SUL!BK19="","*",SP_SUL!BK19))</f>
        <v>Alterado programação devido acidente do U50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>
        <f>IF(SP_SUL!BH20="","*",SP_SUL!BH20)</f>
        <v>0</v>
      </c>
      <c r="P21" s="147" t="str">
        <f>IF($A$2=1,IF(SP_SUL!BJ20="","*",SP_SUL!BJ20),IF(SP_SUL!BK20="","*",SP_SUL!BK20))</f>
        <v>Alterado programação devido acidente do U50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1</v>
      </c>
      <c r="P22" s="147" t="str">
        <f>IF($A$2=1,IF(SP_SUL!BJ21="","*",SP_SUL!BJ21),IF(SP_SUL!BK21="","*",SP_SUL!BK21))</f>
        <v>Mc1 08:42, autorizado 09:21, em intervalo 09:58 até 12:30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>
        <f>IF(SP_SUL!BH22="","*",SP_SUL!BH22)</f>
        <v>0</v>
      </c>
      <c r="P23" s="147" t="str">
        <f>IF($A$2=1,IF(SP_SUL!BJ22="","*",SP_SUL!BJ22),IF(SP_SUL!BK22="","*",SP_SUL!BK22))</f>
        <v>Cancelado devido acidente U50 e U30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>
        <f>IF(SP_SUL!BH24="","*",SP_SUL!BH24)</f>
        <v>0</v>
      </c>
      <c r="P25" s="147" t="str">
        <f>IF($A$2=1,IF(SP_SUL!BJ24="","*",SP_SUL!BJ24),IF(SP_SUL!BK24="","*",SP_SUL!BK24))</f>
        <v>MC1 08:36, 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>
        <f>IF(SP_SUL!BH25="","*",SP_SUL!BH25)</f>
        <v>0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>
        <f>IF(SP_SUL!BH38="","*",SP_SUL!BH38)</f>
        <v>0</v>
      </c>
      <c r="P39" s="147" t="str">
        <f>IF($A$2=1,IF(SP_SUL!BJ38="","*",SP_SUL!BJ38),IF(SP_SUL!BK38="","*",SP_SUL!BK38))</f>
        <v>Equipe em paradão de segurança não solicita intervalo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SP SUL</v>
      </c>
      <c r="D42" s="83" t="str">
        <f>IF(SP_SUL!T41="","*",SP_SUL!T41)</f>
        <v>ZBV-ZRX</v>
      </c>
      <c r="E42" s="83" t="str">
        <f>IF(SP_SUL!D41="","*",SP_SUL!D41)</f>
        <v>V92</v>
      </c>
      <c r="F42" s="83" t="str">
        <f>IF(SP_SUL!H41="","*",SP_SUL!H41)</f>
        <v>ZAC-2</v>
      </c>
      <c r="G42" s="83" t="str">
        <f>IF(SP_SUL!M41="","*",SP_SUL!M41)</f>
        <v>ZTT-ZLI</v>
      </c>
      <c r="H42" s="116">
        <f>IF(SP_SUL!K41="","*",SP_SUL!K41)</f>
        <v>97.5</v>
      </c>
      <c r="I42" s="113">
        <f>IF(SP_SUL!O41="","*",SP_SUL!O41)</f>
        <v>0.375</v>
      </c>
      <c r="J42" s="113">
        <f>IF(SP_SUL!P41="","*",SP_SUL!P41)</f>
        <v>8.3333333333333329E-2</v>
      </c>
      <c r="K42" s="83" t="str">
        <f>IF(SP_SUL!AK41="","*",SP_SUL!AK41)</f>
        <v>ZAC-2</v>
      </c>
      <c r="L42" s="83" t="str">
        <f>IF(SP_SUL!AM41="","*",SP_SUL!AM41)</f>
        <v>ZTT-ZLI</v>
      </c>
      <c r="M42" s="83">
        <f>IF(SP_SUL!AP41="","*",SP_SUL!AP41)</f>
        <v>97.5</v>
      </c>
      <c r="N42" s="83" t="str">
        <f>IF(SP_SUL!AM41="","*",SP_SUL!AM41)</f>
        <v>ZTT-ZLI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SP SUL</v>
      </c>
      <c r="D43" s="83" t="str">
        <f>IF(SP_SUL!T42="","*",SP_SUL!T42)</f>
        <v>ZBV-ZRX</v>
      </c>
      <c r="E43" s="83" t="str">
        <f>IF(SP_SUL!D42="","*",SP_SUL!D42)</f>
        <v>EXPANSÃO TURMA 1</v>
      </c>
      <c r="F43" s="83" t="str">
        <f>IF(SP_SUL!H42="","*",SP_SUL!H42)</f>
        <v>-</v>
      </c>
      <c r="G43" s="83" t="str">
        <f>IF(SP_SUL!M42="","*",SP_SUL!M42)</f>
        <v>ZSU-ZNO</v>
      </c>
      <c r="H43" s="116">
        <f>IF(SP_SUL!K42="","*",SP_SUL!K42)</f>
        <v>73.8</v>
      </c>
      <c r="I43" s="113">
        <f>IF(SP_SUL!O42="","*",SP_SUL!O42)</f>
        <v>0.35416666666666669</v>
      </c>
      <c r="J43" s="113">
        <f>IF(SP_SUL!P42="","*",SP_SUL!P42)</f>
        <v>6.25E-2</v>
      </c>
      <c r="K43" s="83" t="str">
        <f>IF(SP_SUL!AK42="","*",SP_SUL!AK42)</f>
        <v>-</v>
      </c>
      <c r="L43" s="83" t="str">
        <f>IF(SP_SUL!AM42="","*",SP_SUL!AM42)</f>
        <v>ZSU-ZNO</v>
      </c>
      <c r="M43" s="83">
        <f>IF(SP_SUL!AP42="","*",SP_SUL!AP42)</f>
        <v>73.8</v>
      </c>
      <c r="N43" s="83" t="str">
        <f>IF(SP_SUL!AM42="","*",SP_SUL!AM42)</f>
        <v>ZSU-ZNO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>
        <f>IF(SP_SUL!B44="","*",SP_SUL!B44)</f>
        <v>46084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ZBV-ZRX</v>
      </c>
      <c r="E45" s="83" t="str">
        <f>IF(SP_SUL!D44="","*",SP_SUL!D44)</f>
        <v>E42</v>
      </c>
      <c r="F45" s="83" t="str">
        <f>IF(SP_SUL!H44="","*",SP_SUL!H44)</f>
        <v>ZBV-3</v>
      </c>
      <c r="G45" s="83" t="str">
        <f>IF(SP_SUL!M44="","*",SP_SUL!M44)</f>
        <v>ZSU</v>
      </c>
      <c r="H45" s="116">
        <f>IF(SP_SUL!K44="","*",SP_SUL!K44)</f>
        <v>67.531999999999996</v>
      </c>
      <c r="I45" s="113">
        <f>IF(SP_SUL!O44="","*",SP_SUL!O44)</f>
        <v>0.375</v>
      </c>
      <c r="J45" s="113">
        <f>IF(SP_SUL!P44="","*",SP_SUL!P44)</f>
        <v>8.3333333333333329E-2</v>
      </c>
      <c r="K45" s="83" t="str">
        <f>IF(SP_SUL!AK44="","*",SP_SUL!AK44)</f>
        <v>ZBV-3</v>
      </c>
      <c r="L45" s="83" t="str">
        <f>IF(SP_SUL!AM44="","*",SP_SUL!AM44)</f>
        <v>ZSU</v>
      </c>
      <c r="M45" s="83">
        <f>IF(SP_SUL!AP44="","*",SP_SUL!AP44)</f>
        <v>67.531999999999996</v>
      </c>
      <c r="N45" s="83" t="str">
        <f>IF(SP_SUL!AM44="","*",SP_SUL!AM44)</f>
        <v>ZSU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>
        <f>IF(SP_SUL!B46="","*",SP_SUL!B46)</f>
        <v>46084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ZBV-ZKE</v>
      </c>
      <c r="E47" s="83" t="str">
        <f>IF(SP_SUL!D46="","*",SP_SUL!D46)</f>
        <v>EDSON/NIVALDO (TP-819)</v>
      </c>
      <c r="F47" s="83" t="str">
        <f>IF(SP_SUL!H46="","*",SP_SUL!H46)</f>
        <v>-</v>
      </c>
      <c r="G47" s="83" t="str">
        <f>IF(SP_SUL!M46="","*",SP_SUL!M46)</f>
        <v>ZXI-ZVK</v>
      </c>
      <c r="H47" s="116">
        <f>IF(SP_SUL!K46="","*",SP_SUL!K46)</f>
        <v>224.547</v>
      </c>
      <c r="I47" s="113">
        <f>IF(SP_SUL!O46="","*",SP_SUL!O46)</f>
        <v>0.41666666666666669</v>
      </c>
      <c r="J47" s="113">
        <f>IF(SP_SUL!P46="","*",SP_SUL!P46)</f>
        <v>8.3333333333333329E-2</v>
      </c>
      <c r="K47" s="83" t="str">
        <f>IF(SP_SUL!AK46="","*",SP_SUL!AK46)</f>
        <v>-</v>
      </c>
      <c r="L47" s="83" t="str">
        <f>IF(SP_SUL!AM46="","*",SP_SUL!AM46)</f>
        <v>ZXI-ZVK</v>
      </c>
      <c r="M47" s="83">
        <f>IF(SP_SUL!AP46="","*",SP_SUL!AP46)</f>
        <v>224.547</v>
      </c>
      <c r="N47" s="83" t="str">
        <f>IF(SP_SUL!AM46="","*",SP_SUL!AM46)</f>
        <v>ZXI-ZVK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>
        <f>IF(SP_SUL!B48="","*",SP_SUL!B48)</f>
        <v>46084</v>
      </c>
      <c r="B49" s="83" t="str">
        <f>IF(SP_SUL!X48="","*",SP_SUL!X48)</f>
        <v>Oportunidade</v>
      </c>
      <c r="C49" s="83" t="str">
        <f>IF(SP_SUL!S48="","*",SP_SUL!S48)</f>
        <v>SP SUL</v>
      </c>
      <c r="D49" s="83" t="str">
        <f>IF(SP_SUL!T48="","*",SP_SUL!T48)</f>
        <v>ZBV-ZKE</v>
      </c>
      <c r="E49" s="83" t="str">
        <f>IF(SP_SUL!D48="","*",SP_SUL!D48)</f>
        <v>DANIEL (TP-647)</v>
      </c>
      <c r="F49" s="83" t="str">
        <f>IF(SP_SUL!H48="","*",SP_SUL!H48)</f>
        <v>-</v>
      </c>
      <c r="G49" s="83" t="str">
        <f>IF(SP_SUL!M48="","*",SP_SUL!M48)</f>
        <v>ZST</v>
      </c>
      <c r="H49" s="116">
        <f>IF(SP_SUL!K48="","*",SP_SUL!K48)</f>
        <v>208.75</v>
      </c>
      <c r="I49" s="113">
        <f>IF(SP_SUL!O48="","*",SP_SUL!O48)</f>
        <v>0.41666666666666669</v>
      </c>
      <c r="J49" s="113">
        <f>IF(SP_SUL!P48="","*",SP_SUL!P48)</f>
        <v>6.25E-2</v>
      </c>
      <c r="K49" s="83" t="str">
        <f>IF(SP_SUL!AK48="","*",SP_SUL!AK48)</f>
        <v>-</v>
      </c>
      <c r="L49" s="83" t="str">
        <f>IF(SP_SUL!AM48="","*",SP_SUL!AM48)</f>
        <v>ZST</v>
      </c>
      <c r="M49" s="83">
        <f>IF(SP_SUL!AP48="","*",SP_SUL!AP48)</f>
        <v>208.75</v>
      </c>
      <c r="N49" s="83" t="str">
        <f>IF(SP_SUL!AM48="","*",SP_SUL!AM48)</f>
        <v>ZST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>
        <f>IF(SP_SUL!B49="","*",SP_SUL!B49)</f>
        <v>46084</v>
      </c>
      <c r="B50" s="83" t="str">
        <f>IF(SP_SUL!X49="","*",SP_SUL!X49)</f>
        <v>Oportunidade</v>
      </c>
      <c r="C50" s="83" t="str">
        <f>IF(SP_SUL!S49="","*",SP_SUL!S49)</f>
        <v>SP SUL</v>
      </c>
      <c r="D50" s="83" t="str">
        <f>IF(SP_SUL!T49="","*",SP_SUL!T49)</f>
        <v>ZBV-ZKE</v>
      </c>
      <c r="E50" s="83" t="str">
        <f>IF(SP_SUL!D49="","*",SP_SUL!D49)</f>
        <v>V93</v>
      </c>
      <c r="F50" s="83" t="str">
        <f>IF(SP_SUL!H49="","*",SP_SUL!H49)</f>
        <v>ZYU1</v>
      </c>
      <c r="G50" s="83" t="str">
        <f>IF(SP_SUL!M49="","*",SP_SUL!M49)</f>
        <v>ZYU-ZST</v>
      </c>
      <c r="H50" s="116">
        <f>IF(SP_SUL!K49="","*",SP_SUL!K49)</f>
        <v>204.4</v>
      </c>
      <c r="I50" s="113">
        <f>IF(SP_SUL!O49="","*",SP_SUL!O49)</f>
        <v>0.33333333333333331</v>
      </c>
      <c r="J50" s="113">
        <f>IF(SP_SUL!P49="","*",SP_SUL!P49)</f>
        <v>0.125</v>
      </c>
      <c r="K50" s="83" t="str">
        <f>IF(SP_SUL!AK49="","*",SP_SUL!AK49)</f>
        <v>ZYU1</v>
      </c>
      <c r="L50" s="83" t="str">
        <f>IF(SP_SUL!AM49="","*",SP_SUL!AM49)</f>
        <v>ZYU-ZST</v>
      </c>
      <c r="M50" s="83">
        <f>IF(SP_SUL!AP49="","*",SP_SUL!AP49)</f>
        <v>204.4</v>
      </c>
      <c r="N50" s="83" t="str">
        <f>IF(SP_SUL!AM49="","*",SP_SUL!AM49)</f>
        <v>ZYU-ZST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>
        <f>IF(SP_SUL!B50="","*",SP_SUL!B50)</f>
        <v>46084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ZBV-ZKE</v>
      </c>
      <c r="E51" s="83" t="str">
        <f>IF(SP_SUL!D50="","*",SP_SUL!D50)</f>
        <v>ROGÉRIO (TP-730)</v>
      </c>
      <c r="F51" s="83" t="str">
        <f>IF(SP_SUL!H50="","*",SP_SUL!H50)</f>
        <v>-</v>
      </c>
      <c r="G51" s="83" t="str">
        <f>IF(SP_SUL!M50="","*",SP_SUL!M50)</f>
        <v>ZYU</v>
      </c>
      <c r="H51" s="116">
        <f>IF(SP_SUL!K50="","*",SP_SUL!K50)</f>
        <v>202</v>
      </c>
      <c r="I51" s="113">
        <f>IF(SP_SUL!O50="","*",SP_SUL!O50)</f>
        <v>0.41666666666666669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ZYU</v>
      </c>
      <c r="M51" s="83">
        <f>IF(SP_SUL!AP50="","*",SP_SUL!AP50)</f>
        <v>202</v>
      </c>
      <c r="N51" s="83" t="str">
        <f>IF(SP_SUL!AM50="","*",SP_SUL!AM50)</f>
        <v>ZYU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>
        <f>IF(SP_SUL!B51="","*",SP_SUL!B51)</f>
        <v>46084</v>
      </c>
      <c r="B52" s="83" t="str">
        <f>IF(SP_SUL!X51="","*",SP_SUL!X51)</f>
        <v>Oportunidade</v>
      </c>
      <c r="C52" s="83" t="str">
        <f>IF(SP_SUL!S51="","*",SP_SUL!S51)</f>
        <v>SP SUL</v>
      </c>
      <c r="D52" s="83" t="str">
        <f>IF(SP_SUL!T51="","*",SP_SUL!T51)</f>
        <v>ZBV-ZKE</v>
      </c>
      <c r="E52" s="83" t="str">
        <f>IF(SP_SUL!D51="","*",SP_SUL!D51)</f>
        <v>W59</v>
      </c>
      <c r="F52" s="83" t="str">
        <f>IF(SP_SUL!H51="","*",SP_SUL!H51)</f>
        <v>ZYU1</v>
      </c>
      <c r="G52" s="83" t="str">
        <f>IF(SP_SUL!M51="","*",SP_SUL!M51)</f>
        <v>ZXP-ZFY</v>
      </c>
      <c r="H52" s="116">
        <f>IF(SP_SUL!K51="","*",SP_SUL!K51)</f>
        <v>190</v>
      </c>
      <c r="I52" s="113">
        <f>IF(SP_SUL!O51="","*",SP_SUL!O51)</f>
        <v>0.375</v>
      </c>
      <c r="J52" s="113">
        <f>IF(SP_SUL!P51="","*",SP_SUL!P51)</f>
        <v>4.1666666666666664E-2</v>
      </c>
      <c r="K52" s="83" t="str">
        <f>IF(SP_SUL!AK51="","*",SP_SUL!AK51)</f>
        <v>ZYU1</v>
      </c>
      <c r="L52" s="83" t="str">
        <f>IF(SP_SUL!AM51="","*",SP_SUL!AM51)</f>
        <v>ZXP-ZFY</v>
      </c>
      <c r="M52" s="83">
        <f>IF(SP_SUL!AP51="","*",SP_SUL!AP51)</f>
        <v>190</v>
      </c>
      <c r="N52" s="83" t="str">
        <f>IF(SP_SUL!AM51="","*",SP_SUL!AM51)</f>
        <v>ZXP-ZFY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>
        <f>IF(SP_SUL!B52="","*",SP_SUL!B52)</f>
        <v>46084</v>
      </c>
      <c r="B53" s="83" t="str">
        <f>IF(SP_SUL!X52="","*",SP_SUL!X52)</f>
        <v>Oportunidade</v>
      </c>
      <c r="C53" s="83" t="str">
        <f>IF(SP_SUL!S52="","*",SP_SUL!S52)</f>
        <v>SP SUL</v>
      </c>
      <c r="D53" s="83" t="str">
        <f>IF(SP_SUL!T52="","*",SP_SUL!T52)</f>
        <v>ZBV-ZKE</v>
      </c>
      <c r="E53" s="83" t="str">
        <f>IF(SP_SUL!D52="","*",SP_SUL!D52)</f>
        <v>ROBSON (TF-701)</v>
      </c>
      <c r="F53" s="83" t="str">
        <f>IF(SP_SUL!H52="","*",SP_SUL!H52)</f>
        <v>-</v>
      </c>
      <c r="G53" s="83" t="str">
        <f>IF(SP_SUL!M52="","*",SP_SUL!M52)</f>
        <v>ZDY-ZFY</v>
      </c>
      <c r="H53" s="116">
        <f>IF(SP_SUL!K52="","*",SP_SUL!K52)</f>
        <v>190.3</v>
      </c>
      <c r="I53" s="113">
        <f>IF(SP_SUL!O52="","*",SP_SUL!O52)</f>
        <v>0.41666666666666669</v>
      </c>
      <c r="J53" s="113">
        <f>IF(SP_SUL!P52="","*",SP_SUL!P52)</f>
        <v>8.3333333333333329E-2</v>
      </c>
      <c r="K53" s="83" t="str">
        <f>IF(SP_SUL!AK52="","*",SP_SUL!AK52)</f>
        <v>-</v>
      </c>
      <c r="L53" s="83" t="str">
        <f>IF(SP_SUL!AM52="","*",SP_SUL!AM52)</f>
        <v>ZDY-ZFY</v>
      </c>
      <c r="M53" s="83">
        <f>IF(SP_SUL!AP52="","*",SP_SUL!AP52)</f>
        <v>190.3</v>
      </c>
      <c r="N53" s="83" t="str">
        <f>IF(SP_SUL!AM52="","*",SP_SUL!AM52)</f>
        <v>ZDY-ZFY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>
        <f>IF(SP_SUL!B54="","*",SP_SUL!B54)</f>
        <v>46084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ZKE-ZEV</v>
      </c>
      <c r="E55" s="83" t="str">
        <f>IF(SP_SUL!D54="","*",SP_SUL!D54)</f>
        <v>EDSON (TP-719)</v>
      </c>
      <c r="F55" s="83" t="str">
        <f>IF(SP_SUL!H54="","*",SP_SUL!H54)</f>
        <v>-</v>
      </c>
      <c r="G55" s="83" t="str">
        <f>IF(SP_SUL!M54="","*",SP_SUL!M54)</f>
        <v>ZKW-ZLU</v>
      </c>
      <c r="H55" s="116">
        <f>IF(SP_SUL!K54="","*",SP_SUL!K54)</f>
        <v>103.9</v>
      </c>
      <c r="I55" s="113">
        <f>IF(SP_SUL!O54="","*",SP_SUL!O54)</f>
        <v>0.375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ZKW-ZLU</v>
      </c>
      <c r="M55" s="83">
        <f>IF(SP_SUL!AP54="","*",SP_SUL!AP54)</f>
        <v>103.9</v>
      </c>
      <c r="N55" s="83" t="str">
        <f>IF(SP_SUL!AM54="","*",SP_SUL!AM54)</f>
        <v>ZKW-ZLU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>
        <f>IF(SP_SUL!B55="","*",SP_SUL!B55)</f>
        <v>46084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ZKE-ZEV</v>
      </c>
      <c r="E56" s="83" t="str">
        <f>IF(SP_SUL!D55="","*",SP_SUL!D55)</f>
        <v>E17</v>
      </c>
      <c r="F56" s="83" t="str">
        <f>IF(SP_SUL!H55="","*",SP_SUL!H55)</f>
        <v>102ZKW2</v>
      </c>
      <c r="G56" s="83" t="str">
        <f>IF(SP_SUL!M55="","*",SP_SUL!M55)</f>
        <v>ZLU</v>
      </c>
      <c r="H56" s="116">
        <f>IF(SP_SUL!K55="","*",SP_SUL!K55)</f>
        <v>106.75</v>
      </c>
      <c r="I56" s="113">
        <f>IF(SP_SUL!O55="","*",SP_SUL!O55)</f>
        <v>0.375</v>
      </c>
      <c r="J56" s="113">
        <f>IF(SP_SUL!P55="","*",SP_SUL!P55)</f>
        <v>8.3333333333333329E-2</v>
      </c>
      <c r="K56" s="83" t="str">
        <f>IF(SP_SUL!AK55="","*",SP_SUL!AK55)</f>
        <v>102ZKW2</v>
      </c>
      <c r="L56" s="83" t="str">
        <f>IF(SP_SUL!AM55="","*",SP_SUL!AM55)</f>
        <v>ZLU</v>
      </c>
      <c r="M56" s="83">
        <f>IF(SP_SUL!AP55="","*",SP_SUL!AP55)</f>
        <v>106.75</v>
      </c>
      <c r="N56" s="83" t="str">
        <f>IF(SP_SUL!AM55="","*",SP_SUL!AM55)</f>
        <v>ZLU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>
        <f>IF(SP_SUL!B57="","*",SP_SUL!B57)</f>
        <v>46084</v>
      </c>
      <c r="B58" s="83" t="str">
        <f>IF(SP_SUL!X57="","*",SP_SUL!X57)</f>
        <v>Oportunidade</v>
      </c>
      <c r="C58" s="83" t="str">
        <f>IF(SP_SUL!S57="","*",SP_SUL!S57)</f>
        <v>SP SUL</v>
      </c>
      <c r="D58" s="83" t="str">
        <f>IF(SP_SUL!T57="","*",SP_SUL!T57)</f>
        <v>ZKE-ZEV</v>
      </c>
      <c r="E58" s="83" t="str">
        <f>IF(SP_SUL!D57="","*",SP_SUL!D57)</f>
        <v>CLEBISON (TP-728)</v>
      </c>
      <c r="F58" s="83" t="str">
        <f>IF(SP_SUL!H57="","*",SP_SUL!H57)</f>
        <v>-</v>
      </c>
      <c r="G58" s="83" t="str">
        <f>IF(SP_SUL!M57="","*",SP_SUL!M57)</f>
        <v>ZYQ-ZEM</v>
      </c>
      <c r="H58" s="116">
        <f>IF(SP_SUL!K57="","*",SP_SUL!K57)</f>
        <v>129.4</v>
      </c>
      <c r="I58" s="113">
        <f>IF(SP_SUL!O57="","*",SP_SUL!O57)</f>
        <v>0.375</v>
      </c>
      <c r="J58" s="113">
        <f>IF(SP_SUL!P57="","*",SP_SUL!P57)</f>
        <v>6.25E-2</v>
      </c>
      <c r="K58" s="83" t="str">
        <f>IF(SP_SUL!AK57="","*",SP_SUL!AK57)</f>
        <v>-</v>
      </c>
      <c r="L58" s="83" t="str">
        <f>IF(SP_SUL!AM57="","*",SP_SUL!AM57)</f>
        <v>ZYQ-ZEM</v>
      </c>
      <c r="M58" s="83">
        <f>IF(SP_SUL!AP57="","*",SP_SUL!AP57)</f>
        <v>129.4</v>
      </c>
      <c r="N58" s="83" t="str">
        <f>IF(SP_SUL!AM57="","*",SP_SUL!AM57)</f>
        <v>ZYQ-ZEM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>
        <f>IF(SP_SUL!B58="","*",SP_SUL!B58)</f>
        <v>46084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ZKE-ZEV</v>
      </c>
      <c r="E59" s="83" t="str">
        <f>IF(SP_SUL!D58="","*",SP_SUL!D58)</f>
        <v>ISMAEL(TP-726)</v>
      </c>
      <c r="F59" s="83" t="str">
        <f>IF(SP_SUL!H58="","*",SP_SUL!H58)</f>
        <v>-</v>
      </c>
      <c r="G59" s="83" t="str">
        <f>IF(SP_SUL!M58="","*",SP_SUL!M58)</f>
        <v>ZYQ-ZEM</v>
      </c>
      <c r="H59" s="116">
        <f>IF(SP_SUL!K58="","*",SP_SUL!K58)</f>
        <v>129.4</v>
      </c>
      <c r="I59" s="113">
        <f>IF(SP_SUL!O58="","*",SP_SUL!O58)</f>
        <v>0.375</v>
      </c>
      <c r="J59" s="113">
        <f>IF(SP_SUL!P58="","*",SP_SUL!P58)</f>
        <v>6.25E-2</v>
      </c>
      <c r="K59" s="83" t="str">
        <f>IF(SP_SUL!AK58="","*",SP_SUL!AK58)</f>
        <v>-</v>
      </c>
      <c r="L59" s="83" t="str">
        <f>IF(SP_SUL!AM58="","*",SP_SUL!AM58)</f>
        <v>ZYQ-ZEM</v>
      </c>
      <c r="M59" s="83">
        <f>IF(SP_SUL!AP58="","*",SP_SUL!AP58)</f>
        <v>129.4</v>
      </c>
      <c r="N59" s="83" t="str">
        <f>IF(SP_SUL!AM58="","*",SP_SUL!AM58)</f>
        <v>ZYQ-ZEM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>
        <f>IF(SP_SUL!B61="","*",SP_SUL!B61)</f>
        <v>46084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ZKE-ZEV</v>
      </c>
      <c r="E62" s="83" t="str">
        <f>IF(SP_SUL!D61="","*",SP_SUL!D61)</f>
        <v>W96</v>
      </c>
      <c r="F62" s="83" t="str">
        <f>IF(SP_SUL!H61="","*",SP_SUL!H61)</f>
        <v xml:space="preserve">ZEM1 </v>
      </c>
      <c r="G62" s="83" t="str">
        <f>IF(SP_SUL!M61="","*",SP_SUL!M61)</f>
        <v>ZEJ-ZEV</v>
      </c>
      <c r="H62" s="116">
        <f>IF(SP_SUL!K61="","*",SP_SUL!K61)</f>
        <v>149.4</v>
      </c>
      <c r="I62" s="113">
        <f>IF(SP_SUL!O61="","*",SP_SUL!O61)</f>
        <v>0.31944444444444442</v>
      </c>
      <c r="J62" s="113">
        <f>IF(SP_SUL!P61="","*",SP_SUL!P61)</f>
        <v>6.9444444444444447E-4</v>
      </c>
      <c r="K62" s="83" t="str">
        <f>IF(SP_SUL!AK61="","*",SP_SUL!AK61)</f>
        <v xml:space="preserve">ZEM1 </v>
      </c>
      <c r="L62" s="83" t="str">
        <f>IF(SP_SUL!AM61="","*",SP_SUL!AM61)</f>
        <v>ZEJ-ZEV</v>
      </c>
      <c r="M62" s="83">
        <f>IF(SP_SUL!AP61="","*",SP_SUL!AP61)</f>
        <v>149.4</v>
      </c>
      <c r="N62" s="83" t="str">
        <f>IF(SP_SUL!AM61="","*",SP_SUL!AM61)</f>
        <v>ZEJ-ZEV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>
        <f>IF(SP_SUL!B62="","*",SP_SUL!B62)</f>
        <v>46084</v>
      </c>
      <c r="B63" s="83" t="str">
        <f>IF(SP_SUL!X62="","*",SP_SUL!X62)</f>
        <v>Contrato</v>
      </c>
      <c r="C63" s="83" t="str">
        <f>IF(SP_SUL!S62="","*",SP_SUL!S62)</f>
        <v>SP SUL</v>
      </c>
      <c r="D63" s="83" t="str">
        <f>IF(SP_SUL!T62="","*",SP_SUL!T62)</f>
        <v>ZKE-ZEV</v>
      </c>
      <c r="E63" s="83" t="str">
        <f>IF(SP_SUL!D62="","*",SP_SUL!D62)</f>
        <v>W99</v>
      </c>
      <c r="F63" s="83" t="str">
        <f>IF(SP_SUL!H62="","*",SP_SUL!H62)</f>
        <v>ZEM1</v>
      </c>
      <c r="G63" s="83" t="str">
        <f>IF(SP_SUL!M62="","*",SP_SUL!M62)</f>
        <v>ZEJ-ZEV</v>
      </c>
      <c r="H63" s="116">
        <f>IF(SP_SUL!K62="","*",SP_SUL!K62)</f>
        <v>150.69999999999999</v>
      </c>
      <c r="I63" s="113">
        <f>IF(SP_SUL!O62="","*",SP_SUL!O62)</f>
        <v>0.30555555555555558</v>
      </c>
      <c r="J63" s="113">
        <f>IF(SP_SUL!P62="","*",SP_SUL!P62)</f>
        <v>6.9444444444444447E-4</v>
      </c>
      <c r="K63" s="83" t="str">
        <f>IF(SP_SUL!AK62="","*",SP_SUL!AK62)</f>
        <v>ZEM1</v>
      </c>
      <c r="L63" s="83" t="str">
        <f>IF(SP_SUL!AM62="","*",SP_SUL!AM62)</f>
        <v>ZEJ-ZEV</v>
      </c>
      <c r="M63" s="83">
        <f>IF(SP_SUL!AP62="","*",SP_SUL!AP62)</f>
        <v>150.69999999999999</v>
      </c>
      <c r="N63" s="83" t="str">
        <f>IF(SP_SUL!AM62="","*",SP_SUL!AM62)</f>
        <v>ZEJ-ZEV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>
        <f>IF(SP_SUL!B63="","*",SP_SUL!B63)</f>
        <v>46084</v>
      </c>
      <c r="B64" s="83" t="str">
        <f>IF(SP_SUL!X63="","*",SP_SUL!X63)</f>
        <v>Contrato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V95</v>
      </c>
      <c r="F64" s="83" t="str">
        <f>IF(SP_SUL!H63="","*",SP_SUL!H63)</f>
        <v>ZEM1302</v>
      </c>
      <c r="G64" s="83" t="str">
        <f>IF(SP_SUL!M63="","*",SP_SUL!M63)</f>
        <v>ZEJ-ZEV</v>
      </c>
      <c r="H64" s="116">
        <f>IF(SP_SUL!K63="","*",SP_SUL!K63)</f>
        <v>150.80000000000001</v>
      </c>
      <c r="I64" s="113">
        <f>IF(SP_SUL!O63="","*",SP_SUL!O63)</f>
        <v>0.29166666666666669</v>
      </c>
      <c r="J64" s="113">
        <f>IF(SP_SUL!P63="","*",SP_SUL!P63)</f>
        <v>0.125</v>
      </c>
      <c r="K64" s="83" t="str">
        <f>IF(SP_SUL!AK63="","*",SP_SUL!AK63)</f>
        <v>ZEM1302</v>
      </c>
      <c r="L64" s="83" t="str">
        <f>IF(SP_SUL!AM63="","*",SP_SUL!AM63)</f>
        <v>ZEJ-ZEV</v>
      </c>
      <c r="M64" s="83">
        <f>IF(SP_SUL!AP63="","*",SP_SUL!AP63)</f>
        <v>150.80000000000001</v>
      </c>
      <c r="N64" s="83" t="str">
        <f>IF(SP_SUL!AM63="","*",SP_SUL!AM63)</f>
        <v>ZEJ-ZEV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>
        <f>IF(SP_SUL!B64="","*",SP_SUL!B64)</f>
        <v>46084</v>
      </c>
      <c r="B65" s="83" t="str">
        <f>IF(SP_SUL!X64="","*",SP_SUL!X64)</f>
        <v>Contrato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W97</v>
      </c>
      <c r="F65" s="83" t="str">
        <f>IF(SP_SUL!H64="","*",SP_SUL!H64)</f>
        <v>Z3VZEV1</v>
      </c>
      <c r="G65" s="83" t="str">
        <f>IF(SP_SUL!M64="","*",SP_SUL!M64)</f>
        <v>ZEJ-ZEV</v>
      </c>
      <c r="H65" s="116">
        <f>IF(SP_SUL!K64="","*",SP_SUL!K64)</f>
        <v>151</v>
      </c>
      <c r="I65" s="113">
        <f>IF(SP_SUL!O64="","*",SP_SUL!O64)</f>
        <v>0.2986111111111111</v>
      </c>
      <c r="J65" s="113">
        <f>IF(SP_SUL!P64="","*",SP_SUL!P64)</f>
        <v>6.9444444444444447E-4</v>
      </c>
      <c r="K65" s="83" t="str">
        <f>IF(SP_SUL!AK64="","*",SP_SUL!AK64)</f>
        <v>Z3VZEV1</v>
      </c>
      <c r="L65" s="83" t="str">
        <f>IF(SP_SUL!AM64="","*",SP_SUL!AM64)</f>
        <v>ZEJ-ZEV</v>
      </c>
      <c r="M65" s="83">
        <f>IF(SP_SUL!AP64="","*",SP_SUL!AP64)</f>
        <v>151</v>
      </c>
      <c r="N65" s="83" t="str">
        <f>IF(SP_SUL!AM64="","*",SP_SUL!AM64)</f>
        <v>ZEJ-ZEV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>
        <f>IF(SP_SUL!B65="","*",SP_SUL!B65)</f>
        <v>46084</v>
      </c>
      <c r="B66" s="83" t="str">
        <f>IF(SP_SUL!X65="","*",SP_SUL!X65)</f>
        <v>Contrato</v>
      </c>
      <c r="C66" s="83" t="str">
        <f>IF(SP_SUL!S65="","*",SP_SUL!S65)</f>
        <v>SP SUL</v>
      </c>
      <c r="D66" s="83" t="str">
        <f>IF(SP_SUL!T65="","*",SP_SUL!T65)</f>
        <v>ZKE-ZEV</v>
      </c>
      <c r="E66" s="83" t="str">
        <f>IF(SP_SUL!D65="","*",SP_SUL!D65)</f>
        <v>V96</v>
      </c>
      <c r="F66" s="83" t="str">
        <f>IF(SP_SUL!H65="","*",SP_SUL!H65)</f>
        <v>K67ZEV2</v>
      </c>
      <c r="G66" s="83" t="str">
        <f>IF(SP_SUL!M65="","*",SP_SUL!M65)</f>
        <v>ZEJ-ZEV</v>
      </c>
      <c r="H66" s="116">
        <f>IF(SP_SUL!K65="","*",SP_SUL!K65)</f>
        <v>150.9</v>
      </c>
      <c r="I66" s="113">
        <f>IF(SP_SUL!O65="","*",SP_SUL!O65)</f>
        <v>0.29166666666666669</v>
      </c>
      <c r="J66" s="113">
        <f>IF(SP_SUL!P65="","*",SP_SUL!P65)</f>
        <v>0.125</v>
      </c>
      <c r="K66" s="83" t="str">
        <f>IF(SP_SUL!AK65="","*",SP_SUL!AK65)</f>
        <v>K67ZEV2</v>
      </c>
      <c r="L66" s="83" t="str">
        <f>IF(SP_SUL!AM65="","*",SP_SUL!AM65)</f>
        <v>ZEJ-ZEV</v>
      </c>
      <c r="M66" s="83">
        <f>IF(SP_SUL!AP65="","*",SP_SUL!AP65)</f>
        <v>150.9</v>
      </c>
      <c r="N66" s="83" t="str">
        <f>IF(SP_SUL!AM65="","*",SP_SUL!AM65)</f>
        <v>ZEJ-ZEV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>
        <f>IF(SP_SUL!B66="","*",SP_SUL!B66)</f>
        <v>46084</v>
      </c>
      <c r="B67" s="83" t="str">
        <f>IF(SP_SUL!X66="","*",SP_SUL!X66)</f>
        <v>Contrato</v>
      </c>
      <c r="C67" s="83" t="str">
        <f>IF(SP_SUL!S66="","*",SP_SUL!S66)</f>
        <v>SP SUL</v>
      </c>
      <c r="D67" s="83" t="str">
        <f>IF(SP_SUL!T66="","*",SP_SUL!T66)</f>
        <v>ZKE-ZEV</v>
      </c>
      <c r="E67" s="83" t="str">
        <f>IF(SP_SUL!D66="","*",SP_SUL!D66)</f>
        <v>MOD ZRB</v>
      </c>
      <c r="F67" s="83" t="str">
        <f>IF(SP_SUL!H66="","*",SP_SUL!H66)</f>
        <v>-</v>
      </c>
      <c r="G67" s="83" t="str">
        <f>IF(SP_SUL!M66="","*",SP_SUL!M66)</f>
        <v>ZEJ-ZRB</v>
      </c>
      <c r="H67" s="116">
        <f>IF(SP_SUL!K66="","*",SP_SUL!K66)</f>
        <v>145.9</v>
      </c>
      <c r="I67" s="113">
        <f>IF(SP_SUL!O66="","*",SP_SUL!O66)</f>
        <v>0.33333333333333331</v>
      </c>
      <c r="J67" s="113">
        <f>IF(SP_SUL!P66="","*",SP_SUL!P66)</f>
        <v>0.33333333333333331</v>
      </c>
      <c r="K67" s="83" t="str">
        <f>IF(SP_SUL!AK66="","*",SP_SUL!AK66)</f>
        <v>-</v>
      </c>
      <c r="L67" s="83" t="str">
        <f>IF(SP_SUL!AM66="","*",SP_SUL!AM66)</f>
        <v>ZEJ-ZRB</v>
      </c>
      <c r="M67" s="83">
        <f>IF(SP_SUL!AP66="","*",SP_SUL!AP66)</f>
        <v>145.9</v>
      </c>
      <c r="N67" s="83" t="str">
        <f>IF(SP_SUL!AM66="","*",SP_SUL!AM66)</f>
        <v>ZEJ-ZRB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Contrato</v>
      </c>
      <c r="C69" s="83" t="str">
        <f>IF(SP_SUL!S68="","*",SP_SUL!S68)</f>
        <v>SP SUL</v>
      </c>
      <c r="D69" s="83" t="str">
        <f>IF(SP_SUL!T68="","*",SP_SUL!T68)</f>
        <v>ZEV-ZPT</v>
      </c>
      <c r="E69" s="83" t="str">
        <f>IF(SP_SUL!D68="","*",SP_SUL!D68)</f>
        <v>A84</v>
      </c>
      <c r="F69" s="83" t="str">
        <f>IF(SP_SUL!H68="","*",SP_SUL!H68)</f>
        <v>ZEV2</v>
      </c>
      <c r="G69" s="83" t="str">
        <f>IF(SP_SUL!M68="","*",SP_SUL!M68)</f>
        <v>ZEV-ZPT</v>
      </c>
      <c r="H69" s="116">
        <f>IF(SP_SUL!K68="","*",SP_SUL!K68)</f>
        <v>65.5</v>
      </c>
      <c r="I69" s="113">
        <f>IF(SP_SUL!O68="","*",SP_SUL!O68)</f>
        <v>0.3125</v>
      </c>
      <c r="J69" s="113">
        <f>IF(SP_SUL!P68="","*",SP_SUL!P68)</f>
        <v>4.1666666666666664E-2</v>
      </c>
      <c r="K69" s="83" t="str">
        <f>IF(SP_SUL!AK68="","*",SP_SUL!AK68)</f>
        <v>ZEV2</v>
      </c>
      <c r="L69" s="83" t="str">
        <f>IF(SP_SUL!AM68="","*",SP_SUL!AM68)</f>
        <v>ZEV-ZPT</v>
      </c>
      <c r="M69" s="83">
        <f>IF(SP_SUL!AP68="","*",SP_SUL!AP68)</f>
        <v>65.5</v>
      </c>
      <c r="N69" s="83" t="str">
        <f>IF(SP_SUL!AM68="","*",SP_SUL!AM68)</f>
        <v>ZEV-ZPT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Contrato</v>
      </c>
      <c r="C70" s="83" t="str">
        <f>IF(SP_SUL!S69="","*",SP_SUL!S69)</f>
        <v>SP SUL</v>
      </c>
      <c r="D70" s="83" t="str">
        <f>IF(SP_SUL!T69="","*",SP_SUL!T69)</f>
        <v>ZEV-ZPT</v>
      </c>
      <c r="E70" s="83" t="str">
        <f>IF(SP_SUL!D69="","*",SP_SUL!D69)</f>
        <v>W61</v>
      </c>
      <c r="F70" s="83" t="str">
        <f>IF(SP_SUL!H69="","*",SP_SUL!H69)</f>
        <v>K67ZEV2</v>
      </c>
      <c r="G70" s="83" t="str">
        <f>IF(SP_SUL!M69="","*",SP_SUL!M69)</f>
        <v>ZXW-ZEZ</v>
      </c>
      <c r="H70" s="116">
        <f>IF(SP_SUL!K69="","*",SP_SUL!K69)</f>
        <v>78</v>
      </c>
      <c r="I70" s="113">
        <f>IF(SP_SUL!O69="","*",SP_SUL!O69)</f>
        <v>0.32291666666666669</v>
      </c>
      <c r="J70" s="113">
        <f>IF(SP_SUL!P69="","*",SP_SUL!P69)</f>
        <v>6.9444444444444447E-4</v>
      </c>
      <c r="K70" s="83" t="str">
        <f>IF(SP_SUL!AK69="","*",SP_SUL!AK69)</f>
        <v>K67ZEV2</v>
      </c>
      <c r="L70" s="83" t="str">
        <f>IF(SP_SUL!AM69="","*",SP_SUL!AM69)</f>
        <v>ZXW-ZEZ</v>
      </c>
      <c r="M70" s="83">
        <f>IF(SP_SUL!AP69="","*",SP_SUL!AP69)</f>
        <v>78</v>
      </c>
      <c r="N70" s="83" t="str">
        <f>IF(SP_SUL!AM69="","*",SP_SUL!AM69)</f>
        <v>ZXW-ZEZ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1159</v>
      </c>
      <c r="C2" s="121" t="s">
        <v>942</v>
      </c>
      <c r="D2" s="76" t="s">
        <v>944</v>
      </c>
      <c r="E2" s="76" t="s">
        <v>1160</v>
      </c>
      <c r="F2" s="99" t="s">
        <v>1161</v>
      </c>
      <c r="G2" s="76" t="s">
        <v>1162</v>
      </c>
      <c r="H2" s="76" t="s">
        <v>1163</v>
      </c>
      <c r="I2" s="76" t="s">
        <v>1164</v>
      </c>
      <c r="J2" s="76" t="s">
        <v>1165</v>
      </c>
      <c r="K2" s="78" t="s">
        <v>1166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V92</v>
      </c>
      <c r="E38" s="94" t="str">
        <f>IF(SP_SUL!H41="","*",SP_SUL!H41)</f>
        <v>ZAC-2</v>
      </c>
      <c r="F38" s="100" t="str">
        <f>IF(SP_SUL!M41="","*",SP_SUL!M41)</f>
        <v>ZTT-ZLI</v>
      </c>
      <c r="G38" s="95" t="str">
        <f>IF(SP_SUL!I41="","*",SP_SUL!I41)</f>
        <v>ZAC-2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EXPANSÃO TURMA 1</v>
      </c>
      <c r="E39" s="94" t="str">
        <f>IF(SP_SUL!H42="","*",SP_SUL!H42)</f>
        <v>-</v>
      </c>
      <c r="F39" s="100" t="str">
        <f>IF(SP_SUL!M42="","*",SP_SUL!M42)</f>
        <v>ZSU-ZNO</v>
      </c>
      <c r="G39" s="95" t="str">
        <f>IF(SP_SUL!I42="","*",SP_SUL!I42)</f>
        <v>-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>
        <f>IF(SP_SUL!B44="","*",SP_SUL!B44)</f>
        <v>46084</v>
      </c>
      <c r="D41" s="94" t="str">
        <f>IF(SP_SUL!D44="","*",SP_SUL!D44)</f>
        <v>E42</v>
      </c>
      <c r="E41" s="94" t="str">
        <f>IF(SP_SUL!H44="","*",SP_SUL!H44)</f>
        <v>ZBV-3</v>
      </c>
      <c r="F41" s="100" t="str">
        <f>IF(SP_SUL!M44="","*",SP_SUL!M44)</f>
        <v>ZSU</v>
      </c>
      <c r="G41" s="95" t="str">
        <f>IF(SP_SUL!I44="","*",SP_SUL!I44)</f>
        <v>ZBV-3</v>
      </c>
      <c r="H41" s="95" t="str">
        <f>IF(SP_SUL!AB44="","*",SP_SUL!AB44)</f>
        <v>FIXO + ESCALA</v>
      </c>
      <c r="I41" s="95" t="str">
        <f>IF(SP_SUL!AC44="","*",SP_SUL!AC44)</f>
        <v>ACIONAMENTO</v>
      </c>
      <c r="J41" s="96" t="str">
        <f>IF(SP_SUL!AA44="","*",SP_SUL!AA44)</f>
        <v>3 (Lucas + Francisco + Escala)</v>
      </c>
      <c r="K41" s="97">
        <f>IF(SP_SUL!AD44="","*",SP_SUL!AD44)</f>
        <v>0.33333333333333331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>
        <f>IF(SP_SUL!B46="","*",SP_SUL!B46)</f>
        <v>46084</v>
      </c>
      <c r="D43" s="94" t="str">
        <f>IF(SP_SUL!D46="","*",SP_SUL!D46)</f>
        <v>EDSON/NIVALDO (TP-819)</v>
      </c>
      <c r="E43" s="94" t="str">
        <f>IF(SP_SUL!H46="","*",SP_SUL!H46)</f>
        <v>-</v>
      </c>
      <c r="F43" s="100" t="str">
        <f>IF(SP_SUL!M46="","*",SP_SUL!M46)</f>
        <v>ZXI-ZVK</v>
      </c>
      <c r="G43" s="95" t="str">
        <f>IF(SP_SUL!I46="","*",SP_SUL!I46)</f>
        <v>-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-</v>
      </c>
      <c r="K43" s="97" t="str">
        <f>IF(SP_SUL!AD46="","*",SP_SUL!AD46)</f>
        <v>-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>
        <f>IF(SP_SUL!B48="","*",SP_SUL!B48)</f>
        <v>46084</v>
      </c>
      <c r="D45" s="94" t="str">
        <f>IF(SP_SUL!D48="","*",SP_SUL!D48)</f>
        <v>DANIEL (TP-647)</v>
      </c>
      <c r="E45" s="94" t="str">
        <f>IF(SP_SUL!H48="","*",SP_SUL!H48)</f>
        <v>-</v>
      </c>
      <c r="F45" s="100" t="str">
        <f>IF(SP_SUL!M48="","*",SP_SUL!M48)</f>
        <v>ZST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>
        <f>IF(SP_SUL!B49="","*",SP_SUL!B49)</f>
        <v>46084</v>
      </c>
      <c r="D46" s="94" t="str">
        <f>IF(SP_SUL!D49="","*",SP_SUL!D49)</f>
        <v>V93</v>
      </c>
      <c r="E46" s="94" t="str">
        <f>IF(SP_SUL!H49="","*",SP_SUL!H49)</f>
        <v>ZYU1</v>
      </c>
      <c r="F46" s="100" t="str">
        <f>IF(SP_SUL!M49="","*",SP_SUL!M49)</f>
        <v>ZYU-ZST</v>
      </c>
      <c r="G46" s="95" t="str">
        <f>IF(SP_SUL!I49="","*",SP_SUL!I49)</f>
        <v>ZYU1</v>
      </c>
      <c r="H46" s="95" t="str">
        <f>IF(SP_SUL!AB49="","*",SP_SUL!AB49)</f>
        <v>FIXO</v>
      </c>
      <c r="I46" s="95" t="str">
        <f>IF(SP_SUL!AC49="","*",SP_SUL!AC49)</f>
        <v>ACIONAMENTO</v>
      </c>
      <c r="J46" s="96" t="str">
        <f>IF(SP_SUL!AA49="","*",SP_SUL!AA49)</f>
        <v>1 (Palazzi)</v>
      </c>
      <c r="K46" s="97">
        <f>IF(SP_SUL!AD49="","*",SP_SUL!AD49)</f>
        <v>0.33333333333333331</v>
      </c>
    </row>
    <row r="47" spans="2:11">
      <c r="B47" s="94" t="str">
        <f>IF(SP_SUL!Y50="","*",SP_SUL!Y50)</f>
        <v>*</v>
      </c>
      <c r="C47" s="95">
        <f>IF(SP_SUL!B50="","*",SP_SUL!B50)</f>
        <v>46084</v>
      </c>
      <c r="D47" s="94" t="str">
        <f>IF(SP_SUL!D50="","*",SP_SUL!D50)</f>
        <v>ROGÉRIO (TP-730)</v>
      </c>
      <c r="E47" s="94" t="str">
        <f>IF(SP_SUL!H50="","*",SP_SUL!H50)</f>
        <v>-</v>
      </c>
      <c r="F47" s="100" t="str">
        <f>IF(SP_SUL!M50="","*",SP_SUL!M50)</f>
        <v>ZYU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>
      <c r="B48" s="94" t="str">
        <f>IF(SP_SUL!Y51="","*",SP_SUL!Y51)</f>
        <v>*</v>
      </c>
      <c r="C48" s="95">
        <f>IF(SP_SUL!B51="","*",SP_SUL!B51)</f>
        <v>46084</v>
      </c>
      <c r="D48" s="94" t="str">
        <f>IF(SP_SUL!D51="","*",SP_SUL!D51)</f>
        <v>W59</v>
      </c>
      <c r="E48" s="94" t="str">
        <f>IF(SP_SUL!H51="","*",SP_SUL!H51)</f>
        <v>ZYU1</v>
      </c>
      <c r="F48" s="100" t="str">
        <f>IF(SP_SUL!M51="","*",SP_SUL!M51)</f>
        <v>ZXP-ZFY</v>
      </c>
      <c r="G48" s="95" t="str">
        <f>IF(SP_SUL!I51="","*",SP_SUL!I51)</f>
        <v>ZYU1</v>
      </c>
      <c r="H48" s="95" t="str">
        <f>IF(SP_SUL!AB51="","*",SP_SUL!AB51)</f>
        <v>ESCALA</v>
      </c>
      <c r="I48" s="95" t="str">
        <f>IF(SP_SUL!AC51="","*",SP_SUL!AC51)</f>
        <v>AGD ACIONAMENTO PCM</v>
      </c>
      <c r="J48" s="96" t="str">
        <f>IF(SP_SUL!AA51="","*",SP_SUL!AA51)</f>
        <v>1 (Escala + Auxiliar fixo)</v>
      </c>
      <c r="K48" s="97">
        <f>IF(SP_SUL!AD51="","*",SP_SUL!AD51)</f>
        <v>0.35416666666666669</v>
      </c>
    </row>
    <row r="49" spans="2:11">
      <c r="B49" s="94" t="str">
        <f>IF(SP_SUL!Y52="","*",SP_SUL!Y52)</f>
        <v>*</v>
      </c>
      <c r="C49" s="95">
        <f>IF(SP_SUL!B52="","*",SP_SUL!B52)</f>
        <v>46084</v>
      </c>
      <c r="D49" s="94" t="str">
        <f>IF(SP_SUL!D52="","*",SP_SUL!D52)</f>
        <v>ROBSON (TF-701)</v>
      </c>
      <c r="E49" s="94" t="str">
        <f>IF(SP_SUL!H52="","*",SP_SUL!H52)</f>
        <v>-</v>
      </c>
      <c r="F49" s="100" t="str">
        <f>IF(SP_SUL!M52="","*",SP_SUL!M52)</f>
        <v>ZDY-ZFY</v>
      </c>
      <c r="G49" s="95" t="str">
        <f>IF(SP_SUL!I52="","*",SP_SUL!I52)</f>
        <v>-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-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>
        <f>IF(SP_SUL!B54="","*",SP_SUL!B54)</f>
        <v>46084</v>
      </c>
      <c r="D51" s="94" t="str">
        <f>IF(SP_SUL!D54="","*",SP_SUL!D54)</f>
        <v>EDSON (TP-719)</v>
      </c>
      <c r="E51" s="94" t="str">
        <f>IF(SP_SUL!H54="","*",SP_SUL!H54)</f>
        <v>-</v>
      </c>
      <c r="F51" s="100" t="str">
        <f>IF(SP_SUL!M54="","*",SP_SUL!M54)</f>
        <v>ZKW-ZLU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>
      <c r="B52" s="94" t="str">
        <f>IF(SP_SUL!Y55="","*",SP_SUL!Y55)</f>
        <v>*</v>
      </c>
      <c r="C52" s="95">
        <f>IF(SP_SUL!B55="","*",SP_SUL!B55)</f>
        <v>46084</v>
      </c>
      <c r="D52" s="94" t="str">
        <f>IF(SP_SUL!D55="","*",SP_SUL!D55)</f>
        <v>E17</v>
      </c>
      <c r="E52" s="94" t="str">
        <f>IF(SP_SUL!H55="","*",SP_SUL!H55)</f>
        <v>102ZKW2</v>
      </c>
      <c r="F52" s="100" t="str">
        <f>IF(SP_SUL!M55="","*",SP_SUL!M55)</f>
        <v>ZLU</v>
      </c>
      <c r="G52" s="95" t="str">
        <f>IF(SP_SUL!I55="","*",SP_SUL!I55)</f>
        <v>102ZKW2</v>
      </c>
      <c r="H52" s="95" t="str">
        <f>IF(SP_SUL!AB55="","*",SP_SUL!AB55)</f>
        <v>FIXO</v>
      </c>
      <c r="I52" s="95" t="str">
        <f>IF(SP_SUL!AC55="","*",SP_SUL!AC55)</f>
        <v>*</v>
      </c>
      <c r="J52" s="96">
        <f>IF(SP_SUL!AA55="","*",SP_SUL!AA55)</f>
        <v>1</v>
      </c>
      <c r="K52" s="97">
        <f>IF(SP_SUL!AD55="","*",SP_SUL!AD55)</f>
        <v>0.29166666666666669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>
        <f>IF(SP_SUL!B57="","*",SP_SUL!B57)</f>
        <v>46084</v>
      </c>
      <c r="D54" s="94" t="str">
        <f>IF(SP_SUL!D57="","*",SP_SUL!D57)</f>
        <v>CLEBISON (TP-728)</v>
      </c>
      <c r="E54" s="94" t="str">
        <f>IF(SP_SUL!H57="","*",SP_SUL!H57)</f>
        <v>-</v>
      </c>
      <c r="F54" s="100" t="str">
        <f>IF(SP_SUL!M57="","*",SP_SUL!M57)</f>
        <v>ZYQ-ZEM</v>
      </c>
      <c r="G54" s="95" t="str">
        <f>IF(SP_SUL!I57="","*",SP_SUL!I57)</f>
        <v>-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-</v>
      </c>
      <c r="K54" s="97" t="str">
        <f>IF(SP_SUL!AD57="","*",SP_SUL!AD57)</f>
        <v>-</v>
      </c>
    </row>
    <row r="55" spans="2:11">
      <c r="B55" s="94" t="str">
        <f>IF(SP_SUL!Y58="","*",SP_SUL!Y58)</f>
        <v>*</v>
      </c>
      <c r="C55" s="95">
        <f>IF(SP_SUL!B58="","*",SP_SUL!B58)</f>
        <v>46084</v>
      </c>
      <c r="D55" s="94" t="str">
        <f>IF(SP_SUL!D58="","*",SP_SUL!D58)</f>
        <v>ISMAEL(TP-726)</v>
      </c>
      <c r="E55" s="94" t="str">
        <f>IF(SP_SUL!H58="","*",SP_SUL!H58)</f>
        <v>-</v>
      </c>
      <c r="F55" s="100" t="str">
        <f>IF(SP_SUL!M58="","*",SP_SUL!M58)</f>
        <v>ZYQ-ZEM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-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>
        <f>IF(SP_SUL!B61="","*",SP_SUL!B61)</f>
        <v>46084</v>
      </c>
      <c r="D58" s="94" t="str">
        <f>IF(SP_SUL!D61="","*",SP_SUL!D61)</f>
        <v>W96</v>
      </c>
      <c r="E58" s="94" t="str">
        <f>IF(SP_SUL!H61="","*",SP_SUL!H61)</f>
        <v xml:space="preserve">ZEM1 </v>
      </c>
      <c r="F58" s="100" t="str">
        <f>IF(SP_SUL!M61="","*",SP_SUL!M61)</f>
        <v>ZEJ-ZEV</v>
      </c>
      <c r="G58" s="95" t="str">
        <f>IF(SP_SUL!I61="","*",SP_SUL!I61)</f>
        <v xml:space="preserve">ZEM1 </v>
      </c>
      <c r="H58" s="95" t="str">
        <f>IF(SP_SUL!AB61="","*",SP_SUL!AB61)</f>
        <v>FIXO</v>
      </c>
      <c r="I58" s="95" t="str">
        <f>IF(SP_SUL!AC61="","*",SP_SUL!AC61)</f>
        <v>*</v>
      </c>
      <c r="J58" s="96">
        <f>IF(SP_SUL!AA61="","*",SP_SUL!AA61)</f>
        <v>2</v>
      </c>
      <c r="K58" s="97">
        <f>IF(SP_SUL!AD61="","*",SP_SUL!AD61)</f>
        <v>0.29166666666666669</v>
      </c>
    </row>
    <row r="59" spans="2:11">
      <c r="B59" s="94" t="str">
        <f>IF(SP_SUL!Y62="","*",SP_SUL!Y62)</f>
        <v>*</v>
      </c>
      <c r="C59" s="95">
        <f>IF(SP_SUL!B62="","*",SP_SUL!B62)</f>
        <v>46084</v>
      </c>
      <c r="D59" s="94" t="str">
        <f>IF(SP_SUL!D62="","*",SP_SUL!D62)</f>
        <v>W99</v>
      </c>
      <c r="E59" s="94" t="str">
        <f>IF(SP_SUL!H62="","*",SP_SUL!H62)</f>
        <v>ZEM1</v>
      </c>
      <c r="F59" s="100" t="str">
        <f>IF(SP_SUL!M62="","*",SP_SUL!M62)</f>
        <v>ZEJ-ZEV</v>
      </c>
      <c r="G59" s="95" t="str">
        <f>IF(SP_SUL!I62="","*",SP_SUL!I62)</f>
        <v xml:space="preserve">ZEM1 </v>
      </c>
      <c r="H59" s="95" t="str">
        <f>IF(SP_SUL!AB62="","*",SP_SUL!AB62)</f>
        <v>FIXO</v>
      </c>
      <c r="I59" s="95" t="str">
        <f>IF(SP_SUL!AC62="","*",SP_SUL!AC62)</f>
        <v>*</v>
      </c>
      <c r="J59" s="96">
        <f>IF(SP_SUL!AA62="","*",SP_SUL!AA62)</f>
        <v>2</v>
      </c>
      <c r="K59" s="97">
        <f>IF(SP_SUL!AD62="","*",SP_SUL!AD62)</f>
        <v>0.29166666666666669</v>
      </c>
    </row>
    <row r="60" spans="2:11">
      <c r="B60" s="94" t="str">
        <f>IF(SP_SUL!Y63="","*",SP_SUL!Y63)</f>
        <v>*</v>
      </c>
      <c r="C60" s="95">
        <f>IF(SP_SUL!B63="","*",SP_SUL!B63)</f>
        <v>46084</v>
      </c>
      <c r="D60" s="94" t="str">
        <f>IF(SP_SUL!D63="","*",SP_SUL!D63)</f>
        <v>V95</v>
      </c>
      <c r="E60" s="94" t="str">
        <f>IF(SP_SUL!H63="","*",SP_SUL!H63)</f>
        <v>ZEM1302</v>
      </c>
      <c r="F60" s="100" t="str">
        <f>IF(SP_SUL!M63="","*",SP_SUL!M63)</f>
        <v>ZEJ-ZEV</v>
      </c>
      <c r="G60" s="95" t="str">
        <f>IF(SP_SUL!I63="","*",SP_SUL!I63)</f>
        <v>ZEM1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>
      <c r="B61" s="94" t="str">
        <f>IF(SP_SUL!Y64="","*",SP_SUL!Y64)</f>
        <v>*</v>
      </c>
      <c r="C61" s="95">
        <f>IF(SP_SUL!B64="","*",SP_SUL!B64)</f>
        <v>46084</v>
      </c>
      <c r="D61" s="94" t="str">
        <f>IF(SP_SUL!D64="","*",SP_SUL!D64)</f>
        <v>W97</v>
      </c>
      <c r="E61" s="94" t="str">
        <f>IF(SP_SUL!H64="","*",SP_SUL!H64)</f>
        <v>Z3VZEV1</v>
      </c>
      <c r="F61" s="100" t="str">
        <f>IF(SP_SUL!M64="","*",SP_SUL!M64)</f>
        <v>ZEJ-ZEV</v>
      </c>
      <c r="G61" s="95" t="str">
        <f>IF(SP_SUL!I64="","*",SP_SUL!I64)</f>
        <v>Z3VZEV1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2</v>
      </c>
      <c r="K61" s="97">
        <f>IF(SP_SUL!AD64="","*",SP_SUL!AD64)</f>
        <v>0.29166666666666669</v>
      </c>
    </row>
    <row r="62" spans="2:11">
      <c r="B62" s="94" t="str">
        <f>IF(SP_SUL!Y65="","*",SP_SUL!Y65)</f>
        <v>*</v>
      </c>
      <c r="C62" s="95">
        <f>IF(SP_SUL!B65="","*",SP_SUL!B65)</f>
        <v>46084</v>
      </c>
      <c r="D62" s="94" t="str">
        <f>IF(SP_SUL!D65="","*",SP_SUL!D65)</f>
        <v>V96</v>
      </c>
      <c r="E62" s="94" t="str">
        <f>IF(SP_SUL!H65="","*",SP_SUL!H65)</f>
        <v>K67ZEV2</v>
      </c>
      <c r="F62" s="100" t="str">
        <f>IF(SP_SUL!M65="","*",SP_SUL!M65)</f>
        <v>ZEJ-ZEV</v>
      </c>
      <c r="G62" s="95" t="str">
        <f>IF(SP_SUL!I65="","*",SP_SUL!I65)</f>
        <v>K67ZEV2</v>
      </c>
      <c r="H62" s="95" t="str">
        <f>IF(SP_SUL!AB65="","*",SP_SUL!AB65)</f>
        <v>FIXO</v>
      </c>
      <c r="I62" s="95" t="str">
        <f>IF(SP_SUL!AC65="","*",SP_SUL!AC65)</f>
        <v>*</v>
      </c>
      <c r="J62" s="96">
        <f>IF(SP_SUL!AA65="","*",SP_SUL!AA65)</f>
        <v>1</v>
      </c>
      <c r="K62" s="97">
        <f>IF(SP_SUL!AD65="","*",SP_SUL!AD65)</f>
        <v>0.29166666666666669</v>
      </c>
    </row>
    <row r="63" spans="2:11">
      <c r="B63" s="94" t="str">
        <f>IF(SP_SUL!Y66="","*",SP_SUL!Y66)</f>
        <v>*</v>
      </c>
      <c r="C63" s="95">
        <f>IF(SP_SUL!B66="","*",SP_SUL!B66)</f>
        <v>46084</v>
      </c>
      <c r="D63" s="94" t="str">
        <f>IF(SP_SUL!D66="","*",SP_SUL!D66)</f>
        <v>MOD ZRB</v>
      </c>
      <c r="E63" s="94" t="str">
        <f>IF(SP_SUL!H66="","*",SP_SUL!H66)</f>
        <v>-</v>
      </c>
      <c r="F63" s="100" t="str">
        <f>IF(SP_SUL!M66="","*",SP_SUL!M66)</f>
        <v>ZEJ-ZRB</v>
      </c>
      <c r="G63" s="95" t="str">
        <f>IF(SP_SUL!I66="","*",SP_SUL!I66)</f>
        <v>-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-</v>
      </c>
      <c r="K63" s="97" t="str">
        <f>IF(SP_SUL!AD66="","*",SP_SUL!AD66)</f>
        <v>-</v>
      </c>
    </row>
    <row r="64" spans="2:1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>
        <f>IF(SP_SUL!B68="","*",SP_SUL!B68)</f>
        <v>46084</v>
      </c>
      <c r="D65" s="94" t="str">
        <f>IF(SP_SUL!D68="","*",SP_SUL!D68)</f>
        <v>A84</v>
      </c>
      <c r="E65" s="94" t="str">
        <f>IF(SP_SUL!H68="","*",SP_SUL!H68)</f>
        <v>ZEV2</v>
      </c>
      <c r="F65" s="100" t="str">
        <f>IF(SP_SUL!M68="","*",SP_SUL!M68)</f>
        <v>ZEV-ZPT</v>
      </c>
      <c r="G65" s="95" t="str">
        <f>IF(SP_SUL!I68="","*",SP_SUL!I68)</f>
        <v>ZPT106</v>
      </c>
      <c r="H65" s="95" t="str">
        <f>IF(SP_SUL!AB68="","*",SP_SUL!AB68)</f>
        <v>FIXO</v>
      </c>
      <c r="I65" s="95" t="str">
        <f>IF(SP_SUL!AC68="","*",SP_SUL!AC68)</f>
        <v>*</v>
      </c>
      <c r="J65" s="96">
        <f>IF(SP_SUL!AA68="","*",SP_SUL!AA68)</f>
        <v>1</v>
      </c>
      <c r="K65" s="97">
        <f>IF(SP_SUL!AD68="","*",SP_SUL!AD68)</f>
        <v>0.29166666666666669</v>
      </c>
    </row>
    <row r="66" spans="2:11">
      <c r="B66" s="94" t="str">
        <f>IF(SP_SUL!Y69="","*",SP_SUL!Y69)</f>
        <v>*</v>
      </c>
      <c r="C66" s="95">
        <f>IF(SP_SUL!B69="","*",SP_SUL!B69)</f>
        <v>46084</v>
      </c>
      <c r="D66" s="94" t="str">
        <f>IF(SP_SUL!D69="","*",SP_SUL!D69)</f>
        <v>W61</v>
      </c>
      <c r="E66" s="94" t="str">
        <f>IF(SP_SUL!H69="","*",SP_SUL!H69)</f>
        <v>K67ZEV2</v>
      </c>
      <c r="F66" s="100" t="str">
        <f>IF(SP_SUL!M69="","*",SP_SUL!M69)</f>
        <v>ZXW-ZEZ</v>
      </c>
      <c r="G66" s="95" t="str">
        <f>IF(SP_SUL!I69="","*",SP_SUL!I69)</f>
        <v>K67ZEV2</v>
      </c>
      <c r="H66" s="95" t="str">
        <f>IF(SP_SUL!AB69="","*",SP_SUL!AB69)</f>
        <v>FIXO</v>
      </c>
      <c r="I66" s="95" t="str">
        <f>IF(SP_SUL!AC69="","*",SP_SUL!AC69)</f>
        <v>*</v>
      </c>
      <c r="J66" s="96">
        <f>IF(SP_SUL!AA69="","*",SP_SUL!AA69)</f>
        <v>1</v>
      </c>
      <c r="K66" s="97">
        <f>IF(SP_SUL!AD69="","*",SP_SUL!AD69)</f>
        <v>0.29166666666666669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2026-03-02T16:59:44Z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