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71" documentId="8_{B6337239-1A00-434D-AAD0-422EA1FEB5AE}" xr6:coauthVersionLast="47" xr6:coauthVersionMax="47" xr10:uidLastSave="{466CEAE9-CAF0-4B70-A6B0-485D3485EE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7" i="1" l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4" i="1" l="1"/>
  <c r="AJ355" i="1"/>
  <c r="AJ337" i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<sst xmlns="http://schemas.openxmlformats.org/spreadsheetml/2006/main" count="9457" uniqueCount="1925">
  <si>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</si>
  <si>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</si>
  <si>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</si>
  <si>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</si>
  <si>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</si>
  <si>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</si>
  <si>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</si>
  <si>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</si>
  <si>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</si>
  <si>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</si>
  <si>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</si>
  <si>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</si>
  <si>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</si>
  <si>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</si>
  <si>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</si>
  <si>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</si>
  <si>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</si>
  <si>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</si>
  <si>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</si>
  <si>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</si>
  <si>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</si>
  <si>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</si>
  <si>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</si>
  <si>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</si>
  <si>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</si>
  <si>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</si>
  <si>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</si>
  <si>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</si>
  <si>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</si>
  <si>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</si>
  <si>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</si>
  <si>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</si>
  <si>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</si>
  <si>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</si>
  <si>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</si>
  <si>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</si>
  <si>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</si>
  <si>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</si>
  <si>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</si>
  <si>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</si>
  <si>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</si>
  <si>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</si>
  <si>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</si>
  <si>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</si>
  <si>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</si>
  <si>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</si>
  <si>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</si>
  <si>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</si>
  <si>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</si>
  <si>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</si>
  <si>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</si>
  <si>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</si>
  <si>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</si>
  <si>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</si>
  <si>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</si>
  <si>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</si>
  <si>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</si>
  <si>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</si>
  <si>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</si>
  <si>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</si>
  <si>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</si>
  <si>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</si>
  <si>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</si>
  <si>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</si>
  <si>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</si>
  <si>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</si>
  <si>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</si>
  <si>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</si>
  <si>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</si>
  <si>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</si>
  <si>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</si>
  <si>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</si>
  <si>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</si>
  <si>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</si>
  <si>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</si>
  <si>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</si>
  <si>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</si>
  <si>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</si>
  <si>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</si>
  <si>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</si>
  <si>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</si>
  <si>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</si>
  <si>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</si>
  <si>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</si>
  <si>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</si>
  <si>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</si>
  <si>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</si>
  <si>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</si>
  <si>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</si>
  <si>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</si>
  <si>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</si>
  <si>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</si>
  <si>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</si>
  <si>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</si>
  <si>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</si>
  <si>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</si>
  <si>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</si>
  <si>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</si>
  <si>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</si>
  <si>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</si>
  <si>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</si>
  <si>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</si>
  <si>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</si>
  <si>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</si>
  <si>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</si>
  <si>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</si>
  <si>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</si>
  <si>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</si>
  <si>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</si>
  <si>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</si>
  <si>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</si>
  <si>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</si>
  <si>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</si>
  <si>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</si>
  <si>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</si>
  <si>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</si>
  <si>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</si>
  <si>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</si>
  <si>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</si>
  <si>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</si>
  <si>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</si>
  <si>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</si>
  <si>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</si>
  <si>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</si>
  <si>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</si>
  <si>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</si>
  <si>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</si>
  <si>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</si>
  <si>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</si>
  <si>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</si>
  <si>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</si>
  <si>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</si>
  <si>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</si>
  <si>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</si>
  <si>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</si>
  <si>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</si>
  <si>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</si>
  <si>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</si>
  <si>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</si>
  <si>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</si>
  <si>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</si>
  <si>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</si>
  <si>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</si>
  <si>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</si>
  <si>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</si>
  <si>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</si>
  <si>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</si>
  <si>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</si>
  <si>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</si>
  <si>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</si>
  <si>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</si>
  <si>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</si>
  <si>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</si>
  <si>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</si>
  <si>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</si>
  <si>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</si>
  <si>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</si>
  <si>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</si>
  <si>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</si>
  <si>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</si>
  <si>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</si>
  <si>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</si>
  <si>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</si>
  <si>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</si>
  <si>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</si>
  <si>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</si>
  <si>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</si>
  <si>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</si>
  <si>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</si>
  <si>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</si>
  <si>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</si>
  <si>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</si>
  <si>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</si>
  <si>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</si>
  <si>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</si>
  <si>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</si>
  <si>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</si>
  <si>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</si>
  <si>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</si>
  <si>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</si>
  <si>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</si>
  <si>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</si>
  <si>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</si>
  <si>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</si>
  <si>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</si>
  <si>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</si>
  <si>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</si>
  <si>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</si>
  <si>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</si>
  <si>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</si>
  <si>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</si>
  <si>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</si>
  <si>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</si>
  <si>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</si>
  <si>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</si>
  <si>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</si>
  <si>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</si>
  <si>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</si>
  <si>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</si>
  <si>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</si>
  <si>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</si>
  <si>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</si>
  <si>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</si>
  <si>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</si>
  <si>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</si>
  <si>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</si>
  <si>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</si>
  <si>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</si>
  <si>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</si>
  <si>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</si>
  <si>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</si>
  <si>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</si>
  <si>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</si>
  <si>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</si>
  <si>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</si>
  <si>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</si>
  <si>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</si>
  <si>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</si>
  <si>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</si>
  <si>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</si>
  <si>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</si>
  <si>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</si>
  <si>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</si>
  <si>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</si>
  <si>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</si>
  <si>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</si>
  <si>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</si>
  <si>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</si>
  <si>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</si>
  <si>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</si>
  <si>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</si>
  <si>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</si>
  <si>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</si>
  <si>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</si>
  <si>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</si>
  <si>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</si>
  <si>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</si>
  <si>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</si>
  <si>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</si>
  <si>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</si>
  <si>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</si>
  <si>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</si>
  <si>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</si>
  <si>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</si>
  <si>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</si>
  <si>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</si>
  <si>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</si>
  <si>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</si>
  <si>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</si>
  <si>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</si>
  <si>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</si>
  <si>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</si>
  <si>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</si>
  <si>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</si>
  <si>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</si>
  <si>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</si>
  <si>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</si>
  <si>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</si>
  <si>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</si>
  <si>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</si>
  <si>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</si>
  <si>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</si>
  <si>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</si>
  <si>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</si>
  <si>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</si>
  <si>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</si>
  <si>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</si>
  <si>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</si>
  <si>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</si>
  <si>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</si>
  <si>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</si>
  <si>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</si>
  <si>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</si>
  <si>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</si>
  <si>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</si>
  <si>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</si>
  <si>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</si>
  <si>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</si>
  <si>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</si>
  <si>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</si>
  <si>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</si>
  <si>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</si>
  <si>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</si>
  <si>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</si>
  <si>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</si>
  <si>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</si>
  <si>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</si>
  <si>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</si>
  <si>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</si>
  <si>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</si>
  <si>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</si>
  <si>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</si>
  <si>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</si>
  <si>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</si>
  <si>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</si>
  <si>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</si>
  <si>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</si>
  <si>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</si>
  <si>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</si>
  <si>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</si>
  <si>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</si>
  <si>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</si>
  <si>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</si>
  <si>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</si>
  <si>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</si>
  <si>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</si>
  <si>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</si>
  <si>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</si>
  <si>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</si>
  <si>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</si>
  <si>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</si>
  <si>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</si>
  <si>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</si>
  <si>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</si>
  <si>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</si>
  <si>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</si>
  <si>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</si>
  <si>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</si>
  <si>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</si>
  <si>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</si>
  <si>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</si>
  <si>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</si>
  <si>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</si>
  <si>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</si>
  <si>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</si>
  <si>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</si>
  <si>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</si>
  <si>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</si>
  <si>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</si>
  <si>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</si>
  <si>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</si>
  <si>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</si>
  <si>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</si>
  <si>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</si>
  <si>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</si>
  <si>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</si>
  <si>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</si>
  <si>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</si>
  <si>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</si>
  <si>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</si>
  <si>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</si>
  <si>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</si>
  <si>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</si>
  <si>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</si>
  <si>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</si>
  <si>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</si>
  <si>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</si>
  <si>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</si>
  <si>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</si>
  <si>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</si>
  <si>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</si>
  <si>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</si>
  <si>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</si>
  <si>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</si>
  <si>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</si>
  <si>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</si>
  <si>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</si>
  <si>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</si>
  <si>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</si>
  <si>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</si>
  <si>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</si>
  <si>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</si>
  <si>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</si>
  <si>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</si>
  <si>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</si>
  <si>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</si>
  <si>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</si>
  <si>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</si>
  <si>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</si>
  <si>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</si>
  <si>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</si>
  <si>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</si>
  <si>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</si>
  <si>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</si>
  <si>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</si>
  <si>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</si>
  <si>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</si>
  <si>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</si>
  <si>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</si>
  <si>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</si>
  <si>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</si>
  <si>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</si>
  <si>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</si>
  <si>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</si>
  <si>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</si>
  <si>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</si>
  <si>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</si>
  <si>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</si>
  <si>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</si>
  <si>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</si>
  <si>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</si>
  <si>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</si>
  <si>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</si>
  <si>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</si>
  <si>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</si>
  <si>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</si>
  <si>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</si>
  <si>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</si>
  <si>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</si>
  <si>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</si>
  <si>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</si>
  <si>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</si>
  <si>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</si>
  <si>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</si>
  <si>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</si>
  <si>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</si>
  <si>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</si>
  <si>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</si>
  <si>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</si>
  <si>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</si>
  <si>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</si>
  <si>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</si>
  <si>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</si>
  <si>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</si>
  <si>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</si>
  <si>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</si>
  <si>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</si>
  <si>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</si>
  <si>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</si>
  <si>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</si>
  <si>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</si>
  <si>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</si>
  <si>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</si>
  <si>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</si>
  <si>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</si>
  <si>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</si>
  <si>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</si>
  <si>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</si>
  <si>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</si>
  <si>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</si>
  <si>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</si>
  <si>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</si>
  <si>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</si>
  <si>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</si>
  <si>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</si>
  <si>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</si>
  <si>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</si>
  <si>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</si>
  <si>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</si>
  <si>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</si>
  <si>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</si>
  <si>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</si>
  <si>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</si>
  <si>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</si>
  <si>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</si>
  <si>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</si>
  <si>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</si>
  <si>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</si>
  <si>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</si>
  <si>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</si>
  <si>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</si>
  <si>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</si>
  <si>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</si>
  <si>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</si>
  <si>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</si>
  <si>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</si>
  <si>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</si>
  <si>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</si>
  <si>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</si>
  <si>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</si>
  <si>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</si>
  <si>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</si>
  <si>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</si>
  <si>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</si>
  <si>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</si>
  <si>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</si>
  <si>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</si>
  <si>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</si>
  <si>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</si>
  <si>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</si>
  <si>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</si>
  <si>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</si>
  <si>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</si>
  <si>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</si>
  <si>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</si>
  <si>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</si>
  <si>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</si>
  <si>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</si>
  <si>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</si>
  <si>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</si>
  <si>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</si>
  <si>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</si>
  <si>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</si>
  <si>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</si>
  <si>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</si>
  <si>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</si>
  <si>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</si>
  <si>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</si>
  <si>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</si>
  <si>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</si>
  <si>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</si>
  <si>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</si>
  <si>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</si>
  <si>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</si>
  <si>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</si>
  <si>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</si>
  <si>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</si>
  <si>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</si>
  <si>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</si>
  <si>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</si>
  <si>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</si>
  <si>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</si>
  <si>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</si>
  <si>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</si>
  <si>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</si>
  <si>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</si>
  <si>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</si>
  <si>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</si>
  <si>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</si>
  <si>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</si>
  <si>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</si>
  <si>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</si>
  <si>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</si>
  <si>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</si>
  <si>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</si>
  <si>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</si>
  <si>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</si>
  <si>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</si>
  <si>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</si>
  <si>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</si>
  <si>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</si>
  <si>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</si>
  <si>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</si>
  <si>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</si>
  <si>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</si>
  <si>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</si>
  <si>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</si>
  <si>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</si>
  <si>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</si>
  <si>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</si>
  <si>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</si>
  <si>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</si>
  <si>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</si>
  <si>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</si>
  <si>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</si>
  <si>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</si>
  <si>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</si>
  <si>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</si>
  <si>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</si>
  <si>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</si>
  <si>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</si>
  <si>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</si>
  <si>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</si>
  <si>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</si>
  <si>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</si>
  <si>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</si>
  <si>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</si>
  <si>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</si>
  <si>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</si>
  <si>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</si>
  <si>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</si>
  <si>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</si>
  <si>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</si>
  <si>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</si>
  <si>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</si>
  <si>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</si>
  <si>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</si>
  <si>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</si>
  <si>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</si>
  <si>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</si>
  <si>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</si>
  <si>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</si>
  <si>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</si>
  <si>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</si>
  <si>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</si>
  <si>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</si>
  <si>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</si>
  <si>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</si>
  <si>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</si>
  <si>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</si>
  <si>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</si>
  <si>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</si>
  <si>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</si>
  <si>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</si>
  <si>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</si>
  <si>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</si>
  <si>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</si>
  <si>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</si>
  <si>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</si>
  <si>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</si>
  <si>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</si>
  <si>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</si>
  <si>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</si>
  <si>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</si>
  <si>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</si>
  <si>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</si>
  <si>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</si>
  <si>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</si>
  <si>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</si>
  <si>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</si>
  <si>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</si>
  <si>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</si>
  <si>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</si>
  <si>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</si>
  <si>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</si>
  <si>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</si>
  <si>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</si>
  <si>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</si>
  <si>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</si>
  <si>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</si>
  <si>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</si>
  <si>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</si>
  <si>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</si>
  <si>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</si>
  <si>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</si>
  <si>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</si>
  <si>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</si>
  <si>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</si>
  <si>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</si>
  <si>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</si>
  <si>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</si>
  <si>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</si>
  <si>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</si>
  <si>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</si>
  <si>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</si>
  <si>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</si>
  <si>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</si>
  <si>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</si>
  <si>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</si>
  <si>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</si>
  <si>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</si>
  <si>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</si>
  <si>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</si>
  <si>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</si>
  <si>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</si>
  <si>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</si>
  <si>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</si>
  <si>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</si>
  <si>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</si>
  <si>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</si>
  <si>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</si>
  <si>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</si>
  <si>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</si>
  <si>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</si>
  <si>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</si>
  <si>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</si>
  <si>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</si>
  <si>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</si>
  <si>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</si>
  <si>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</si>
  <si>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</si>
  <si>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</si>
  <si>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</si>
  <si>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</si>
  <si>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</si>
  <si>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</si>
  <si>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</si>
  <si>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</si>
  <si>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</si>
  <si>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</si>
  <si>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</si>
  <si>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</si>
  <si>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</si>
  <si>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</si>
  <si>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</si>
  <si>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</si>
  <si>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</si>
  <si>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</si>
  <si>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</si>
  <si>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</si>
  <si>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</si>
  <si>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</si>
  <si>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</si>
  <si>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</si>
  <si>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</si>
  <si>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</si>
  <si>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</si>
  <si>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</si>
  <si>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</si>
  <si>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</si>
  <si>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</si>
  <si>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</si>
  <si>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</si>
  <si>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</si>
  <si>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</si>
  <si>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</si>
  <si>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</si>
  <si>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</si>
  <si>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</si>
  <si>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</si>
  <si>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</si>
  <si>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</si>
  <si>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</si>
  <si>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</si>
  <si>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</si>
  <si>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</si>
  <si>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</si>
  <si>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</si>
  <si>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</si>
  <si>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</si>
  <si>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</si>
  <si>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</si>
  <si>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</si>
  <si>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</si>
  <si>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</si>
  <si>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</si>
  <si>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</si>
  <si>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</si>
  <si>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</si>
  <si>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</si>
  <si>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</si>
  <si>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</si>
  <si>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</si>
  <si>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</si>
  <si>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</si>
  <si>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</si>
  <si>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</si>
  <si>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</si>
  <si>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</si>
  <si>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</si>
  <si>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</si>
  <si>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</si>
  <si>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</si>
  <si>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</si>
  <si>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</si>
  <si>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</si>
  <si>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</si>
  <si>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</si>
  <si>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</si>
  <si>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</si>
  <si>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</si>
  <si>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</si>
  <si>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</si>
  <si>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</si>
  <si>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</si>
  <si>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</si>
  <si>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</si>
  <si>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</si>
  <si>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</si>
  <si>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</si>
  <si>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</si>
  <si>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</si>
  <si>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</si>
  <si>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</si>
  <si>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</si>
  <si>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</si>
  <si>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</si>
  <si>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</si>
  <si>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</si>
  <si>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</si>
  <si>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</si>
  <si>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</si>
  <si>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</si>
  <si>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</si>
  <si>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</si>
  <si>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</si>
  <si>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</si>
  <si>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</si>
  <si>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</si>
  <si>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</si>
  <si>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</si>
  <si>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</si>
  <si>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</si>
  <si>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</si>
  <si>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</si>
  <si>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</si>
  <si>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</si>
  <si>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</si>
  <si>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</si>
  <si>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</si>
  <si>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</si>
  <si>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</si>
  <si>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</si>
  <si>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</si>
  <si>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</si>
  <si>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</si>
  <si>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</si>
  <si>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</si>
  <si>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</si>
  <si>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</si>
  <si>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</si>
  <si>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</si>
  <si>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</si>
  <si>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</si>
  <si>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</si>
  <si>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</si>
  <si>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</si>
  <si>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</si>
  <si>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</si>
  <si>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</si>
  <si>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</si>
  <si>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</si>
  <si>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</si>
  <si>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</si>
  <si>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</si>
  <si>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</si>
  <si>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</si>
  <si>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</si>
  <si>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</si>
  <si>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</si>
  <si>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</si>
  <si>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</si>
  <si>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</si>
  <si>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</si>
  <si>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</si>
  <si>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</si>
  <si>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</si>
  <si>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</si>
  <si>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</si>
  <si>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</si>
  <si>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</si>
  <si>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</si>
  <si>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</si>
  <si>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</si>
  <si>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</si>
  <si>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</si>
  <si>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</si>
  <si>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</si>
  <si>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</si>
  <si>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</si>
  <si>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</si>
  <si>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</si>
  <si>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</si>
  <si>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</si>
  <si>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</si>
  <si>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</si>
  <si>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</si>
  <si>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</si>
  <si>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</si>
  <si>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</si>
  <si>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</si>
  <si>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</si>
  <si>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</si>
  <si>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</si>
  <si>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</si>
  <si>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</si>
  <si>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</si>
  <si>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</si>
  <si>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</si>
  <si>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</si>
  <si>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</si>
  <si>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</si>
  <si>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</si>
  <si>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</si>
  <si>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</si>
  <si>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</si>
  <si>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</si>
  <si>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</si>
  <si>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</si>
  <si>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</si>
  <si>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</si>
  <si>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</si>
  <si>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</si>
  <si>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</si>
  <si>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</si>
  <si>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</si>
  <si>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</si>
  <si>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</si>
  <si>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</si>
  <si>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</si>
  <si>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</si>
  <si>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</si>
  <si>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</si>
  <si>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</si>
  <si>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</si>
  <si>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</si>
  <si>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</si>
  <si>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</si>
  <si>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</si>
  <si>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</si>
  <si>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</si>
  <si>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</si>
  <si>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</si>
  <si>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</si>
  <si>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</si>
  <si>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</si>
  <si>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</si>
  <si>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</si>
  <si>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</si>
  <si>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</si>
  <si>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</si>
  <si>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</si>
  <si>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</si>
  <si>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</si>
  <si>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</si>
  <si>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</si>
  <si>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</si>
  <si>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</si>
  <si>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</si>
  <si>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</si>
  <si>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</si>
  <si>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</si>
  <si>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</si>
  <si>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</si>
  <si>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</si>
  <si>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</si>
  <si>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</si>
  <si>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</si>
  <si>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</si>
  <si>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</si>
  <si>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</si>
  <si>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</si>
  <si>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</si>
  <si>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</si>
  <si>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</si>
  <si>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</si>
  <si>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</si>
  <si>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</si>
  <si>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</si>
  <si>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</si>
  <si>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</si>
  <si>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</si>
  <si>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</si>
  <si>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</si>
  <si>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</si>
  <si>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</si>
  <si>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</si>
  <si>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</si>
  <si>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</si>
  <si>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</si>
  <si>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</si>
  <si>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</si>
  <si>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</si>
  <si>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</si>
  <si>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</si>
  <si>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</si>
  <si>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</si>
  <si>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</si>
  <si>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</si>
  <si>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</si>
  <si>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</si>
  <si>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</si>
  <si>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</si>
  <si>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</si>
  <si>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</si>
  <si>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</si>
  <si>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</si>
  <si>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</si>
  <si>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</si>
  <si>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</si>
  <si>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</si>
  <si>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</si>
  <si>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</si>
  <si>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</si>
  <si>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</si>
  <si>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</si>
  <si>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</si>
  <si>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</si>
  <si>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</si>
  <si>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</si>
  <si>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</si>
  <si>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</si>
  <si>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</si>
  <si>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</si>
  <si>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</si>
  <si>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</si>
  <si>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</si>
  <si>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</si>
  <si>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</si>
  <si>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</si>
  <si>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</si>
  <si>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</si>
  <si>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</si>
  <si>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</si>
  <si>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</si>
  <si>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</si>
  <si>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</si>
  <si>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</si>
  <si>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</si>
  <si>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</si>
  <si>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</si>
  <si>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</si>
  <si>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</si>
  <si>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</si>
  <si>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</si>
  <si>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</si>
  <si>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</si>
  <si>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</si>
  <si>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</si>
  <si>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</si>
  <si>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</si>
  <si>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</si>
  <si>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</si>
  <si>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</si>
  <si>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</si>
  <si>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</si>
  <si>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</si>
  <si>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</si>
  <si>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</si>
  <si>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</si>
  <si>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</si>
  <si>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</si>
  <si>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</si>
  <si>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</si>
  <si>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</si>
  <si>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</si>
  <si>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</si>
  <si>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</si>
  <si>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</si>
  <si>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</si>
  <si>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</si>
  <si>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</si>
  <si>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</si>
  <si>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</si>
  <si>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</si>
  <si>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</si>
  <si>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</si>
  <si>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</si>
  <si>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</si>
  <si>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</si>
  <si>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</si>
  <si>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</si>
  <si>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</si>
  <si>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</si>
  <si>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</si>
  <si>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</si>
  <si>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</si>
  <si>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</si>
  <si>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</si>
  <si>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</si>
  <si>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</si>
  <si>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</si>
  <si>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</si>
  <si>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</si>
  <si>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</si>
  <si>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</si>
  <si>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</si>
  <si>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</si>
  <si>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</si>
  <si>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</si>
  <si>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</si>
  <si>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</si>
  <si>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</si>
  <si>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</si>
  <si>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</si>
  <si>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</si>
  <si>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</si>
  <si>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</si>
  <si>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</si>
  <si>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</si>
  <si>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</si>
  <si>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</si>
  <si>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</si>
  <si>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</si>
  <si>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</si>
  <si>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</si>
  <si>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</si>
  <si>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</si>
  <si>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</si>
  <si>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</si>
  <si>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</si>
  <si>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</si>
  <si>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</si>
  <si>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</si>
  <si>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</si>
  <si>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</si>
  <si>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</si>
  <si>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</si>
  <si>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</si>
  <si>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</si>
  <si>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</si>
  <si>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</si>
  <si>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</si>
  <si>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</si>
  <si>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</si>
  <si>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</si>
  <si>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</si>
  <si>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</si>
  <si>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</si>
  <si>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</si>
  <si>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</si>
  <si>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</si>
  <si>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</si>
  <si>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</si>
  <si>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</si>
  <si>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</si>
  <si>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</si>
  <si>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</si>
  <si>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</si>
  <si>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</si>
  <si>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</si>
  <si>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</si>
  <si>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</si>
  <si>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</si>
  <si>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</si>
  <si>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</si>
  <si>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</si>
  <si>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</si>
  <si>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</si>
  <si>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</si>
  <si>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</si>
  <si>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</si>
  <si>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</si>
  <si>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</si>
  <si>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</si>
  <si>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</si>
  <si>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</si>
  <si>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</si>
  <si>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</si>
  <si>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</si>
  <si>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</si>
  <si>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</si>
  <si>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</si>
  <si>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</si>
  <si>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</si>
  <si>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</si>
  <si>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</si>
  <si>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</si>
  <si>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</si>
  <si>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</si>
  <si>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</si>
  <si>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</si>
  <si>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</si>
  <si>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</si>
  <si>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</si>
  <si>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</si>
  <si>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</si>
  <si>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</si>
  <si>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</si>
  <si>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</si>
  <si>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</si>
  <si>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</si>
  <si>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</si>
  <si>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</si>
  <si>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</si>
  <si>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</si>
  <si>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</si>
  <si>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</si>
  <si>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</si>
  <si>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</si>
  <si>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</si>
  <si>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</si>
  <si>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</si>
  <si>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</si>
  <si>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</si>
  <si>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</si>
  <si>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</si>
  <si>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</si>
  <si>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</si>
  <si>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</si>
  <si>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</si>
  <si>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</si>
  <si>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</si>
  <si>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</si>
  <si>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</si>
  <si>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</si>
  <si>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</si>
  <si>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</si>
  <si>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</si>
  <si>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</si>
  <si>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</si>
  <si>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</si>
  <si>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</si>
  <si>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</si>
  <si>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</si>
  <si>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</si>
  <si>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</si>
  <si>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</si>
  <si>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</si>
  <si>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</si>
  <si>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</si>
  <si>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</si>
  <si>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</si>
  <si>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</si>
  <si>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</si>
  <si>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</si>
  <si>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</si>
  <si>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</si>
  <si>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</si>
  <si>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</si>
  <si>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</si>
  <si>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</si>
  <si>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</si>
  <si>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</si>
  <si>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</si>
  <si>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</si>
  <si>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</si>
  <si>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</si>
  <si>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</si>
  <si>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</si>
  <si>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</si>
  <si>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</si>
  <si>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</si>
  <si>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</si>
  <si>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</si>
  <si>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</si>
  <si>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</si>
  <si>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</si>
  <si>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</si>
  <si>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</si>
  <si>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</si>
  <si>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</si>
  <si>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</si>
  <si>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</si>
  <si>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</si>
  <si>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</si>
  <si>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</si>
  <si>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</si>
  <si>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</si>
  <si>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</si>
  <si>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</si>
  <si>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</si>
  <si>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</si>
  <si>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</si>
  <si>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</si>
  <si>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</si>
  <si>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</si>
  <si>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</si>
  <si>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</si>
  <si>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</si>
  <si>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</si>
  <si>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</si>
  <si>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</si>
  <si>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</si>
  <si>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</si>
  <si>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</si>
  <si>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</si>
  <si>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</si>
  <si>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</si>
  <si>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</si>
  <si>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</si>
  <si>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</si>
  <si>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</si>
  <si>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</si>
  <si>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</si>
  <si>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</si>
  <si>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</si>
  <si>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</si>
  <si>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</si>
  <si>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</si>
  <si>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</si>
  <si>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</si>
  <si>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</si>
  <si>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</si>
  <si>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</si>
  <si>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</si>
  <si>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</si>
  <si>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</si>
  <si>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</si>
  <si>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</si>
  <si>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</si>
  <si>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</si>
  <si>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</si>
  <si>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</si>
  <si>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</si>
  <si>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</si>
  <si>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</si>
  <si>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</si>
  <si>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</si>
  <si>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</si>
  <si>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</si>
  <si>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</si>
  <si>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</si>
  <si>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</si>
  <si>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</si>
  <si>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</si>
  <si>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</si>
  <si>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</si>
  <si>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</si>
  <si>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</si>
  <si>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</si>
  <si>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</si>
  <si>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</si>
  <si>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</si>
  <si>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</si>
  <si>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</si>
  <si>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</si>
  <si>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</si>
  <si>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</si>
  <si>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</si>
  <si>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</si>
  <si>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</si>
  <si>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</si>
  <si>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</si>
  <si>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</si>
  <si>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</si>
  <si>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</si>
  <si>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</si>
  <si>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</si>
  <si>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</si>
  <si>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</si>
  <si>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</si>
  <si>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</si>
  <si>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</si>
  <si>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</si>
  <si>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</si>
  <si>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</si>
  <si>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</si>
  <si>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</si>
  <si>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</si>
  <si>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</si>
  <si>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</si>
  <si>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</si>
  <si>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</si>
  <si>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</si>
  <si>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</si>
  <si>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</si>
  <si>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</si>
  <si>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</si>
  <si>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</si>
  <si>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</si>
  <si>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</si>
  <si>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</si>
  <si>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</si>
  <si>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</si>
  <si>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</si>
  <si>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</si>
  <si>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</si>
  <si>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</si>
  <si>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</si>
  <si>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</si>
  <si>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</si>
  <si>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</si>
  <si>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</si>
  <si>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</si>
  <si>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</si>
  <si>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</si>
  <si>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</si>
  <si>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</si>
  <si>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</si>
  <si>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</si>
  <si>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</si>
  <si>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</si>
  <si>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</si>
  <si>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</si>
  <si>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</si>
  <si>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</si>
  <si>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</si>
  <si>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</si>
  <si>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</si>
  <si>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</si>
  <si>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</si>
  <si>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</si>
  <si>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</si>
  <si>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</si>
  <si>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</si>
  <si>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</si>
  <si>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</si>
  <si>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</si>
  <si>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</si>
  <si>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</si>
  <si>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</si>
  <si>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</si>
  <si>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</si>
  <si>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</si>
  <si>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</si>
  <si>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</si>
  <si>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</si>
  <si>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</si>
  <si>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</si>
  <si>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</si>
  <si>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</si>
  <si>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</si>
  <si>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</si>
  <si>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</si>
  <si>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</si>
  <si>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</si>
  <si>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</si>
  <si>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</si>
  <si>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</si>
  <si>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</si>
  <si>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</si>
  <si>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</si>
  <si>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</si>
  <si>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</si>
  <si>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</si>
  <si>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</si>
  <si>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</si>
  <si>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</si>
  <si>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</si>
  <si>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</si>
  <si>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</si>
  <si>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</si>
  <si>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</si>
  <si>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</si>
  <si>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</si>
  <si>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</si>
  <si>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</si>
  <si>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</si>
  <si>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</si>
  <si>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</si>
  <si>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</si>
  <si>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</si>
  <si>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</si>
  <si>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</si>
  <si>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</si>
  <si>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</si>
  <si>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</si>
  <si>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</si>
  <si>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</si>
  <si>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</si>
  <si>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</si>
  <si>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</si>
  <si>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</si>
  <si>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</si>
  <si>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</si>
  <si>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</si>
  <si>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</si>
  <si>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</si>
  <si>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</si>
  <si>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</si>
  <si>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</si>
  <si>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</si>
  <si>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</si>
  <si>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</si>
  <si>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</si>
  <si>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</si>
  <si>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</si>
  <si>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</si>
  <si>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</si>
  <si>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</si>
  <si>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</si>
  <si>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</si>
  <si>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</si>
  <si>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</si>
  <si>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</si>
  <si>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</si>
  <si>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</si>
  <si>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</si>
  <si>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</si>
  <si>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</si>
  <si>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</si>
  <si>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</si>
  <si>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</si>
  <si>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</si>
  <si>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</si>
  <si>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</si>
  <si>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</si>
  <si>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</si>
  <si>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</si>
  <si>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</si>
  <si>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</si>
  <si>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</si>
  <si>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</si>
  <si>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</si>
  <si>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</si>
  <si>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</si>
  <si>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</si>
  <si>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</si>
  <si>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</si>
  <si>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</si>
  <si>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</si>
  <si>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</si>
  <si>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</si>
  <si>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</si>
  <si>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</si>
  <si>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</si>
  <si>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</si>
  <si>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</si>
  <si>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</si>
  <si>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</si>
  <si>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</si>
  <si>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</si>
  <si>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</si>
  <si>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</si>
  <si>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</si>
  <si>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</si>
  <si>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</si>
  <si>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</si>
  <si>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</si>
  <si>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</si>
  <si>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</si>
  <si>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</si>
  <si>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</si>
  <si>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</si>
  <si>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</si>
  <si>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</si>
  <si>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</si>
  <si>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</si>
  <si>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</si>
  <si>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</si>
  <si>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</si>
  <si>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</si>
  <si>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</si>
  <si>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</si>
  <si>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</si>
  <si>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</si>
  <si>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</si>
  <si>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</si>
  <si>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</si>
  <si>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</si>
  <si>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</si>
  <si>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</si>
  <si>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</si>
  <si>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</si>
  <si>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</si>
  <si>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</si>
  <si>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</si>
  <si>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</si>
  <si>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</si>
  <si>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</si>
  <si>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</si>
  <si>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</si>
  <si>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</si>
  <si>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</si>
  <si>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</si>
  <si>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</si>
  <si>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</si>
  <si>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</si>
  <si>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</si>
  <si>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</si>
  <si>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</si>
  <si>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</si>
  <si>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</si>
  <si>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</si>
  <si>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</si>
  <si>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</si>
  <si>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</si>
  <si>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</si>
  <si>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</si>
  <si>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</si>
  <si>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</si>
  <si>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</si>
  <si>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</si>
  <si>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</si>
  <si>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</si>
  <si>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</si>
  <si>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</si>
  <si>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</si>
  <si>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</si>
  <si>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</si>
  <si>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</si>
  <si>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</si>
  <si>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</si>
  <si>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</si>
  <si>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</si>
  <si>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</si>
  <si>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</si>
  <si>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</si>
  <si>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</si>
  <si>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</si>
  <si>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</si>
  <si>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</si>
  <si>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</si>
  <si>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</si>
  <si>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</si>
  <si>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</si>
  <si>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</si>
  <si>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</si>
  <si>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</si>
  <si>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</si>
  <si>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</si>
  <si>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</si>
  <si>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</si>
  <si>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</si>
  <si>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</si>
  <si>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</si>
  <si>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</si>
  <si>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</si>
  <si>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</si>
  <si>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</si>
  <si>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</si>
  <si>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</si>
  <si>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</si>
  <si>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</si>
  <si>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</si>
  <si>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</si>
  <si>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</si>
  <si>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</si>
  <si>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</si>
  <si>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</si>
  <si>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</si>
  <si>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</si>
  <si>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</si>
  <si>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</si>
  <si>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</si>
  <si>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</si>
  <si>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</si>
  <si>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</si>
  <si>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</si>
  <si>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</si>
  <si>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</si>
  <si>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</si>
  <si>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</si>
  <si>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</si>
  <si>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</si>
  <si>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</si>
  <si>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</si>
  <si>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</si>
  <si>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</si>
  <si>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</si>
  <si>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</si>
  <si>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</si>
  <si>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</si>
  <si>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</si>
  <si>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</si>
  <si>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</si>
  <si>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</si>
  <si>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</si>
  <si>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</si>
  <si>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</si>
  <si>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</si>
  <si>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</si>
  <si>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</si>
  <si>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</si>
  <si>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</si>
  <si>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</si>
  <si>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</si>
  <si>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</si>
  <si>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</si>
  <si>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</si>
  <si>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</si>
  <si>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</si>
  <si>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</si>
  <si>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</si>
  <si>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</si>
  <si>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</si>
  <si>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</si>
  <si>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</si>
  <si>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</si>
  <si>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</si>
  <si>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</si>
  <si>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</si>
  <si>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</si>
  <si>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</si>
  <si>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</si>
  <si>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</si>
  <si>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</si>
  <si>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</si>
  <si>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</si>
  <si>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</si>
  <si>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</si>
  <si>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</si>
  <si>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</si>
  <si>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</si>
  <si>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</si>
  <si>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</si>
  <si>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</si>
  <si>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</si>
  <si>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</si>
  <si>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</si>
  <si>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</si>
  <si>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</si>
  <si>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</si>
  <si>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</si>
  <si>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</si>
  <si>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</si>
  <si>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</si>
  <si>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</si>
  <si>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</si>
  <si>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</si>
  <si>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</si>
  <si>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</si>
  <si>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</si>
  <si>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</si>
  <si>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</si>
  <si>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</si>
  <si>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</si>
  <si>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</si>
  <si>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</si>
  <si>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</si>
  <si>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</si>
  <si>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</si>
  <si>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</si>
  <si>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</si>
  <si>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</si>
  <si>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</si>
  <si>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</si>
  <si>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</si>
  <si>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</si>
  <si>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</si>
  <si>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</si>
  <si>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</si>
  <si>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</si>
  <si>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</si>
  <si>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</si>
  <si>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</si>
  <si>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</si>
  <si>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</si>
  <si>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</si>
  <si>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</si>
  <si>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</si>
  <si>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</si>
  <si>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</si>
  <si>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</si>
  <si>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</si>
  <si>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</si>
  <si>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</si>
  <si>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</si>
  <si>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</si>
  <si>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</si>
  <si>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</si>
  <si>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</si>
  <si>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</si>
  <si>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</si>
  <si>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</si>
  <si>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</si>
  <si>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</si>
  <si>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</si>
  <si>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</si>
  <si>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</si>
  <si>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</si>
  <si>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</si>
  <si>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</si>
  <si>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</si>
  <si>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</si>
  <si>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</si>
  <si>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</si>
  <si>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</si>
  <si>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</si>
  <si>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</si>
  <si>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</si>
  <si>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</si>
  <si>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</si>
  <si>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</si>
  <si>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</si>
  <si>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</si>
  <si>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</si>
  <si>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</si>
  <si>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</si>
  <si>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</si>
  <si>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</si>
  <si>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</si>
  <si>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</si>
  <si>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</si>
  <si>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</si>
  <si>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</si>
  <si>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</si>
  <si>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</si>
  <si>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</si>
  <si>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</si>
  <si>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</si>
  <si>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</si>
  <si>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</si>
  <si>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</si>
  <si>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</si>
  <si>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</si>
  <si>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</si>
  <si>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</si>
  <si>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</si>
  <si>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</si>
  <si>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</si>
  <si>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</si>
  <si>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</si>
  <si>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</si>
  <si>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</si>
  <si>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</si>
  <si>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</si>
  <si>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</si>
  <si>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</si>
  <si>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</si>
  <si>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</si>
  <si>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</si>
  <si>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</si>
  <si>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</si>
  <si>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</si>
  <si>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</si>
  <si>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</si>
  <si>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</si>
  <si>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</si>
  <si>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</si>
  <si>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</si>
  <si>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</si>
  <si>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</si>
  <si>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</si>
  <si>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</si>
  <si>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</si>
  <si>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</si>
  <si>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</si>
  <si>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</si>
  <si>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</si>
  <si>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</si>
  <si>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</si>
  <si>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</si>
  <si>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</si>
  <si>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</si>
  <si>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</si>
  <si>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</si>
  <si>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</si>
  <si>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</si>
  <si>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</si>
  <si>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</si>
  <si>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</si>
  <si>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</si>
  <si>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</si>
  <si>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</si>
  <si>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</si>
  <si>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</si>
  <si>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</si>
  <si>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</si>
  <si>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</si>
  <si>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</si>
  <si>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</si>
  <si>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</si>
  <si>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</si>
  <si>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</si>
  <si>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</si>
  <si>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</si>
  <si>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</si>
  <si>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</si>
  <si>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</si>
  <si>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</si>
  <si>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</si>
  <si>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</si>
  <si>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</si>
  <si>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</si>
  <si>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</si>
  <si>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</si>
  <si>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</si>
  <si>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</si>
  <si>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</si>
  <si>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</si>
  <si>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</si>
  <si>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</si>
  <si>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</si>
  <si>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</si>
  <si>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</si>
  <si>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</si>
  <si>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</si>
  <si>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</si>
  <si>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</si>
  <si>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</si>
  <si>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</si>
  <si>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</si>
  <si>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</si>
  <si>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</si>
  <si>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</si>
  <si>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</si>
  <si>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</si>
  <si>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</si>
  <si>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</si>
  <si>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</si>
  <si>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</si>
  <si>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</si>
  <si>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</si>
  <si>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</si>
  <si>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</si>
  <si>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</si>
  <si>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</si>
  <si>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</si>
  <si>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</si>
  <si>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</si>
  <si>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</si>
  <si>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</si>
  <si>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</si>
  <si>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</si>
  <si>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</si>
  <si>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</si>
  <si>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</si>
  <si>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</si>
  <si>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</si>
  <si>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</si>
  <si>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</si>
  <si>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</si>
  <si>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</si>
  <si>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</si>
  <si>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</si>
  <si>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</si>
  <si>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</si>
  <si>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</si>
  <si>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</si>
  <si>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</si>
  <si>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</si>
  <si>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</si>
  <si>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</si>
  <si>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</si>
  <si>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</si>
  <si>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</si>
  <si>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</si>
  <si>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</si>
  <si>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</si>
  <si>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</si>
  <si>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</si>
  <si>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</si>
  <si>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</si>
  <si>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</si>
  <si>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</si>
  <si>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</si>
  <si>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</si>
  <si>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</si>
  <si>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</si>
  <si>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</si>
  <si>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</si>
  <si>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</si>
  <si>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</si>
  <si>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</si>
  <si>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</si>
  <si>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</si>
  <si>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</si>
  <si>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</si>
  <si>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</si>
  <si>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Evandro</t>
  </si>
  <si>
    <t>Inspeção vagão via ramal de pradópolis</t>
  </si>
  <si>
    <t>Deslocamento de TAG para TIQ</t>
  </si>
  <si>
    <t>2 (Enio e Daniel)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</si>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</sst>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27" activePane="bottomRight" state="frozen"/>
      <selection pane="bottomRight" activeCell="M338" sqref="M338:N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 t="s">
        <v>1871</v>
      </c>
      <c r="W338" s="173" t="s">
        <v>1872</v>
      </c>
      <c r="X338" s="216" t="s">
        <v>964</v>
      </c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1873</v>
      </c>
      <c r="X354" s="216" t="s">
        <v>964</v>
      </c>
      <c r="Y354" s="158"/>
      <c r="Z354" s="158"/>
      <c r="AA354" s="83" t="s">
        <v>1874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W5046020</v>
      </c>
      <c r="B355" s="171">
        <v>46020</v>
      </c>
      <c r="C355" s="8">
        <f>IF(BS_CONTROLE[[#This Row],[DATA]]="","",WEEKNUM(BS_CONTROLE[[#This Row],[DATA]]))</f>
        <v>53</v>
      </c>
      <c r="D355" s="51" t="s">
        <v>835</v>
      </c>
      <c r="E355" s="310">
        <v>337</v>
      </c>
      <c r="F355" s="172" t="s">
        <v>622</v>
      </c>
      <c r="G355" s="9" t="str">
        <f>IF(D355="","*",VLOOKUP(F355,BS_ATIVIDADE[#All],3,FALSE))</f>
        <v>OUTROS</v>
      </c>
      <c r="H355" s="173" t="s">
        <v>264</v>
      </c>
      <c r="I355" s="173" t="s">
        <v>568</v>
      </c>
      <c r="J355" s="215">
        <v>74</v>
      </c>
      <c r="K355" s="215">
        <v>217</v>
      </c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5" s="173">
        <v>0.33333333333333331</v>
      </c>
      <c r="P355" s="173">
        <v>4.1666666666666664E-2</v>
      </c>
      <c r="Q355" s="83">
        <v>1</v>
      </c>
      <c r="R355" s="10" t="str">
        <f>IFERROR(_xlfn.XLOOKUP(F355, BS_ATIVIDADE[ATIVIDADE],BS_ATIVIDADE[UNIDADE] ), "*")</f>
        <v>BINÁRIO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BASE_MAPA!$I$2:$I$359), "ERRO")</f>
        <v>MARCO INICIAL - ALTO ARAGUAIA</v>
      </c>
      <c r="V355" s="196" t="s">
        <v>1787</v>
      </c>
      <c r="W355" s="173" t="s">
        <v>1875</v>
      </c>
      <c r="X355" s="216" t="s">
        <v>964</v>
      </c>
      <c r="Y355" s="158"/>
      <c r="Z355" s="158"/>
      <c r="AA355" s="83" t="s">
        <v>1876</v>
      </c>
      <c r="AB355" s="70" t="s">
        <v>956</v>
      </c>
      <c r="AC355" s="70" t="s">
        <v>608</v>
      </c>
      <c r="AD355" s="173">
        <v>0.29166666666666669</v>
      </c>
      <c r="AE355" s="83">
        <v>7671</v>
      </c>
      <c r="AF355" s="83">
        <v>9322</v>
      </c>
      <c r="AG355" s="83"/>
      <c r="AH355" s="48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76" t="str">
        <f>IF(BS_CONTROLE[[#This Row],[Local - Partida]]=0, "-", BS_CONTROLE[[#This Row],[Local - Partida]])</f>
        <v>TCS2</v>
      </c>
      <c r="AL355" s="276" t="str">
        <f>IF(BS_CONTROLE[[#This Row],[Local - Encerramento]]=0, "-", BS_CONTROLE[[#This Row],[Local - Encerramento]])</f>
        <v>TOM</v>
      </c>
      <c r="AM355" s="276" t="str">
        <f>IF(BS_CONTROLE[[#This Row],[Entre - Estações]]=0, "-", BS_CONTROLE[[#This Row],[Entre - Estações]])</f>
        <v>TID-TVI</v>
      </c>
      <c r="AN355" s="276" t="str">
        <f>IF(BS_CONTROLE[[#This Row],[SB]]=0, "-", BS_CONTROLE[[#This Row],[SB]])</f>
        <v>213TVI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217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BINÁRIO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1877</v>
      </c>
      <c r="D5" s="386"/>
      <c r="E5" s="386"/>
      <c r="F5" s="386"/>
      <c r="G5" s="386"/>
      <c r="H5" s="386"/>
      <c r="I5" s="386"/>
      <c r="J5" s="387"/>
      <c r="K5" s="388" t="s">
        <v>1878</v>
      </c>
      <c r="L5" s="389"/>
      <c r="M5" s="389"/>
      <c r="N5" s="389"/>
      <c r="O5" s="390" t="s">
        <v>1879</v>
      </c>
      <c r="P5" s="391"/>
      <c r="Q5" s="392"/>
    </row>
    <row r="6" spans="1:17" s="93" customFormat="1" ht="15.75" customHeight="1">
      <c r="A6" s="87" t="s">
        <v>1880</v>
      </c>
      <c r="B6" s="94" t="s">
        <v>1881</v>
      </c>
      <c r="C6" s="95" t="s">
        <v>1171</v>
      </c>
      <c r="D6" s="96" t="s">
        <v>1172</v>
      </c>
      <c r="E6" s="95" t="s">
        <v>1882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1883</v>
      </c>
      <c r="M6" s="139" t="s">
        <v>627</v>
      </c>
      <c r="N6" s="140" t="s">
        <v>1166</v>
      </c>
      <c r="O6" s="244" t="s">
        <v>1209</v>
      </c>
      <c r="P6" s="157"/>
      <c r="Q6" s="192" t="s">
        <v>1884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Oportunidade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1885</v>
      </c>
      <c r="W1" s="398"/>
      <c r="X1" s="398"/>
      <c r="Y1" s="104"/>
    </row>
    <row r="2" spans="1:25" s="100" customFormat="1" ht="11.25" customHeight="1">
      <c r="A2" s="105" t="s">
        <v>1886</v>
      </c>
      <c r="B2" s="105" t="s">
        <v>1881</v>
      </c>
      <c r="C2" s="105" t="s">
        <v>603</v>
      </c>
      <c r="D2" s="106" t="s">
        <v>1171</v>
      </c>
      <c r="E2" s="106" t="s">
        <v>1172</v>
      </c>
      <c r="F2" s="106" t="s">
        <v>1880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1887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Oportunidade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Oportunidade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TMI-TCS</v>
      </c>
      <c r="F353" s="110">
        <f>IF(FN_MC!B355="","*",FN_MC!B355)</f>
        <v>46020</v>
      </c>
      <c r="G353" s="110" t="str">
        <f>IF(FN_MC!D355="","*",FN_MC!D355)</f>
        <v>W50</v>
      </c>
      <c r="H353" s="110" t="str">
        <f>IF(FN_MC!F355="","*",FN_MC!F355)</f>
        <v>DESLOCAMENTO</v>
      </c>
      <c r="I353" s="110" t="str">
        <f>IF(FN_MC!H355="","*",FN_MC!H355)</f>
        <v>TCS2</v>
      </c>
      <c r="J353" s="110" t="str">
        <f>IF(FN_MC!I355="","*",FN_MC!I355)</f>
        <v>TOM</v>
      </c>
      <c r="K353" s="110" t="str">
        <f>IF(FN_MC!M355="","*",FN_MC!M355)</f>
        <v>TID-TVI</v>
      </c>
      <c r="L353" s="110" t="str">
        <f>IF(FN_MC!N355="","*",FN_MC!N355)</f>
        <v>213TVI</v>
      </c>
      <c r="M353" s="111">
        <f>IF(FN_MC!J355="","*",FN_MC!J355)</f>
        <v>74</v>
      </c>
      <c r="N353" s="288">
        <f>IF(FN_MC!K355="","*",FN_MC!K355)</f>
        <v>217</v>
      </c>
      <c r="O353" s="288" t="str">
        <f>IF(FN_MC!L355="","*",FN_MC!L355)</f>
        <v>-</v>
      </c>
      <c r="P353" s="111"/>
      <c r="Q353" s="128">
        <f>IF(FN_MC!O355="","*",FN_MC!O355)</f>
        <v>0.33333333333333331</v>
      </c>
      <c r="R353" s="128">
        <f>IF(FN_MC!P355="","*",FN_MC!P355)</f>
        <v>4.1666666666666664E-2</v>
      </c>
      <c r="S353" s="110" t="str">
        <f>IF(FN_MC!Q355="","*",CONCATENATE(FN_MC!Q355," ",FN_MC!R355))</f>
        <v>1 BINÁRIO</v>
      </c>
      <c r="T353" s="110" t="str">
        <f>IF(FN_MC!V355="","*",FN_MC!V355)</f>
        <v>Cleyton</v>
      </c>
      <c r="U353" s="110" t="str">
        <f>IF(FN_MC!W355="","*",FN_MC!W355)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1888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1889</v>
      </c>
      <c r="C2" s="95" t="s">
        <v>1157</v>
      </c>
      <c r="D2" s="95" t="s">
        <v>596</v>
      </c>
      <c r="E2" s="95" t="s">
        <v>1890</v>
      </c>
      <c r="F2" s="95" t="s">
        <v>1891</v>
      </c>
      <c r="G2" s="95" t="s">
        <v>1892</v>
      </c>
      <c r="H2" s="95" t="s">
        <v>1893</v>
      </c>
      <c r="I2" s="95" t="s">
        <v>1894</v>
      </c>
      <c r="J2" s="95" t="s">
        <v>1895</v>
      </c>
      <c r="K2" s="131" t="s">
        <v>1896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IF(FN_MC!Y355="","*",FN_MC!Y355)</f>
        <v>*</v>
      </c>
      <c r="C354" s="121">
        <f>IF(FN_MC!B355="","*",FN_MC!B355)</f>
        <v>46020</v>
      </c>
      <c r="D354" s="121" t="str">
        <f>IF(FN_MC!D355="","*",FN_MC!D355)</f>
        <v>W50</v>
      </c>
      <c r="E354" s="121" t="str">
        <f>IF(FN_MC!H355="","*",FN_MC!H355)</f>
        <v>TCS2</v>
      </c>
      <c r="F354" s="137" t="str">
        <f>IF(FN_MC!M355="","*",FN_MC!M355)</f>
        <v>TID-TVI</v>
      </c>
      <c r="G354" s="121" t="str">
        <f>IF(FN_MC!I355="","*",FN_MC!I355)</f>
        <v>TOM</v>
      </c>
      <c r="H354" s="121" t="str">
        <f>IF(FN_MC!AB355="","*",FN_MC!AB355)</f>
        <v>FIXO</v>
      </c>
      <c r="I354" s="121" t="str">
        <f>IF(FN_MC!AC355="","*",FN_MC!AC355)</f>
        <v>-</v>
      </c>
      <c r="J354" s="122" t="str">
        <f>IF(FN_MC!AA355="","*",FN_MC!AA355)</f>
        <v>2 (Eder e Anderson)</v>
      </c>
      <c r="K354" s="134">
        <f>IF(FN_MC!AD355="","*",FN_MC!AD355)</f>
        <v>0.29166666666666669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1898</v>
      </c>
      <c r="C4" s="318" t="s">
        <v>1899</v>
      </c>
      <c r="D4" s="318" t="s">
        <v>1900</v>
      </c>
      <c r="E4" s="318" t="s">
        <v>1901</v>
      </c>
      <c r="F4" s="318" t="s">
        <v>6</v>
      </c>
      <c r="G4" s="318" t="s">
        <v>1902</v>
      </c>
      <c r="H4" s="191"/>
    </row>
    <row r="5" spans="1:8">
      <c r="A5" s="191"/>
      <c r="B5" s="319" t="s">
        <v>1903</v>
      </c>
      <c r="C5" s="319">
        <v>309525</v>
      </c>
      <c r="D5" s="319" t="s">
        <v>1904</v>
      </c>
      <c r="E5" s="319" t="s">
        <v>844</v>
      </c>
      <c r="F5" s="319" t="s">
        <v>1905</v>
      </c>
      <c r="G5" s="320">
        <v>46296</v>
      </c>
      <c r="H5" s="191"/>
    </row>
    <row r="6" spans="1:8">
      <c r="A6" s="191"/>
      <c r="B6" s="319" t="s">
        <v>1906</v>
      </c>
      <c r="C6" s="319">
        <v>256875</v>
      </c>
      <c r="D6" s="319" t="s">
        <v>1907</v>
      </c>
      <c r="E6" s="319" t="s">
        <v>844</v>
      </c>
      <c r="F6" s="319" t="s">
        <v>1905</v>
      </c>
      <c r="G6" s="320">
        <v>46296</v>
      </c>
      <c r="H6" s="191"/>
    </row>
    <row r="7" spans="1:8">
      <c r="A7" s="191"/>
      <c r="B7" s="319" t="s">
        <v>1908</v>
      </c>
      <c r="C7" s="319">
        <v>257278</v>
      </c>
      <c r="D7" s="319" t="s">
        <v>1909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1910</v>
      </c>
      <c r="C8" s="319">
        <v>261794</v>
      </c>
      <c r="D8" s="319" t="s">
        <v>1911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1912</v>
      </c>
      <c r="C9" s="319">
        <v>257033</v>
      </c>
      <c r="D9" s="319" t="s">
        <v>1913</v>
      </c>
      <c r="E9" s="319" t="s">
        <v>835</v>
      </c>
      <c r="F9" s="319" t="s">
        <v>192</v>
      </c>
      <c r="G9" s="319" t="s">
        <v>1914</v>
      </c>
      <c r="H9" s="191"/>
    </row>
    <row r="10" spans="1:8">
      <c r="A10" s="191"/>
      <c r="B10" s="319" t="s">
        <v>1915</v>
      </c>
      <c r="C10" s="319">
        <v>396578</v>
      </c>
      <c r="D10" s="319" t="s">
        <v>1916</v>
      </c>
      <c r="E10" s="319" t="s">
        <v>835</v>
      </c>
      <c r="F10" s="319" t="s">
        <v>192</v>
      </c>
      <c r="G10" s="319" t="s">
        <v>1914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1918</v>
      </c>
      <c r="E3" s="315" t="s">
        <v>1919</v>
      </c>
      <c r="F3" s="315" t="s">
        <v>1920</v>
      </c>
      <c r="G3" s="315" t="s">
        <v>1921</v>
      </c>
      <c r="H3" s="315" t="s">
        <v>1922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2025-12-26T12:19:40Z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