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067" documentId="120_S{118792C3-22EF-5104-A093-F22BFE3913F3}" xr6:coauthVersionLast="47" xr6:coauthVersionMax="47" xr10:uidLastSave="{EB943084-C586-4572-BDF3-A0F2CAE37932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46" i="1" l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N237" i="1" a="1"/>
  <c r="N237" i="1" s="1"/>
  <c r="M237" i="1" a="1"/>
  <c r="M237" i="1" s="1"/>
  <c r="N235" i="1" a="1"/>
  <c r="N235" i="1" s="1"/>
  <c r="M235" i="1" a="1"/>
  <c r="M235" i="1" s="1"/>
  <c r="N231" i="1" a="1"/>
  <c r="N231" i="1" s="1"/>
  <c r="M231" i="1" a="1"/>
  <c r="M231" i="1" s="1"/>
  <c r="H231" i="1" a="1"/>
  <c r="H231" i="1" s="1"/>
  <c r="N229" i="1" a="1"/>
  <c r="N229" i="1" s="1"/>
  <c r="M229" i="1" a="1"/>
  <c r="M229" i="1" s="1"/>
  <c r="H229" i="1" a="1"/>
  <c r="H229" i="1" s="1"/>
  <c r="G229" i="1"/>
  <c r="N228" i="1" a="1"/>
  <c r="N228" i="1" s="1"/>
  <c r="M228" i="1" a="1"/>
  <c r="M228" i="1" s="1"/>
  <c r="N227" i="1" a="1"/>
  <c r="N227" i="1" s="1"/>
  <c r="M227" i="1" a="1"/>
  <c r="M227" i="1" s="1"/>
  <c r="N226" i="1" a="1"/>
  <c r="N226" i="1" s="1"/>
  <c r="M226" i="1" a="1"/>
  <c r="M226" i="1" s="1"/>
  <c r="N218" i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L228" i="15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3" i="1" l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F32" i="12"/>
  <c r="AM35" i="1"/>
  <c r="F62" i="12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F143" i="12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<sst xmlns="http://schemas.openxmlformats.org/spreadsheetml/2006/main" count="5869" uniqueCount="1391">
  <si>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</si>
  <si>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</si>
  <si>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</si>
  <si>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</si>
  <si>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</si>
  <si>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</si>
  <si>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</si>
  <si>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</si>
  <si>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</si>
  <si>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</si>
  <si>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</si>
  <si>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</si>
  <si>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</si>
  <si>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</si>
  <si>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</si>
  <si>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</si>
  <si>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</si>
  <si>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</si>
  <si>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</si>
  <si>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</si>
  <si>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</si>
  <si>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</si>
  <si>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</si>
  <si>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</si>
  <si>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</si>
  <si>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</si>
  <si>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</si>
  <si>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</si>
  <si>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</si>
  <si>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</si>
  <si>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</si>
  <si>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</si>
  <si>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</si>
  <si>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</si>
  <si>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</si>
  <si>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</si>
  <si>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</si>
  <si>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</si>
  <si>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</si>
  <si>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</si>
  <si>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</si>
  <si>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</si>
  <si>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</si>
  <si>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</si>
  <si>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</si>
  <si>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</si>
  <si>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</si>
  <si>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</si>
  <si>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</si>
  <si>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</si>
  <si>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</si>
  <si>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</si>
  <si>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</si>
  <si>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</si>
  <si>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</si>
  <si>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</si>
  <si>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</si>
  <si>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</si>
  <si>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</si>
  <si>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</si>
  <si>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</si>
  <si>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</si>
  <si>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</si>
  <si>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</si>
  <si>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</si>
  <si>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</si>
  <si>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</si>
  <si>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</si>
  <si>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</si>
  <si>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</si>
  <si>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</si>
  <si>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</si>
  <si>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</si>
  <si>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</si>
  <si>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</si>
  <si>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</si>
  <si>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</si>
  <si>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</si>
  <si>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</si>
  <si>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</si>
  <si>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</si>
  <si>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</si>
  <si>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</si>
  <si>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</si>
  <si>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</si>
  <si>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</si>
  <si>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</si>
  <si>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</si>
  <si>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</si>
  <si>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</si>
  <si>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</si>
  <si>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</si>
  <si>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</si>
  <si>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</si>
  <si>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</si>
  <si>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</si>
  <si>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</si>
  <si>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</si>
  <si>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</si>
  <si>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</si>
  <si>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</si>
  <si>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</si>
  <si>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</si>
  <si>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</si>
  <si>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</si>
  <si>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</si>
  <si>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</si>
  <si>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</si>
  <si>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</si>
  <si>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</si>
  <si>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</si>
  <si>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</si>
  <si>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</si>
  <si>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</si>
  <si>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</si>
  <si>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</si>
  <si>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</si>
  <si>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</si>
  <si>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</si>
  <si>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</si>
  <si>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</si>
  <si>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</si>
  <si>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</si>
  <si>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</si>
  <si>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</si>
  <si>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</si>
  <si>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</si>
  <si>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</si>
  <si>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</si>
  <si>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</si>
  <si>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</si>
  <si>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</si>
  <si>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</si>
  <si>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</si>
  <si>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</si>
  <si>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</si>
  <si>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</si>
  <si>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</si>
  <si>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</si>
  <si>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</si>
  <si>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</si>
  <si>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</si>
  <si>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</si>
  <si>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</si>
  <si>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</si>
  <si>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</si>
  <si>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</si>
  <si>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</si>
  <si>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</si>
  <si>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</si>
  <si>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</si>
  <si>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</si>
  <si>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</si>
  <si>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</si>
  <si>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</si>
  <si>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</si>
  <si>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</si>
  <si>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</si>
  <si>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</si>
  <si>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</si>
  <si>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</si>
  <si>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</si>
  <si>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</si>
  <si>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</si>
  <si>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</si>
  <si>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</si>
  <si>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</si>
  <si>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</si>
  <si>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</si>
  <si>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</si>
  <si>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</si>
  <si>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</si>
  <si>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</si>
  <si>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</si>
  <si>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</si>
  <si>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</si>
  <si>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</si>
  <si>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</si>
  <si>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</si>
  <si>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</si>
  <si>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</si>
  <si>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</si>
  <si>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</si>
  <si>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</si>
  <si>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</si>
  <si>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</si>
  <si>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</si>
  <si>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</si>
  <si>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</si>
  <si>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</si>
  <si>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</si>
  <si>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</si>
  <si>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</si>
  <si>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</si>
  <si>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</si>
  <si>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</si>
  <si>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</si>
  <si>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</si>
  <si>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</si>
  <si>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</si>
  <si>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</si>
  <si>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</si>
  <si>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</si>
  <si>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</si>
  <si>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</si>
  <si>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</si>
  <si>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</si>
  <si>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</si>
  <si>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</si>
  <si>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</si>
  <si>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</si>
  <si>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</si>
  <si>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</si>
  <si>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</si>
  <si>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</si>
  <si>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</si>
  <si>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</si>
  <si>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</si>
  <si>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</si>
  <si>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</si>
  <si>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</si>
  <si>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</si>
  <si>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</si>
  <si>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</si>
  <si>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</si>
  <si>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</si>
  <si>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</si>
  <si>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</si>
  <si>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</si>
  <si>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</si>
  <si>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</si>
  <si>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</si>
  <si>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</si>
  <si>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</si>
  <si>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</si>
  <si>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</si>
  <si>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</si>
  <si>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</si>
  <si>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</si>
  <si>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</si>
  <si>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</si>
  <si>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</si>
  <si>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</si>
  <si>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</si>
  <si>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</si>
  <si>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</si>
  <si>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</si>
  <si>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</si>
  <si>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</si>
  <si>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</si>
  <si>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</si>
  <si>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</si>
  <si>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</si>
  <si>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</si>
  <si>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</si>
  <si>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</si>
  <si>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</si>
  <si>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</si>
  <si>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</si>
  <si>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</si>
  <si>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</si>
  <si>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</si>
  <si>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</si>
  <si>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</si>
  <si>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</si>
  <si>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</si>
  <si>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</si>
  <si>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</si>
  <si>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</si>
  <si>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</si>
  <si>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</si>
  <si>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</si>
  <si>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</si>
  <si>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</si>
  <si>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</si>
  <si>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</si>
  <si>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</si>
  <si>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</si>
  <si>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</si>
  <si>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</si>
  <si>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</si>
  <si>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</si>
  <si>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</si>
  <si>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</si>
  <si>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</si>
  <si>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</si>
  <si>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</si>
  <si>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</si>
  <si>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</si>
  <si>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</si>
  <si>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</si>
  <si>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</si>
  <si>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</si>
  <si>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</si>
  <si>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</si>
  <si>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</si>
  <si>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</si>
  <si>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</si>
  <si>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</si>
  <si>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</si>
  <si>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</si>
  <si>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</si>
  <si>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</si>
  <si>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</si>
  <si>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</si>
  <si>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</si>
  <si>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</si>
  <si>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</si>
  <si>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</si>
  <si>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</si>
  <si>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</si>
  <si>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</si>
  <si>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</si>
  <si>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</si>
  <si>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</si>
  <si>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</si>
  <si>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</si>
  <si>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</si>
  <si>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</si>
  <si>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</si>
  <si>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</si>
  <si>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</si>
  <si>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</si>
  <si>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</si>
  <si>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</si>
  <si>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</si>
  <si>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</si>
  <si>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</si>
  <si>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</si>
  <si>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</si>
  <si>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</si>
  <si>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</si>
  <si>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</si>
  <si>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</si>
  <si>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</si>
  <si>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</si>
  <si>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</si>
  <si>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</si>
  <si>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</si>
  <si>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</si>
  <si>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</si>
  <si>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</si>
  <si>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</si>
  <si>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</si>
  <si>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</si>
  <si>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</si>
  <si>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</si>
  <si>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</si>
  <si>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</si>
  <si>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</si>
  <si>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</si>
  <si>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</si>
  <si>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</si>
  <si>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</si>
  <si>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</si>
  <si>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</si>
  <si>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</si>
  <si>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</si>
  <si>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</si>
  <si>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</si>
  <si>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</si>
  <si>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</si>
  <si>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</si>
  <si>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</si>
  <si>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</si>
  <si>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</si>
  <si>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</si>
  <si>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</si>
  <si>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</si>
  <si>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</si>
  <si>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</si>
  <si>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</si>
  <si>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</si>
  <si>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</si>
  <si>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</si>
  <si>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</si>
  <si>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</si>
  <si>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</si>
  <si>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</si>
  <si>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</si>
  <si>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</si>
  <si>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</si>
  <si>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</si>
  <si>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</si>
  <si>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</si>
  <si>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</si>
  <si>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</si>
  <si>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</si>
  <si>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</si>
  <si>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</si>
  <si>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</si>
  <si>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</si>
  <si>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</si>
  <si>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</si>
  <si>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</si>
  <si>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</si>
  <si>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</si>
  <si>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</si>
  <si>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</si>
  <si>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</si>
  <si>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</si>
  <si>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</si>
  <si>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</si>
  <si>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</si>
  <si>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</si>
  <si>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</si>
  <si>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</si>
  <si>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</si>
  <si>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</si>
  <si>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</si>
  <si>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</si>
  <si>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</si>
  <si>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</si>
  <si>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</si>
  <si>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</si>
  <si>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</si>
  <si>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</si>
  <si>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</si>
  <si>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</si>
  <si>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</si>
  <si>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</si>
  <si>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</si>
  <si>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</si>
  <si>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</si>
  <si>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</si>
  <si>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</si>
  <si>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</si>
  <si>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</si>
  <si>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</si>
  <si>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</si>
  <si>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</si>
  <si>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</si>
  <si>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</si>
  <si>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</si>
  <si>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</si>
  <si>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</si>
  <si>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</si>
  <si>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</si>
  <si>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</si>
  <si>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</si>
  <si>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</si>
  <si>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</si>
  <si>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</si>
  <si>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</si>
  <si>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</si>
  <si>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</si>
  <si>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</si>
  <si>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</si>
  <si>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</si>
  <si>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</si>
  <si>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</si>
  <si>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</si>
  <si>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</si>
  <si>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</si>
  <si>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</si>
  <si>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</si>
  <si>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</si>
  <si>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</si>
  <si>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</si>
  <si>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</si>
  <si>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</si>
  <si>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</si>
  <si>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</si>
  <si>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</si>
  <si>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</si>
  <si>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</si>
  <si>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</si>
  <si>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</si>
  <si>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</si>
  <si>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</si>
  <si>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</si>
  <si>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</si>
  <si>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</si>
  <si>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</si>
  <si>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</si>
  <si>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</si>
  <si>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</si>
  <si>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</si>
  <si>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</si>
  <si>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</si>
  <si>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</si>
  <si>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</si>
  <si>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</si>
  <si>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</si>
  <si>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</si>
  <si>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</si>
  <si>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</si>
  <si>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</si>
  <si>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</si>
  <si>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</si>
  <si>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</si>
  <si>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</si>
  <si>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</si>
  <si>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</si>
  <si>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</si>
  <si>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</si>
  <si>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</si>
  <si>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</si>
  <si>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</si>
  <si>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</si>
  <si>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</si>
  <si>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</si>
  <si>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</si>
  <si>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</si>
  <si>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</si>
  <si>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</si>
  <si>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</si>
  <si>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</si>
  <si>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</si>
  <si>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</si>
  <si>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</si>
  <si>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</si>
  <si>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</si>
  <si>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</si>
  <si>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</si>
  <si>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</si>
  <si>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</si>
  <si>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</si>
  <si>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</si>
  <si>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</si>
  <si>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</si>
  <si>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</si>
  <si>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</si>
  <si>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</si>
  <si>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</si>
  <si>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</si>
  <si>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</si>
  <si>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</si>
  <si>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</si>
  <si>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</si>
  <si>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</si>
  <si>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</si>
  <si>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</si>
  <si>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</si>
  <si>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</si>
  <si>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</si>
  <si>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</si>
  <si>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</si>
  <si>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</si>
  <si>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</si>
  <si>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</si>
  <si>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</si>
  <si>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</si>
  <si>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</si>
  <si>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</si>
  <si>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</si>
  <si>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</si>
  <si>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</si>
  <si>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</si>
  <si>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</si>
  <si>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</si>
  <si>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</si>
  <si>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</si>
  <si>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</si>
  <si>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</si>
  <si>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</si>
  <si>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</si>
  <si>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</si>
  <si>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</si>
  <si>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</si>
  <si>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</si>
  <si>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</si>
  <si>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</si>
  <si>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</si>
  <si>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</si>
  <si>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</si>
  <si>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</si>
  <si>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</si>
  <si>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</si>
  <si>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</si>
  <si>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</si>
  <si>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</si>
  <si>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</si>
  <si>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</si>
  <si>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</si>
  <si>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</si>
  <si>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</si>
  <si>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</si>
  <si>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</si>
  <si>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</si>
  <si>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</si>
  <si>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</si>
  <si>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</si>
  <si>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</si>
  <si>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</si>
  <si>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</si>
  <si>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</si>
  <si>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</si>
  <si>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</si>
  <si>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</si>
  <si>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</si>
  <si>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</si>
  <si>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</si>
  <si>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</si>
  <si>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</si>
  <si>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</si>
  <si>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</si>
  <si>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</si>
  <si>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</si>
  <si>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</si>
  <si>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</si>
  <si>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</si>
  <si>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</si>
  <si>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</si>
  <si>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</si>
  <si>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</si>
  <si>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</si>
  <si>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</si>
  <si>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</si>
  <si>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</si>
  <si>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</si>
  <si>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</si>
  <si>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</si>
  <si>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</si>
  <si>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</si>
  <si>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</si>
  <si>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</si>
  <si>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</si>
  <si>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</si>
  <si>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</si>
  <si>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</si>
  <si>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</si>
  <si>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</si>
  <si>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</si>
  <si>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</si>
  <si>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</si>
  <si>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</si>
  <si>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</si>
  <si>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</si>
  <si>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</si>
  <si>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</si>
  <si>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</si>
  <si>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</si>
  <si>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</si>
  <si>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</si>
  <si>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</si>
  <si>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</si>
  <si>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</si>
  <si>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</si>
  <si>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</si>
  <si>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</si>
  <si>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</si>
  <si>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</si>
  <si>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</si>
  <si>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</si>
  <si>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</si>
  <si>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</si>
  <si>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</si>
  <si>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</si>
  <si>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</si>
  <si>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</si>
  <si>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</si>
  <si>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</si>
  <si>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</si>
  <si>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</si>
  <si>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</si>
  <si>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</si>
  <si>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</si>
  <si>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</si>
  <si>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</si>
  <si>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</si>
  <si>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</si>
  <si>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</si>
  <si>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</si>
  <si>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</si>
  <si>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</si>
  <si>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</si>
  <si>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</si>
  <si>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</si>
  <si>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</si>
  <si>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</si>
  <si>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</si>
  <si>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</si>
  <si>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</si>
  <si>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</si>
  <si>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</si>
  <si>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</si>
  <si>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</si>
  <si>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</si>
  <si>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</si>
  <si>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</si>
  <si>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</si>
  <si>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</si>
  <si>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</si>
  <si>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</si>
  <si>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</si>
  <si>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</si>
  <si>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</si>
  <si>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</si>
  <si>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</si>
  <si>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</si>
  <si>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</si>
  <si>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</si>
  <si>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</si>
  <si>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</si>
  <si>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</si>
  <si>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</si>
  <si>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</si>
  <si>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</si>
  <si>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</si>
  <si>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</si>
  <si>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</si>
  <si>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</si>
  <si>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</si>
  <si>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</si>
  <si>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</si>
  <si>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</si>
  <si>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</si>
  <si>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</si>
  <si>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</si>
  <si>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</si>
  <si>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</si>
  <si>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</si>
  <si>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</si>
  <si>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</si>
  <si>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</si>
  <si>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</si>
  <si>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</si>
  <si>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</si>
  <si>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</si>
  <si>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</si>
  <si>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</si>
  <si>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</si>
  <si>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</si>
  <si>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</si>
  <si>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</si>
  <si>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</si>
  <si>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</si>
  <si>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</si>
  <si>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</si>
  <si>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</si>
  <si>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</si>
  <si>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</si>
  <si>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</si>
  <si>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</si>
  <si>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</si>
  <si>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</si>
  <si>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</si>
  <si>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</si>
  <si>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</si>
  <si>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</si>
  <si>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</si>
  <si>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</si>
  <si>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</si>
  <si>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</si>
  <si>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</si>
  <si>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</si>
  <si>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</si>
  <si>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</si>
  <si>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</si>
  <si>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</si>
  <si>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</si>
  <si>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</si>
  <si>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</si>
  <si>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</si>
  <si>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</si>
  <si>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</si>
  <si>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</si>
  <si>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</si>
  <si>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</si>
  <si>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</si>
  <si>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</si>
  <si>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</si>
  <si>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</si>
  <si>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</si>
  <si>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</si>
  <si>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</si>
  <si>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</si>
  <si>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</si>
  <si>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</si>
  <si>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</si>
  <si>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</si>
  <si>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</si>
  <si>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</si>
  <si>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</si>
  <si>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</si>
  <si>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</si>
  <si>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</si>
  <si>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</si>
  <si>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</si>
  <si>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</si>
  <si>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</si>
  <si>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</si>
  <si>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</si>
  <si>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</si>
  <si>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</si>
  <si>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</si>
  <si>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</si>
  <si>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</si>
  <si>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</si>
  <si>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</si>
  <si>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</si>
  <si>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</si>
  <si>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</si>
  <si>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</si>
  <si>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</si>
  <si>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</si>
  <si>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</si>
  <si>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</si>
  <si>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</si>
  <si>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</si>
  <si>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</si>
  <si>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</si>
  <si>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</si>
  <si>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</si>
  <si>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</si>
  <si>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</si>
  <si>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</si>
  <si>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</si>
  <si>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</si>
  <si>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</si>
  <si>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</si>
  <si>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</si>
  <si>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</si>
  <si>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</si>
  <si>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</si>
  <si>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</si>
  <si>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</si>
  <si>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</si>
  <si>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</si>
  <si>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</si>
  <si>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</si>
  <si>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</si>
  <si>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</si>
  <si>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</si>
  <si>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</si>
  <si>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</si>
  <si>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</si>
  <si>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</si>
  <si>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</si>
  <si>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</si>
  <si>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</si>
  <si>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</si>
  <si>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</si>
  <si>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</si>
  <si>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</si>
  <si>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</si>
  <si>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</si>
  <si>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</si>
  <si>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</si>
  <si>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</si>
  <si>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</si>
  <si>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</si>
  <si>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</si>
  <si>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</si>
  <si>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</si>
  <si>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</si>
  <si>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</si>
  <si>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</si>
  <si>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</si>
  <si>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</si>
  <si>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</si>
  <si>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</si>
  <si>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</si>
  <si>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</si>
  <si>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</si>
  <si>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</si>
  <si>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</si>
  <si>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</si>
  <si>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</si>
  <si>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</si>
  <si>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</si>
  <si>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</si>
  <si>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</si>
  <si>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</si>
  <si>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</si>
  <si>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</si>
  <si>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</si>
  <si>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</si>
  <si>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</si>
  <si>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</si>
  <si>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</si>
  <si>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</si>
  <si>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</si>
  <si>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</si>
  <si>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</si>
  <si>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</si>
  <si>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</si>
  <si>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</si>
  <si>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</si>
  <si>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</si>
  <si>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</si>
  <si>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</si>
  <si>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</si>
  <si>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</si>
  <si>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</si>
  <si>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</si>
  <si>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</si>
  <si>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</si>
  <si>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</si>
  <si>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</si>
  <si>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</si>
  <si>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</si>
  <si>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</si>
  <si>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</si>
  <si>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</si>
  <si>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</si>
  <si>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</si>
  <si>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</si>
  <si>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</si>
  <si>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</si>
  <si>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</si>
  <si>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</si>
  <si>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</si>
  <si>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</si>
  <si>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</si>
  <si>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</si>
  <si>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</si>
  <si>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</si>
  <si>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</si>
  <si>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</si>
  <si>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</si>
  <si>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</si>
  <si>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</si>
  <si>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</si>
  <si>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</si>
  <si>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</si>
  <si>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</si>
  <si>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</si>
  <si>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</si>
  <si>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</si>
  <si>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</si>
  <si>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</si>
  <si>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</si>
  <si>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</si>
  <si>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</si>
  <si>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</si>
  <si>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</si>
  <si>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</si>
  <si>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</si>
  <si>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</si>
  <si>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</si>
  <si>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</si>
  <si>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</si>
  <si>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</si>
  <si>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</si>
  <si>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</si>
  <si>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</si>
  <si>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</si>
  <si>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</si>
  <si>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</si>
  <si>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</si>
  <si>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</si>
  <si>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</si>
  <si>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</si>
  <si>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</si>
  <si>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</si>
  <si>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</si>
  <si>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</si>
  <si>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</si>
  <si>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</si>
  <si>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</si>
  <si>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</si>
  <si>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</si>
  <si>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</si>
  <si>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</si>
  <si>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</si>
  <si>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</si>
  <si>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</si>
  <si>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</si>
  <si>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</si>
  <si>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</si>
  <si>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</si>
  <si>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</si>
  <si>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</si>
  <si>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</si>
  <si>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</si>
  <si>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</si>
  <si>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</si>
  <si>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</si>
  <si>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</si>
  <si>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</si>
  <si>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</si>
  <si>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</si>
  <si>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</si>
  <si>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</si>
  <si>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</si>
  <si>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</si>
  <si>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</si>
  <si>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</si>
  <si>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</si>
  <si>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</si>
  <si>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</si>
  <si>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</si>
  <si>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</si>
  <si>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</si>
  <si>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</si>
  <si>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</si>
  <si>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</si>
  <si>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</si>
  <si>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</si>
  <si>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</si>
  <si>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</si>
  <si>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</si>
  <si>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</si>
  <si>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</si>
  <si>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</si>
  <si>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</si>
  <si>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</si>
  <si>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</si>
  <si>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</si>
  <si>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</si>
  <si>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</si>
  <si>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</si>
  <si>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</si>
  <si>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</si>
  <si>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</si>
  <si>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</si>
  <si>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</si>
  <si>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</si>
  <si>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</si>
  <si>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</si>
  <si>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</si>
  <si>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</si>
  <si>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</si>
  <si>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</si>
  <si>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</si>
  <si>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</si>
  <si>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</si>
  <si>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</si>
  <si>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</si>
  <si>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</si>
  <si>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</si>
  <si>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</si>
  <si>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</si>
  <si>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</si>
  <si>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</si>
  <si>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</si>
  <si>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</si>
  <si>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</si>
  <si>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</si>
  <si>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</si>
  <si>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</si>
  <si>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</si>
  <si>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</si>
  <si>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</si>
  <si>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</si>
  <si>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</si>
  <si>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</si>
  <si>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</si>
  <si>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</si>
  <si>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</si>
  <si>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</si>
  <si>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</si>
  <si>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</si>
  <si>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</si>
  <si>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</si>
  <si>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</si>
  <si>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</si>
  <si>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</si>
  <si>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</si>
  <si>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</si>
  <si>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</si>
  <si>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</si>
  <si>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</si>
  <si>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</si>
  <si>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</si>
  <si>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</si>
  <si>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</si>
  <si>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</si>
  <si>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</si>
  <si>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</si>
  <si>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</si>
  <si>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</si>
  <si>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</si>
  <si>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</si>
  <si>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</si>
  <si>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</si>
  <si>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</si>
  <si>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</si>
  <si>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</si>
  <si>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</si>
  <si>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</si>
  <si>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</si>
  <si>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</si>
  <si>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</si>
  <si>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</si>
  <si>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</si>
  <si>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</si>
  <si>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</si>
  <si>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</si>
  <si>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</si>
  <si>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</si>
  <si>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</si>
  <si>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</si>
  <si>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</si>
  <si>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</si>
  <si>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</si>
  <si>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</si>
  <si>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</si>
  <si>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</si>
  <si>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</si>
  <si>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</si>
  <si>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</si>
  <si>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</si>
  <si>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</si>
  <si>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</si>
  <si>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</si>
  <si>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</si>
  <si>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</si>
  <si>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</si>
  <si>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</si>
  <si>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</si>
  <si>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</si>
  <si>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</si>
  <si>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</si>
  <si>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</si>
  <si>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</si>
  <si>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</si>
  <si>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</si>
  <si>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</si>
  <si>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</si>
  <si>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</si>
  <si>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</si>
  <si>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</si>
  <si>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</si>
  <si>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</si>
  <si>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</si>
  <si>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</si>
  <si>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</si>
  <si>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</si>
  <si>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</si>
  <si>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</si>
  <si>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</si>
  <si>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</si>
  <si>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</si>
  <si>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</si>
  <si>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</si>
  <si>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</si>
  <si>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</si>
  <si>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</si>
  <si>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</si>
  <si>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</si>
  <si>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</si>
  <si>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</si>
  <si>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</si>
  <si>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</si>
  <si>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</si>
  <si>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</si>
  <si>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</si>
  <si>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</si>
  <si>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</si>
  <si>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</si>
  <si>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</si>
  <si>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</si>
  <si>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</si>
  <si>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</si>
  <si>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</si>
  <si>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</si>
  <si>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</si>
  <si>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</si>
  <si>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</si>
  <si>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</si>
  <si>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</si>
  <si>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</si>
  <si>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</si>
  <si>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</si>
  <si>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</si>
  <si>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</si>
  <si>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</si>
  <si>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</si>
  <si>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</si>
  <si>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</si>
  <si>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</si>
  <si>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</si>
  <si>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</si>
  <si>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</si>
  <si>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</si>
  <si>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</si>
  <si>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</si>
  <si>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</si>
  <si>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</si>
  <si>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</si>
  <si>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</si>
  <si>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</si>
  <si>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</si>
  <si>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</si>
  <si>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</si>
  <si>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</si>
  <si>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</si>
  <si>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</si>
  <si>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</si>
  <si>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</si>
  <si>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</si>
  <si>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</si>
  <si>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</si>
  <si>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</si>
  <si>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</si>
  <si>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</si>
  <si>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</si>
  <si>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</si>
  <si>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</si>
  <si>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</si>
  <si>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</si>
  <si>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</si>
  <si>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</si>
  <si>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</si>
  <si>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</si>
  <si>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</si>
  <si>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</si>
  <si>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</si>
  <si>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</si>
  <si>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</si>
  <si>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</si>
  <si>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</si>
  <si>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</si>
  <si>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</si>
  <si>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</si>
  <si>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</si>
  <si>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</si>
  <si>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</si>
  <si>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</si>
  <si>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</si>
  <si>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</si>
  <si>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</si>
  <si>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</si>
  <si>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</si>
  <si>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</si>
  <si>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</si>
  <si>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</si>
  <si>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</si>
  <si>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</si>
  <si>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</si>
  <si>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</si>
  <si>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</si>
  <si>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</si>
  <si>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</si>
  <si>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</si>
  <si>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</si>
  <si>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</si>
  <si>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</si>
  <si>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</si>
  <si>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</si>
  <si>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</si>
  <si>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</si>
  <si>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</si>
  <si>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</si>
  <si>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</si>
  <si>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</si>
  <si>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</si>
  <si>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</si>
  <si>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</si>
  <si>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</si>
  <si>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</si>
  <si>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</si>
  <si>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</si>
  <si>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</si>
  <si>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</si>
  <si>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</si>
  <si>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</si>
  <si>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</si>
  <si>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</si>
  <si>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</si>
  <si>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</si>
  <si>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</si>
  <si>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</si>
  <si>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</si>
  <si>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</si>
  <si>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</si>
  <si>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</si>
  <si>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</si>
  <si>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</si>
  <si>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</si>
  <si>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</si>
  <si>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</si>
  <si>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</si>
  <si>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</si>
  <si>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</si>
  <si>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</si>
  <si>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</si>
  <si>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</si>
  <si>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</si>
  <si>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</si>
  <si>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</si>
  <si>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</si>
  <si>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</si>
  <si>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</si>
  <si>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</si>
  <si>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</si>
  <si>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</si>
  <si>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</si>
  <si>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</si>
  <si>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</si>
  <si>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</si>
  <si>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</si>
  <si>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</si>
  <si>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</si>
  <si>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09h00 / Em intervalo das 10h26 até 11h56</t>
  </si>
  <si>
    <t>ZXP-2</t>
  </si>
  <si>
    <t>189ZFY/ZXP189</t>
  </si>
  <si>
    <t>MC1 07h39 / Em intervalo das 10h56 até 12h56.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</si>
  <si>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</si>
  <si>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</si>
  <si>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</si>
  <si>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</si>
  <si>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</si>
  <si>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</si>
  <si>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</si>
  <si>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ZEM130-1</t>
  </si>
  <si>
    <t>Não solicita MC1/ RDC avariado</t>
  </si>
  <si>
    <t>TP's pronto 09h00 / Realizado intervalo das 09h40 até 14h40/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</si>
  <si>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</si>
  <si>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</si>
  <si>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</si>
  <si>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</si>
  <si>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</si>
  <si>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</si>
  <si>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</si>
  <si>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</si>
  <si>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</si>
  <si>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</si>
  <si>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</si>
  <si>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</si>
  <si>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 xml:space="preserve">Concedido intervalo das 07h54 até 13h24, libeado intervalo 13h52, devido 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</si>
  <si>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</si>
  <si>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</si>
  <si>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</si>
  <si>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</si>
  <si>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</si>
  <si>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</si>
  <si>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</si>
  <si>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</si>
  <si>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ZEM-1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</si>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</sst>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6" dateTimeGrouping="day"/>
      </filters>
    </filterColumn>
    <filterColumn colId="3">
      <filters>
        <filter val="MOD ZEZ"/>
        <filter val="MOD ZGP"/>
        <filter val="MOD ZRB"/>
      </filters>
    </filterColumn>
    <filterColumn colId="5">
      <filters>
        <filter val="BLOCO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32" activePane="bottomRight" state="frozen"/>
      <selection pane="bottomRight" activeCell="V246" sqref="V24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216" t="s">
        <v>920</v>
      </c>
      <c r="C1" s="217"/>
      <c r="D1" s="217"/>
      <c r="E1" s="3"/>
      <c r="F1" s="216" t="s">
        <v>921</v>
      </c>
      <c r="G1" s="217"/>
      <c r="H1" s="218"/>
      <c r="I1" s="217"/>
      <c r="J1" s="217"/>
      <c r="K1" s="217"/>
      <c r="L1" s="217"/>
      <c r="M1" s="217"/>
      <c r="N1" s="217"/>
      <c r="O1" s="217"/>
      <c r="P1" s="217"/>
      <c r="Q1" s="217"/>
      <c r="R1" s="217"/>
      <c r="S1" s="217"/>
      <c r="T1" s="217"/>
      <c r="U1" s="217"/>
      <c r="V1" s="217"/>
      <c r="W1" s="217"/>
      <c r="X1" s="217"/>
      <c r="Y1" s="217"/>
      <c r="Z1" s="217"/>
      <c r="AA1" s="217"/>
      <c r="AB1" s="217"/>
      <c r="AC1" s="217"/>
      <c r="AD1" s="217"/>
      <c r="AE1" s="217"/>
      <c r="AF1" s="217"/>
      <c r="AG1" s="219"/>
      <c r="AH1" s="5"/>
      <c r="AI1" s="193" t="s">
        <v>922</v>
      </c>
      <c r="AJ1" s="194"/>
      <c r="AK1" s="194"/>
      <c r="AL1" s="194"/>
      <c r="AM1" s="195"/>
      <c r="AN1" s="196"/>
      <c r="AO1" s="194"/>
      <c r="AP1" s="194"/>
      <c r="AQ1" s="194"/>
      <c r="AR1" s="194"/>
      <c r="AS1" s="194"/>
      <c r="AT1" s="194"/>
      <c r="AU1" s="194"/>
      <c r="AV1" s="194"/>
      <c r="AW1" s="194"/>
      <c r="AX1" s="194"/>
      <c r="AY1" s="194"/>
      <c r="AZ1" s="194"/>
      <c r="BA1" s="194"/>
      <c r="BB1" s="194"/>
      <c r="BC1" s="194"/>
      <c r="BD1" s="194"/>
      <c r="BE1" s="194"/>
      <c r="BF1" s="197"/>
      <c r="BG1" s="5"/>
      <c r="BH1" s="198" t="s">
        <v>923</v>
      </c>
      <c r="BI1" s="199"/>
      <c r="BJ1" s="199"/>
      <c r="BK1" s="200"/>
      <c r="BL1" s="5"/>
      <c r="BM1" s="190" t="s">
        <v>924</v>
      </c>
      <c r="BN1" s="191"/>
      <c r="BO1" s="191"/>
      <c r="BP1" s="191"/>
      <c r="BQ1" s="191"/>
      <c r="BR1" s="191"/>
      <c r="BS1" s="192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193" t="s">
        <v>925</v>
      </c>
      <c r="AJ2" s="194"/>
      <c r="AK2" s="194"/>
      <c r="AL2" s="194"/>
      <c r="AM2" s="195"/>
      <c r="AN2" s="196"/>
      <c r="AO2" s="194"/>
      <c r="AP2" s="194"/>
      <c r="AQ2" s="197"/>
      <c r="AR2" s="6"/>
      <c r="AS2" s="193" t="s">
        <v>928</v>
      </c>
      <c r="AT2" s="194"/>
      <c r="AU2" s="194"/>
      <c r="AV2" s="194"/>
      <c r="AW2" s="194"/>
      <c r="AX2" s="194"/>
      <c r="AY2" s="197"/>
      <c r="AZ2" s="6"/>
      <c r="BA2" s="207" t="s">
        <v>929</v>
      </c>
      <c r="BB2" s="208"/>
      <c r="BC2" s="193" t="s">
        <v>926</v>
      </c>
      <c r="BD2" s="194"/>
      <c r="BE2" s="194"/>
      <c r="BF2" s="197"/>
      <c r="BG2" s="5"/>
      <c r="BH2" s="201"/>
      <c r="BI2" s="202"/>
      <c r="BJ2" s="202"/>
      <c r="BK2" s="203"/>
      <c r="BL2" s="5"/>
      <c r="BM2" s="204"/>
      <c r="BN2" s="205"/>
      <c r="BO2" s="205"/>
      <c r="BP2" s="205"/>
      <c r="BQ2" s="205"/>
      <c r="BR2" s="205"/>
      <c r="BS2" s="206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207" t="s">
        <v>930</v>
      </c>
      <c r="AJ3" s="208"/>
      <c r="AK3" s="207" t="s">
        <v>931</v>
      </c>
      <c r="AL3" s="213"/>
      <c r="AM3" s="214"/>
      <c r="AN3" s="215"/>
      <c r="AO3" s="213"/>
      <c r="AP3" s="213"/>
      <c r="AQ3" s="208"/>
      <c r="AR3" s="63"/>
      <c r="AS3" s="211" t="s">
        <v>937</v>
      </c>
      <c r="AT3" s="212"/>
      <c r="AU3" s="211" t="s">
        <v>938</v>
      </c>
      <c r="AV3" s="212"/>
      <c r="AW3" s="211" t="s">
        <v>939</v>
      </c>
      <c r="AX3" s="212"/>
      <c r="AY3" s="63" t="s">
        <v>940</v>
      </c>
      <c r="AZ3" s="63"/>
      <c r="BA3" s="209"/>
      <c r="BB3" s="210"/>
      <c r="BC3" s="207" t="s">
        <v>933</v>
      </c>
      <c r="BD3" s="213"/>
      <c r="BE3" s="213"/>
      <c r="BF3" s="208"/>
      <c r="BG3" s="62"/>
      <c r="BH3" s="201"/>
      <c r="BI3" s="202"/>
      <c r="BJ3" s="202"/>
      <c r="BK3" s="203"/>
      <c r="BL3" s="62"/>
      <c r="BM3" s="190" t="s">
        <v>941</v>
      </c>
      <c r="BN3" s="191"/>
      <c r="BO3" s="191"/>
      <c r="BP3" s="192"/>
      <c r="BQ3" s="190" t="s">
        <v>707</v>
      </c>
      <c r="BR3" s="191"/>
      <c r="BS3" s="192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 hidden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0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1</v>
      </c>
      <c r="BI185" s="17"/>
      <c r="BJ185" s="17" t="s">
        <v>1286</v>
      </c>
      <c r="BK185" s="176" t="s">
        <v>1286</v>
      </c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/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1</v>
      </c>
      <c r="BI186" s="17"/>
      <c r="BJ186" s="17" t="s">
        <v>1287</v>
      </c>
      <c r="BK186" s="176" t="s">
        <v>1287</v>
      </c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</v>
      </c>
      <c r="BT186" s="8" t="str">
        <f t="shared" si="3"/>
        <v/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1288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1289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0.53888888888888886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8.3333333333333315E-2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1</v>
      </c>
      <c r="BI187" s="17"/>
      <c r="BJ187" s="17" t="s">
        <v>1290</v>
      </c>
      <c r="BK187" s="176" t="s">
        <v>1290</v>
      </c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0.49999999999999989</v>
      </c>
      <c r="BS187" s="19">
        <f>IF(OR(B187="",F187=""),"*",BA187/Q187)</f>
        <v>0</v>
      </c>
      <c r="BT187" s="8" t="str">
        <f t="shared" si="3"/>
        <v/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1291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1291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1292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1293</v>
      </c>
      <c r="BK190" s="176" t="s">
        <v>1294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1295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1296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1</v>
      </c>
      <c r="BI193" s="17"/>
      <c r="BJ193" s="17" t="s">
        <v>1297</v>
      </c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</v>
      </c>
      <c r="BR193" s="19">
        <f>IF(OR(B193="",F193=""),"*",AY193/P193)</f>
        <v>1.0000000000000002</v>
      </c>
      <c r="BS193" s="19">
        <f>IF(OR(B193="",F193=""),"*",BA193/Q193)</f>
        <v>0</v>
      </c>
      <c r="BT193" s="8" t="str">
        <f t="shared" si="3"/>
        <v/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1</v>
      </c>
      <c r="BI194" s="17"/>
      <c r="BJ194" s="17" t="s">
        <v>1297</v>
      </c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</v>
      </c>
      <c r="BR194" s="19">
        <f>IF(OR(B194="",F194=""),"*",AY194/P194)</f>
        <v>1</v>
      </c>
      <c r="BS194" s="19">
        <f>IF(OR(B194="",F194=""),"*",BA194/Q194)</f>
        <v>0</v>
      </c>
      <c r="BT194" s="8" t="str">
        <f t="shared" si="3"/>
        <v/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1</v>
      </c>
      <c r="BI195" s="17"/>
      <c r="BJ195" s="17" t="s">
        <v>1297</v>
      </c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</v>
      </c>
      <c r="BR195" s="19">
        <f>IF(OR(B195="",F195=""),"*",AY195/P195)</f>
        <v>1</v>
      </c>
      <c r="BS195" s="19">
        <f>IF(OR(B195="",F195=""),"*",BA195/Q195)</f>
        <v>0</v>
      </c>
      <c r="BT195" s="8" t="str">
        <f t="shared" si="3"/>
        <v/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1298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1299</v>
      </c>
      <c r="BK196" s="17" t="s">
        <v>1299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1299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1297</v>
      </c>
      <c r="BK197" s="17" t="s">
        <v>1300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1297</v>
      </c>
      <c r="BK198" s="176" t="s">
        <v>1300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1301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1</v>
      </c>
      <c r="BI201" s="17"/>
      <c r="BJ201" s="17" t="s">
        <v>1302</v>
      </c>
      <c r="BK201" s="176" t="s">
        <v>1302</v>
      </c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</v>
      </c>
      <c r="BR201" s="19">
        <f>IF(OR(B201="",F201=""),"*",AY201/P201)</f>
        <v>1</v>
      </c>
      <c r="BS201" s="19">
        <f>IF(OR(B201="",F201=""),"*",BA201/Q201)</f>
        <v>0</v>
      </c>
      <c r="BT201" s="8" t="str">
        <f t="shared" si="4"/>
        <v/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1</v>
      </c>
      <c r="BI202" s="17"/>
      <c r="BJ202" s="17" t="s">
        <v>1303</v>
      </c>
      <c r="BK202" s="176" t="s">
        <v>1303</v>
      </c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</v>
      </c>
      <c r="BR202" s="19">
        <f>IF(OR(B202="",F202=""),"*",AY202/P202)</f>
        <v>1</v>
      </c>
      <c r="BS202" s="19">
        <f>IF(OR(B202="",F202=""),"*",BA202/Q202)</f>
        <v>0</v>
      </c>
      <c r="BT202" s="8" t="str">
        <f t="shared" si="4"/>
        <v/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1</v>
      </c>
      <c r="BI203" s="17"/>
      <c r="BJ203" s="17" t="s">
        <v>1304</v>
      </c>
      <c r="BK203" s="176" t="s">
        <v>1304</v>
      </c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</v>
      </c>
      <c r="BR203" s="19">
        <f>IF(OR(B203="",F203=""),"*",AY203/P203)</f>
        <v>1</v>
      </c>
      <c r="BS203" s="19">
        <f>IF(OR(B203="",F203=""),"*",BA203/Q203)</f>
        <v>0</v>
      </c>
      <c r="BT203" s="8" t="str">
        <f t="shared" si="4"/>
        <v/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1</v>
      </c>
      <c r="BI204" s="17"/>
      <c r="BJ204" s="17" t="s">
        <v>1305</v>
      </c>
      <c r="BK204" s="176" t="s">
        <v>1305</v>
      </c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</v>
      </c>
      <c r="BR204" s="19">
        <f>IF(OR(B204="",F204=""),"*",AY204/P204)</f>
        <v>1</v>
      </c>
      <c r="BS204" s="19">
        <f>IF(OR(B204="",F204=""),"*",BA204/Q204)</f>
        <v>0</v>
      </c>
      <c r="BT204" s="8" t="str">
        <f t="shared" si="4"/>
        <v/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1</v>
      </c>
      <c r="BI205" s="17"/>
      <c r="BJ205" s="17" t="s">
        <v>1306</v>
      </c>
      <c r="BK205" s="176" t="s">
        <v>1306</v>
      </c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</v>
      </c>
      <c r="BR205" s="19">
        <f>IF(OR(B205="",F205=""),"*",AY205/P205)</f>
        <v>1</v>
      </c>
      <c r="BS205" s="19">
        <f>IF(OR(B205="",F205=""),"*",BA205/Q205)</f>
        <v>0</v>
      </c>
      <c r="BT205" s="8" t="str">
        <f t="shared" si="4"/>
        <v/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1</v>
      </c>
      <c r="BI206" s="17"/>
      <c r="BJ206" s="17" t="s">
        <v>1307</v>
      </c>
      <c r="BK206" s="176" t="s">
        <v>1307</v>
      </c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</v>
      </c>
      <c r="BR206" s="19">
        <f>IF(OR(B206="",F206=""),"*",AY206/P206)</f>
        <v>1</v>
      </c>
      <c r="BS206" s="19">
        <f>IF(OR(B206="",F206=""),"*",BA206/Q206)</f>
        <v>0</v>
      </c>
      <c r="BT206" s="8" t="str">
        <f t="shared" si="4"/>
        <v/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1308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1</v>
      </c>
      <c r="BI209" s="17"/>
      <c r="BJ209" s="17" t="s">
        <v>1309</v>
      </c>
      <c r="BK209" s="176" t="s">
        <v>1309</v>
      </c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</v>
      </c>
      <c r="BR209" s="19">
        <f>IF(OR(B209="",F209=""),"*",AY209/P209)</f>
        <v>1.0000000000000004</v>
      </c>
      <c r="BS209" s="19">
        <f>IF(OR(B209="",F209=""),"*",BA209/Q209)</f>
        <v>0</v>
      </c>
      <c r="BT209" s="8" t="str">
        <f t="shared" si="4"/>
        <v/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1310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1</v>
      </c>
      <c r="BI210" s="17"/>
      <c r="BJ210" s="17" t="s">
        <v>1309</v>
      </c>
      <c r="BK210" s="176" t="s">
        <v>1309</v>
      </c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</v>
      </c>
      <c r="BR210" s="19">
        <f>IF(OR(B210="",F210=""),"*",AY210/P210)</f>
        <v>1</v>
      </c>
      <c r="BS210" s="19">
        <f>IF(OR(B210="",F210=""),"*",BA210/Q210)</f>
        <v>0</v>
      </c>
      <c r="BT210" s="8" t="str">
        <f t="shared" si="4"/>
        <v/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1</v>
      </c>
      <c r="BI211" s="17"/>
      <c r="BJ211" s="17" t="s">
        <v>1309</v>
      </c>
      <c r="BK211" s="176" t="s">
        <v>1309</v>
      </c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</v>
      </c>
      <c r="BR211" s="19">
        <f>IF(OR(B211="",F211=""),"*",AY211/P211)</f>
        <v>1</v>
      </c>
      <c r="BS211" s="19">
        <f>IF(OR(B211="",F211=""),"*",BA211/Q211)</f>
        <v>0</v>
      </c>
      <c r="BT211" s="8" t="str">
        <f t="shared" si="4"/>
        <v/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1311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0.55833333333333335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0.22916666666666669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1312</v>
      </c>
      <c r="BK213" s="176" t="s">
        <v>1313</v>
      </c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1.0000000000000002</v>
      </c>
      <c r="BS213" s="19">
        <f>IF(OR(B213="",F213=""),"*",BA213/Q213)</f>
        <v>1</v>
      </c>
      <c r="BT213" s="8" t="str">
        <f t="shared" si="4"/>
        <v/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1314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1</v>
      </c>
      <c r="BI214" s="17"/>
      <c r="BJ214" s="17" t="s">
        <v>1312</v>
      </c>
      <c r="BK214" s="176" t="s">
        <v>1312</v>
      </c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</v>
      </c>
      <c r="BR214" s="19">
        <f>IF(OR(B214="",F214=""),"*",AY214/P214)</f>
        <v>1</v>
      </c>
      <c r="BS214" s="19">
        <f>IF(OR(B214="",F214=""),"*",BA214/Q214)</f>
        <v>0</v>
      </c>
      <c r="BT214" s="8" t="str">
        <f t="shared" si="4"/>
        <v/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1315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1</v>
      </c>
      <c r="BI215" s="17"/>
      <c r="BJ215" s="17" t="s">
        <v>1312</v>
      </c>
      <c r="BK215" s="176" t="s">
        <v>1312</v>
      </c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</v>
      </c>
      <c r="BR215" s="19">
        <f>IF(OR(B215="",F215=""),"*",AY215/P215)</f>
        <v>1</v>
      </c>
      <c r="BS215" s="19">
        <f>IF(OR(B215="",F215=""),"*",BA215/Q215)</f>
        <v>0</v>
      </c>
      <c r="BT215" s="8" t="str">
        <f t="shared" si="4"/>
        <v/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1316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1317</v>
      </c>
      <c r="BK217" s="18" t="s">
        <v>1318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1318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0.58680555555555558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6.25E-2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1317</v>
      </c>
      <c r="BK218" s="18" t="s">
        <v>1319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1319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0.75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1320</v>
      </c>
      <c r="BK219" s="176" t="s">
        <v>1321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 t="s">
        <v>1317</v>
      </c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/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/>
      <c r="AS223" s="108"/>
      <c r="AT223" s="108"/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Produção e Intervalo</v>
      </c>
      <c r="BR223" s="19">
        <f>IF(OR(B223="",F223=""),"*",AY223/P223)</f>
        <v>0</v>
      </c>
      <c r="BS223" s="19">
        <f>IF(OR(B223="",F223=""),"*",BA223/Q223)</f>
        <v>0</v>
      </c>
      <c r="BT223" s="8" t="str">
        <f t="shared" si="4"/>
        <v/>
      </c>
    </row>
    <row r="224" spans="1:72" hidden="1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>
        <v>30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/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/>
      <c r="AS226" s="108"/>
      <c r="AT226" s="108"/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/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/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/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/>
      <c r="AS227" s="108"/>
      <c r="AT227" s="108"/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0</v>
      </c>
      <c r="AZ227" s="153"/>
      <c r="BA227" s="109"/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Produção e Intervalo</v>
      </c>
      <c r="BR227" s="19">
        <f>IF(OR(B227="",F227=""),"*",AY227/P227)</f>
        <v>0</v>
      </c>
      <c r="BS227" s="19">
        <f>IF(OR(B227="",F227=""),"*",BA227/Q227)</f>
        <v>0</v>
      </c>
      <c r="BT227" s="8" t="str">
        <f t="shared" si="4"/>
        <v/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/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/>
      <c r="AS228" s="108"/>
      <c r="AT228" s="108"/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/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/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/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/>
      <c r="AS229" s="108"/>
      <c r="AT229" s="108"/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</v>
      </c>
      <c r="BS229" s="19">
        <f>IF(OR(B229="",F229=""),"*",BA229/Q229)</f>
        <v>0</v>
      </c>
      <c r="BT229" s="8" t="str">
        <f t="shared" si="4"/>
        <v/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1291</v>
      </c>
      <c r="X230" s="104" t="s">
        <v>386</v>
      </c>
      <c r="Y230" s="129"/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/>
      <c r="AS230" s="108"/>
      <c r="AT230" s="108"/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/>
      </c>
    </row>
    <row r="231" spans="1:72" hidden="1">
      <c r="A231" s="47" t="str">
        <f>D231&amp;B231</f>
        <v>ROBSON (TF-701)46088</v>
      </c>
      <c r="B231" s="102">
        <v>46088</v>
      </c>
      <c r="C231" s="135">
        <f>IF(BS_CONTROLE[[#This Row],[DATA]]="","",WEEKNUM(BS_CONTROLE[[#This Row],[DATA]]))</f>
        <v>10</v>
      </c>
      <c r="D231" s="104" t="s">
        <v>898</v>
      </c>
      <c r="E231" s="177">
        <v>114</v>
      </c>
      <c r="F231" s="126" t="s">
        <v>636</v>
      </c>
      <c r="G231" s="142" t="str">
        <f>IF(D231="","*",VLOOKUP(F231,BS_ATIVIDADE[],3,FALSE))</f>
        <v>LIMPEZA LASTRO</v>
      </c>
      <c r="H231" s="127" t="str" cm="1">
        <f t="array" ref="H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1" s="106" t="s">
        <v>558</v>
      </c>
      <c r="J231" s="105">
        <v>56</v>
      </c>
      <c r="K231" s="105">
        <v>187.58</v>
      </c>
      <c r="L231" s="105" t="s">
        <v>558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1" s="106">
        <v>0.41666666666666669</v>
      </c>
      <c r="P231" s="106">
        <v>6.25E-2</v>
      </c>
      <c r="Q231" s="105">
        <v>15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1285</v>
      </c>
      <c r="W231" s="151" t="s">
        <v>1292</v>
      </c>
      <c r="X231" s="104" t="s">
        <v>386</v>
      </c>
      <c r="Y231" s="129"/>
      <c r="Z231" s="104"/>
      <c r="AA231" s="105" t="s">
        <v>558</v>
      </c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LIMPEZA LASTRO</v>
      </c>
      <c r="AJ231" s="9" t="str">
        <f>IF(BS_CONTROLE[[#This Row],[Atividade]]=0, "-", BS_CONTROLE[[#This Row],[Atividade]])</f>
        <v>LIMPEZA LASTRO</v>
      </c>
      <c r="AK231" s="31" t="str">
        <f>BS_CONTROLE[[#This Row],[Local - Partida]]</f>
        <v>ZXP189</v>
      </c>
      <c r="AL231" s="31" t="str">
        <f>BS_CONTROLE[[#This Row],[Local - Encerramento]]</f>
        <v>-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ZXP189</v>
      </c>
      <c r="AO231" s="105">
        <f>IF(BS_CONTROLE[[#This Row],[SUB]]=0, "-", BS_CONTROLE[[#This Row],[SUB]])</f>
        <v>56</v>
      </c>
      <c r="AP231" s="105">
        <f>BS_CONTROLE[[#This Row],[KM - Inicio]]</f>
        <v>187.58</v>
      </c>
      <c r="AQ231" s="105">
        <f>BS_CONTROLE[[#This Row],[KM - Inicio]]</f>
        <v>187.58</v>
      </c>
      <c r="AR231" s="108"/>
      <c r="AS231" s="108"/>
      <c r="AT231" s="108"/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0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Produção e Intervalo</v>
      </c>
      <c r="BR231" s="19">
        <f>IF(OR(B231="",F231=""),"*",AY231/P231)</f>
        <v>0</v>
      </c>
      <c r="BS231" s="19">
        <f>IF(OR(B231="",F231=""),"*",BA231/Q231)</f>
        <v>0</v>
      </c>
      <c r="BT231" s="8" t="str">
        <f t="shared" si="4"/>
        <v/>
      </c>
    </row>
    <row r="232" spans="1:72" hidden="1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/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/>
      <c r="AS234" s="108"/>
      <c r="AT234" s="108"/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/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/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/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/>
      <c r="AS235" s="108"/>
      <c r="AT235" s="108"/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/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/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/>
      <c r="AS236" s="108"/>
      <c r="AT236" s="108"/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/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/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/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/>
      <c r="AS237" s="108"/>
      <c r="AT237" s="108"/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/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/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1322</v>
      </c>
      <c r="I238" s="106" t="s">
        <v>1322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/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/>
      <c r="AS238" s="108"/>
      <c r="AT238" s="108"/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/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/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/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/>
      <c r="AS240" s="108"/>
      <c r="AT240" s="108"/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/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/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/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/>
      <c r="AS241" s="108"/>
      <c r="AT241" s="108"/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/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/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/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/>
      <c r="AS242" s="108"/>
      <c r="AT242" s="108"/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/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/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/>
      <c r="AS245" s="108"/>
      <c r="AT245" s="108"/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0</v>
      </c>
      <c r="AZ245" s="153"/>
      <c r="BA245" s="109"/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Produção e Intervalo</v>
      </c>
      <c r="BR245" s="19">
        <f>IF(OR(B245="",F245=""),"*",AY245/P245)</f>
        <v>0</v>
      </c>
      <c r="BS245" s="19">
        <f>IF(OR(B245="",F245=""),"*",BA245/Q245)</f>
        <v>0</v>
      </c>
      <c r="BT245" s="8" t="str">
        <f t="shared" si="4"/>
        <v/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/>
      <c r="AS246" s="108"/>
      <c r="AT246" s="108"/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/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/>
      </c>
    </row>
    <row r="247" spans="1:72" hidden="1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 hidden="1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 hidden="1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 hidden="1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 hidden="1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 hidden="1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 hidden="1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 hidden="1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 hidden="1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 hidden="1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 hidden="1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 hidden="1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 hidden="1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 hidden="1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 hidden="1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 hidden="1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 hidden="1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 hidden="1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 hidden="1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 hidden="1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 hidden="1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 hidden="1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 hidden="1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 hidden="1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 hidden="1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 hidden="1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 hidden="1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 hidden="1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 hidden="1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 hidden="1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 hidden="1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 hidden="1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 hidden="1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 hidden="1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 hidden="1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 hidden="1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 hidden="1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 hidden="1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 hidden="1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 hidden="1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 hidden="1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 hidden="1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 hidden="1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 hidden="1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 hidden="1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 hidden="1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 hidden="1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 hidden="1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 hidden="1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 hidden="1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 hidden="1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 hidden="1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 hidden="1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 hidden="1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 hidden="1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 hidden="1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 hidden="1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 hidden="1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 hidden="1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 hidden="1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 hidden="1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 hidden="1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 hidden="1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 hidden="1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 hidden="1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 hidden="1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 hidden="1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 hidden="1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 hidden="1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 hidden="1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 hidden="1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 hidden="1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 hidden="1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 hidden="1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 hidden="1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 hidden="1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 hidden="1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 hidden="1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 hidden="1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 hidden="1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 hidden="1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 hidden="1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 hidden="1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 hidden="1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 hidden="1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 hidden="1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 hidden="1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 hidden="1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 hidden="1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 hidden="1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 hidden="1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 hidden="1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 hidden="1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 hidden="1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 hidden="1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 hidden="1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 hidden="1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 hidden="1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 hidden="1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1323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1324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1324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Y246:Z1001">
    <cfRule type="cellIs" dxfId="216" priority="54072" operator="equal">
      <formula>"OPORTUNIDADE"</formula>
    </cfRule>
  </conditionalFormatting>
  <conditionalFormatting sqref="Y40:Z43 Y45:Z47 Y53:Z67 Y69:Z74 Y76:Z76 Y79:Z80 Y83:Z90 Y92:Z92 Y94:Z94 Y98:Z172 Z174:Z178 Y173:Y178 Y179:Z200 Z203:Z206 Y202:Y206 Y207:Z244 Y246:Z1001">
    <cfRule type="cellIs" dxfId="215" priority="11658" operator="equal">
      <formula>"NÃO"</formula>
    </cfRule>
    <cfRule type="cellIs" dxfId="214" priority="11659" operator="equal">
      <formula>"SIM"</formula>
    </cfRule>
  </conditionalFormatting>
  <conditionalFormatting sqref="AZ6:AZ1001">
    <cfRule type="expression" dxfId="213" priority="54114">
      <formula>#REF!=1</formula>
    </cfRule>
  </conditionalFormatting>
  <conditionalFormatting sqref="BE6:BE1001 AY6:AY1001 U6:U1001">
    <cfRule type="cellIs" dxfId="212" priority="54098" operator="equal">
      <formula>"ERRO"</formula>
    </cfRule>
  </conditionalFormatting>
  <conditionalFormatting sqref="BQ6:BQ1001">
    <cfRule type="cellIs" dxfId="211" priority="54093" operator="equal">
      <formula>"Produção e Intervalo"</formula>
    </cfRule>
    <cfRule type="cellIs" dxfId="210" priority="54094" operator="equal">
      <formula>"Aderente"</formula>
    </cfRule>
    <cfRule type="cellIs" dxfId="209" priority="54095" operator="equal">
      <formula>"Intervalo"</formula>
    </cfRule>
    <cfRule type="cellIs" dxfId="208" priority="54096" operator="equal">
      <formula>"Produção"</formula>
    </cfRule>
    <cfRule type="cellIs" dxfId="207" priority="54097" operator="equal">
      <formula>"ERRO"</formula>
    </cfRule>
  </conditionalFormatting>
  <conditionalFormatting sqref="BR6:BS1001">
    <cfRule type="cellIs" dxfId="206" priority="54075" operator="equal">
      <formula>"*"</formula>
    </cfRule>
    <cfRule type="cellIs" dxfId="205" priority="54076" operator="greaterThanOrEqual">
      <formula>1</formula>
    </cfRule>
    <cfRule type="cellIs" dxfId="204" priority="54077" operator="lessThan">
      <formula>1</formula>
    </cfRule>
  </conditionalFormatting>
  <conditionalFormatting sqref="BK949 BK81 BK83:BK84 BK101 BK67 BK69 BK72:BK73 BJ9:BJ1001">
    <cfRule type="iconSet" priority="60862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5 BK207:BK208 BK212 BK216:BK218 BK220:BK948">
    <cfRule type="iconSet" priority="60864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01" operator="equal">
      <formula>"OPORTUNIDADE"</formula>
    </cfRule>
  </conditionalFormatting>
  <conditionalFormatting sqref="Y6:Z39">
    <cfRule type="cellIs" dxfId="202" priority="199" operator="equal">
      <formula>"NÃO"</formula>
    </cfRule>
    <cfRule type="cellIs" dxfId="201" priority="200" operator="equal">
      <formula>"SIM"</formula>
    </cfRule>
  </conditionalFormatting>
  <conditionalFormatting sqref="BH6:BH8">
    <cfRule type="iconSet" priority="197">
      <iconSet showValue="0">
        <cfvo type="percent" val="0"/>
        <cfvo type="num" val="1"/>
        <cfvo type="num" val="1" gte="0"/>
      </iconSet>
    </cfRule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69" operator="equal">
      <formula>"OPORTUNIDADE"</formula>
    </cfRule>
  </conditionalFormatting>
  <conditionalFormatting sqref="Y44:Z44">
    <cfRule type="cellIs" dxfId="199" priority="167" operator="equal">
      <formula>"NÃO"</formula>
    </cfRule>
    <cfRule type="cellIs" dxfId="198" priority="168" operator="equal">
      <formula>"SIM"</formula>
    </cfRule>
  </conditionalFormatting>
  <conditionalFormatting sqref="Y48:Z52">
    <cfRule type="cellIs" dxfId="197" priority="166" operator="equal">
      <formula>"OPORTUNIDADE"</formula>
    </cfRule>
  </conditionalFormatting>
  <conditionalFormatting sqref="Y48:Z52">
    <cfRule type="cellIs" dxfId="196" priority="164" operator="equal">
      <formula>"NÃO"</formula>
    </cfRule>
    <cfRule type="cellIs" dxfId="195" priority="165" operator="equal">
      <formula>"SIM"</formula>
    </cfRule>
  </conditionalFormatting>
  <conditionalFormatting sqref="Y68:Z68">
    <cfRule type="cellIs" dxfId="194" priority="160" operator="equal">
      <formula>"OPORTUNIDADE"</formula>
    </cfRule>
  </conditionalFormatting>
  <conditionalFormatting sqref="Y68:Z68">
    <cfRule type="cellIs" dxfId="193" priority="158" operator="equal">
      <formula>"NÃO"</formula>
    </cfRule>
    <cfRule type="cellIs" dxfId="192" priority="159" operator="equal">
      <formula>"SIM"</formula>
    </cfRule>
  </conditionalFormatting>
  <conditionalFormatting sqref="Y75:Z75">
    <cfRule type="cellIs" dxfId="191" priority="157" operator="equal">
      <formula>"OPORTUNIDADE"</formula>
    </cfRule>
  </conditionalFormatting>
  <conditionalFormatting sqref="Y75:Z75">
    <cfRule type="cellIs" dxfId="190" priority="155" operator="equal">
      <formula>"NÃO"</formula>
    </cfRule>
    <cfRule type="cellIs" dxfId="189" priority="156" operator="equal">
      <formula>"SIM"</formula>
    </cfRule>
  </conditionalFormatting>
  <conditionalFormatting sqref="Y77:Z78">
    <cfRule type="cellIs" dxfId="188" priority="154" operator="equal">
      <formula>"OPORTUNIDADE"</formula>
    </cfRule>
  </conditionalFormatting>
  <conditionalFormatting sqref="Y77:Z78">
    <cfRule type="cellIs" dxfId="187" priority="152" operator="equal">
      <formula>"NÃO"</formula>
    </cfRule>
    <cfRule type="cellIs" dxfId="186" priority="153" operator="equal">
      <formula>"SIM"</formula>
    </cfRule>
  </conditionalFormatting>
  <conditionalFormatting sqref="Y81:Z81">
    <cfRule type="cellIs" dxfId="185" priority="151" operator="equal">
      <formula>"OPORTUNIDADE"</formula>
    </cfRule>
  </conditionalFormatting>
  <conditionalFormatting sqref="Y81:Z81">
    <cfRule type="cellIs" dxfId="184" priority="149" operator="equal">
      <formula>"NÃO"</formula>
    </cfRule>
    <cfRule type="cellIs" dxfId="183" priority="150" operator="equal">
      <formula>"SIM"</formula>
    </cfRule>
  </conditionalFormatting>
  <conditionalFormatting sqref="Y82:Z82">
    <cfRule type="cellIs" dxfId="182" priority="148" operator="equal">
      <formula>"OPORTUNIDADE"</formula>
    </cfRule>
  </conditionalFormatting>
  <conditionalFormatting sqref="Y82:Z82">
    <cfRule type="cellIs" dxfId="181" priority="146" operator="equal">
      <formula>"NÃO"</formula>
    </cfRule>
    <cfRule type="cellIs" dxfId="180" priority="147" operator="equal">
      <formula>"SIM"</formula>
    </cfRule>
  </conditionalFormatting>
  <conditionalFormatting sqref="Y91:Z91">
    <cfRule type="cellIs" dxfId="179" priority="145" operator="equal">
      <formula>"OPORTUNIDADE"</formula>
    </cfRule>
  </conditionalFormatting>
  <conditionalFormatting sqref="Y91:Z91">
    <cfRule type="cellIs" dxfId="178" priority="143" operator="equal">
      <formula>"NÃO"</formula>
    </cfRule>
    <cfRule type="cellIs" dxfId="177" priority="144" operator="equal">
      <formula>"SIM"</formula>
    </cfRule>
  </conditionalFormatting>
  <conditionalFormatting sqref="Y93:Z93">
    <cfRule type="cellIs" dxfId="176" priority="142" operator="equal">
      <formula>"OPORTUNIDADE"</formula>
    </cfRule>
  </conditionalFormatting>
  <conditionalFormatting sqref="Y93:Z93">
    <cfRule type="cellIs" dxfId="175" priority="140" operator="equal">
      <formula>"NÃO"</formula>
    </cfRule>
    <cfRule type="cellIs" dxfId="174" priority="141" operator="equal">
      <formula>"SIM"</formula>
    </cfRule>
  </conditionalFormatting>
  <conditionalFormatting sqref="Y95:Z95">
    <cfRule type="cellIs" dxfId="173" priority="139" operator="equal">
      <formula>"OPORTUNIDADE"</formula>
    </cfRule>
  </conditionalFormatting>
  <conditionalFormatting sqref="Y95:Z95">
    <cfRule type="cellIs" dxfId="172" priority="137" operator="equal">
      <formula>"NÃO"</formula>
    </cfRule>
    <cfRule type="cellIs" dxfId="171" priority="138" operator="equal">
      <formula>"SIM"</formula>
    </cfRule>
  </conditionalFormatting>
  <conditionalFormatting sqref="Y96:Z97">
    <cfRule type="cellIs" dxfId="170" priority="136" operator="equal">
      <formula>"OPORTUNIDADE"</formula>
    </cfRule>
  </conditionalFormatting>
  <conditionalFormatting sqref="Y96:Z97">
    <cfRule type="cellIs" dxfId="169" priority="134" operator="equal">
      <formula>"NÃO"</formula>
    </cfRule>
    <cfRule type="cellIs" dxfId="168" priority="135" operator="equal">
      <formula>"SIM"</formula>
    </cfRule>
  </conditionalFormatting>
  <conditionalFormatting sqref="BK95:BK9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65">
      <iconSet showValue="0">
        <cfvo type="percent" val="0"/>
        <cfvo type="num" val="1"/>
        <cfvo type="num" val="1" gte="0"/>
      </iconSet>
    </cfRule>
    <cfRule type="iconSet" priority="60966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69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185:BP195 BP219:BP1001">
    <cfRule type="iconSet" priority="60971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79" operator="equal">
      <formula>"OPORTUNIDADE"</formula>
    </cfRule>
  </conditionalFormatting>
  <conditionalFormatting sqref="Z173">
    <cfRule type="cellIs" dxfId="166" priority="77" operator="equal">
      <formula>"NÃO"</formula>
    </cfRule>
    <cfRule type="cellIs" dxfId="165" priority="78" operator="equal">
      <formula>"SIM"</formula>
    </cfRule>
  </conditionalFormatting>
  <conditionalFormatting sqref="BP13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36" operator="equal">
      <formula>"OPORTUNIDADE"</formula>
    </cfRule>
  </conditionalFormatting>
  <conditionalFormatting sqref="Z201">
    <cfRule type="cellIs" dxfId="163" priority="34" operator="equal">
      <formula>"NÃO"</formula>
    </cfRule>
    <cfRule type="cellIs" dxfId="162" priority="35" operator="equal">
      <formula>"SIM"</formula>
    </cfRule>
  </conditionalFormatting>
  <conditionalFormatting sqref="Z202">
    <cfRule type="cellIs" dxfId="161" priority="33" operator="equal">
      <formula>"OPORTUNIDADE"</formula>
    </cfRule>
  </conditionalFormatting>
  <conditionalFormatting sqref="Z202">
    <cfRule type="cellIs" dxfId="160" priority="31" operator="equal">
      <formula>"NÃO"</formula>
    </cfRule>
    <cfRule type="cellIs" dxfId="159" priority="32" operator="equal">
      <formula>"SIM"</formula>
    </cfRule>
  </conditionalFormatting>
  <conditionalFormatting sqref="BP14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25" operator="equal">
      <formula>"OPORTUNIDADE"</formula>
    </cfRule>
  </conditionalFormatting>
  <conditionalFormatting sqref="Y201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BK1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45:Z245">
    <cfRule type="cellIs" dxfId="155" priority="3" operator="equal">
      <formula>"OPORTUNIDADE"</formula>
    </cfRule>
  </conditionalFormatting>
  <conditionalFormatting sqref="Y245:Z245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1325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1326</v>
      </c>
      <c r="C4" s="160" t="s">
        <v>1327</v>
      </c>
      <c r="D4" s="160" t="s">
        <v>1328</v>
      </c>
      <c r="E4" s="160" t="s">
        <v>1329</v>
      </c>
      <c r="F4" s="160" t="s">
        <v>4</v>
      </c>
      <c r="G4" s="160" t="s">
        <v>1330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1331</v>
      </c>
      <c r="C6" s="161">
        <v>407867</v>
      </c>
      <c r="D6" s="161" t="s">
        <v>1332</v>
      </c>
      <c r="E6" s="161" t="s">
        <v>789</v>
      </c>
      <c r="F6" s="161" t="s">
        <v>1333</v>
      </c>
      <c r="G6" s="162"/>
    </row>
    <row r="7" spans="2:7">
      <c r="B7" s="161" t="s">
        <v>1334</v>
      </c>
      <c r="C7" s="161">
        <v>293644</v>
      </c>
      <c r="D7" s="161" t="s">
        <v>1335</v>
      </c>
      <c r="E7" s="161" t="s">
        <v>789</v>
      </c>
      <c r="F7" s="161" t="s">
        <v>1333</v>
      </c>
      <c r="G7" s="162"/>
    </row>
    <row r="8" spans="2:7">
      <c r="B8" s="161" t="s">
        <v>1336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1337</v>
      </c>
      <c r="C9" s="161">
        <v>256790</v>
      </c>
      <c r="D9" s="161" t="s">
        <v>1338</v>
      </c>
      <c r="E9" s="161" t="s">
        <v>790</v>
      </c>
      <c r="F9" s="161" t="s">
        <v>1339</v>
      </c>
      <c r="G9" s="162">
        <v>46357</v>
      </c>
    </row>
    <row r="10" spans="2:7">
      <c r="B10" s="161" t="s">
        <v>1340</v>
      </c>
      <c r="C10" s="161">
        <v>265193</v>
      </c>
      <c r="D10" s="161" t="s">
        <v>1341</v>
      </c>
      <c r="E10" s="161" t="s">
        <v>791</v>
      </c>
      <c r="F10" s="161" t="s">
        <v>1072</v>
      </c>
      <c r="G10" s="161" t="s">
        <v>1342</v>
      </c>
    </row>
    <row r="11" spans="2:7">
      <c r="B11" s="161" t="s">
        <v>1343</v>
      </c>
      <c r="C11" s="161">
        <v>293716</v>
      </c>
      <c r="D11" s="161" t="s">
        <v>1344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1345</v>
      </c>
      <c r="C12" s="161">
        <v>257258</v>
      </c>
      <c r="D12" s="161" t="s">
        <v>1346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1347</v>
      </c>
      <c r="C13" s="161">
        <v>371147</v>
      </c>
      <c r="D13" s="161" t="s">
        <v>1348</v>
      </c>
      <c r="E13" s="161" t="s">
        <v>792</v>
      </c>
      <c r="F13" s="161" t="s">
        <v>128</v>
      </c>
      <c r="G13" s="161" t="s">
        <v>1342</v>
      </c>
    </row>
    <row r="14" spans="2:7">
      <c r="B14" s="161" t="s">
        <v>1349</v>
      </c>
      <c r="C14" s="161">
        <v>259230</v>
      </c>
      <c r="D14" s="161" t="s">
        <v>1350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1351</v>
      </c>
      <c r="C15" s="161">
        <v>370705</v>
      </c>
      <c r="D15" s="161"/>
      <c r="E15" s="161" t="s">
        <v>792</v>
      </c>
      <c r="F15" s="161" t="s">
        <v>128</v>
      </c>
      <c r="G15" s="161" t="s">
        <v>1342</v>
      </c>
    </row>
    <row r="16" spans="2:7">
      <c r="B16" s="161" t="s">
        <v>1352</v>
      </c>
      <c r="C16" s="161">
        <v>258542</v>
      </c>
      <c r="D16" s="161" t="s">
        <v>1353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1354</v>
      </c>
      <c r="C17" s="161">
        <v>257050</v>
      </c>
      <c r="D17" s="161" t="s">
        <v>1355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1356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1357</v>
      </c>
      <c r="D4" s="163" t="s">
        <v>1358</v>
      </c>
      <c r="E4" s="163" t="s">
        <v>1359</v>
      </c>
      <c r="F4" s="160" t="s">
        <v>1360</v>
      </c>
      <c r="G4" s="163" t="s">
        <v>1361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1362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1363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1362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1364</v>
      </c>
      <c r="G9" s="167" t="s">
        <v>1365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1362</v>
      </c>
      <c r="G10" s="167"/>
    </row>
    <row r="11" spans="2:7">
      <c r="B11" s="167" t="s">
        <v>1366</v>
      </c>
      <c r="C11" s="167">
        <v>9038</v>
      </c>
      <c r="D11" s="168">
        <v>46085</v>
      </c>
      <c r="E11" s="167">
        <v>10520</v>
      </c>
      <c r="F11" s="169" t="s">
        <v>1367</v>
      </c>
      <c r="G11" s="167"/>
    </row>
    <row r="12" spans="2:7">
      <c r="B12" s="167" t="s">
        <v>709</v>
      </c>
      <c r="C12" s="167" t="s">
        <v>1368</v>
      </c>
      <c r="D12" s="168">
        <v>46066</v>
      </c>
      <c r="E12" s="167">
        <v>9500</v>
      </c>
      <c r="F12" s="169" t="s">
        <v>1369</v>
      </c>
      <c r="G12" s="167"/>
    </row>
    <row r="13" spans="2:7">
      <c r="B13" s="167" t="s">
        <v>709</v>
      </c>
      <c r="C13" s="167" t="s">
        <v>1370</v>
      </c>
      <c r="D13" s="168">
        <v>46066</v>
      </c>
      <c r="E13" s="167">
        <v>10500</v>
      </c>
      <c r="F13" s="169" t="s">
        <v>1369</v>
      </c>
      <c r="G13" s="167"/>
    </row>
    <row r="14" spans="2:7">
      <c r="B14" s="167" t="s">
        <v>709</v>
      </c>
      <c r="C14" s="167" t="s">
        <v>1371</v>
      </c>
      <c r="D14" s="168">
        <v>46066</v>
      </c>
      <c r="E14" s="167">
        <v>9000</v>
      </c>
      <c r="F14" s="169" t="s">
        <v>1369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1372</v>
      </c>
      <c r="C2" s="121" t="s">
        <v>947</v>
      </c>
      <c r="D2" s="76" t="s">
        <v>949</v>
      </c>
      <c r="E2" s="76" t="s">
        <v>1373</v>
      </c>
      <c r="F2" s="99" t="s">
        <v>1374</v>
      </c>
      <c r="G2" s="76" t="s">
        <v>1375</v>
      </c>
      <c r="H2" s="76" t="s">
        <v>1376</v>
      </c>
      <c r="I2" s="76" t="s">
        <v>1377</v>
      </c>
      <c r="J2" s="76" t="s">
        <v>1378</v>
      </c>
      <c r="K2" s="78" t="s">
        <v>1379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>
        <f>IF(SP_SUL!B231="","*",SP_SUL!B231)</f>
        <v>46088</v>
      </c>
      <c r="D228" s="94" t="str">
        <f>IF(SP_SUL!D231="","*",SP_SUL!D231)</f>
        <v>ROBSON (TF-701)</v>
      </c>
      <c r="E228" s="94" t="str">
        <f>IF(SP_SUL!H231="","*",SP_SUL!H231)</f>
        <v>ZXP189</v>
      </c>
      <c r="F228" s="100" t="str">
        <f>IF(SP_SUL!M231="","*",SP_SUL!M231)</f>
        <v>ZXP-ZFY</v>
      </c>
      <c r="G228" s="95" t="str">
        <f>IF(SP_SUL!I231="","*",SP_SUL!I231)</f>
        <v>-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-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*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1380</v>
      </c>
      <c r="V1" s="228"/>
      <c r="W1" s="228"/>
    </row>
    <row r="2" spans="1:23" ht="15" customHeight="1">
      <c r="A2" s="87" t="s">
        <v>1381</v>
      </c>
      <c r="B2" s="87" t="s">
        <v>1382</v>
      </c>
      <c r="C2" s="87" t="s">
        <v>376</v>
      </c>
      <c r="D2" s="88" t="s">
        <v>962</v>
      </c>
      <c r="E2" s="88" t="s">
        <v>4</v>
      </c>
      <c r="F2" s="88" t="s">
        <v>1383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1384</v>
      </c>
      <c r="T2" s="91" t="s">
        <v>965</v>
      </c>
      <c r="U2" s="138">
        <f ca="1">TODAY()-1</f>
        <v>46086</v>
      </c>
      <c r="V2" s="138">
        <f ca="1">U2-1</f>
        <v>46085</v>
      </c>
      <c r="W2" s="138">
        <f ca="1">V2-1</f>
        <v>46084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60</v>
      </c>
      <c r="V4" s="137" t="str">
        <f ca="1">_xlfn.XLOOKUP(G4&amp;$V$2,BS_CONTROLE[CHAVE],BS_CONTROLE[Quantidade_11],"-")</f>
        <v>-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3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>
        <f ca="1">_xlfn.XLOOKUP(G7&amp;$W$2,BS_CONTROLE[CHAVE],BS_CONTROLE[Quantidade_11],"-")</f>
        <v>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1</v>
      </c>
      <c r="V8" s="137">
        <f ca="1">_xlfn.XLOOKUP(G8&amp;$V$2,BS_CONTROLE[CHAVE],BS_CONTROLE[Quantidade_11],"-")</f>
        <v>2</v>
      </c>
      <c r="W8" s="137">
        <f ca="1">_xlfn.XLOOKUP(G8&amp;$W$2,BS_CONTROLE[CHAVE],BS_CONTROLE[Quantidade_11],"-")</f>
        <v>0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300</v>
      </c>
      <c r="V11" s="137">
        <f ca="1">_xlfn.XLOOKUP(G11&amp;$V$2,BS_CONTROLE[CHAVE],BS_CONTROLE[Quantidade_11],"-")</f>
        <v>0</v>
      </c>
      <c r="W11" s="137">
        <f ca="1">_xlfn.XLOOKUP(G11&amp;$W$2,BS_CONTROLE[CHAVE],BS_CONTROLE[Quantidade_11],"-")</f>
        <v>100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1</v>
      </c>
      <c r="V12" s="137">
        <f ca="1">_xlfn.XLOOKUP(G12&amp;$V$2,BS_CONTROLE[CHAVE],BS_CONTROLE[Quantidade_11],"-")</f>
        <v>2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0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>
        <f ca="1">_xlfn.XLOOKUP(G15&amp;$W$2,BS_CONTROLE[CHAVE],BS_CONTROLE[Quantidade_11],"-")</f>
        <v>400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1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1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300</v>
      </c>
      <c r="V21" s="137">
        <f ca="1">_xlfn.XLOOKUP(G21&amp;$V$2,BS_CONTROLE[CHAVE],BS_CONTROLE[Quantidade_11],"-")</f>
        <v>0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1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>
        <f ca="1">_xlfn.XLOOKUP(G24&amp;$U$2,BS_CONTROLE[CHAVE],BS_CONTROLE[Quantidade_11],"-")</f>
        <v>0</v>
      </c>
      <c r="V24" s="137" t="str">
        <f ca="1">_xlfn.XLOOKUP(G24&amp;$V$2,BS_CONTROLE[CHAVE],BS_CONTROLE[Quantidade_11],"-")</f>
        <v>-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1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60</v>
      </c>
      <c r="V27" s="137" t="str">
        <f ca="1">_xlfn.XLOOKUP(G27&amp;$V$2,BS_CONTROLE[CHAVE],BS_CONTROLE[Quantidade_11],"-")</f>
        <v>-</v>
      </c>
      <c r="W27" s="137">
        <f ca="1">_xlfn.XLOOKUP(G27&amp;$W$2,BS_CONTROLE[CHAVE],BS_CONTROLE[Quantidade_11],"-")</f>
        <v>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 t="str">
        <f ca="1">_xlfn.XLOOKUP(G28&amp;$U$2,BS_CONTROLE[CHAVE],BS_CONTROLE[Quantidade_11],"-")</f>
        <v>-</v>
      </c>
      <c r="V28" s="137">
        <f ca="1">_xlfn.XLOOKUP(G28&amp;$V$2,BS_CONTROLE[CHAVE],BS_CONTROLE[Quantidade_11],"-")</f>
        <v>0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>
        <f ca="1">_xlfn.XLOOKUP(G29&amp;$V$2,BS_CONTROLE[CHAVE],BS_CONTROLE[Quantidade_11],"-")</f>
        <v>42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0</v>
      </c>
      <c r="V30" s="137">
        <f ca="1">_xlfn.XLOOKUP(G30&amp;$V$2,BS_CONTROLE[CHAVE],BS_CONTROLE[Quantidade_11],"-")</f>
        <v>1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3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25</v>
      </c>
      <c r="V32" s="137">
        <f ca="1">_xlfn.XLOOKUP(G32&amp;$V$2,BS_CONTROLE[CHAVE],BS_CONTROLE[Quantidade_11],"-")</f>
        <v>0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30</v>
      </c>
      <c r="V33" s="137">
        <f ca="1">_xlfn.XLOOKUP(G33&amp;$V$2,BS_CONTROLE[CHAVE],BS_CONTROLE[Quantidade_11],"-")</f>
        <v>312</v>
      </c>
      <c r="W33" s="137">
        <f ca="1">_xlfn.XLOOKUP(G33&amp;$W$2,BS_CONTROLE[CHAVE],BS_CONTROLE[Quantidade_11],"-")</f>
        <v>0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0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 t="str">
        <f ca="1">_xlfn.XLOOKUP(G37&amp;$V$2,BS_CONTROLE[CHAVE],BS_CONTROLE[Quantidade_11],"-")</f>
        <v>-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 t="str">
        <f ca="1">_xlfn.XLOOKUP(G38&amp;$U$2,BS_CONTROLE[CHAVE],BS_CONTROLE[Quantidade_11],"-")</f>
        <v>-</v>
      </c>
      <c r="V38" s="137">
        <f ca="1">_xlfn.XLOOKUP(G38&amp;$V$2,BS_CONTROLE[CHAVE],BS_CONTROLE[Quantidade_11],"-")</f>
        <v>1</v>
      </c>
      <c r="W38" s="137">
        <f ca="1">_xlfn.XLOOKUP(G38&amp;$W$2,BS_CONTROLE[CHAVE],BS_CONTROLE[Quantidade_11],"-")</f>
        <v>0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>
        <f ca="1">_xlfn.XLOOKUP(G39&amp;$W$2,BS_CONTROLE[CHAVE],BS_CONTROLE[Quantidade_11],"-")</f>
        <v>0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>
        <f ca="1">_xlfn.XLOOKUP(G40&amp;$W$2,BS_CONTROLE[CHAVE],BS_CONTROLE[Quantidade_11],"-")</f>
        <v>0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60</v>
      </c>
      <c r="V43" s="137" t="str">
        <f ca="1">_xlfn.XLOOKUP(G43&amp;$V$2,BS_CONTROLE[CHAVE],BS_CONTROLE[Quantidade_11],"-")</f>
        <v>-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 t="str">
        <f ca="1">_xlfn.XLOOKUP(G44&amp;$V$2,BS_CONTROLE[CHAVE],BS_CONTROLE[Quantidade_11],"-")</f>
        <v>-</v>
      </c>
      <c r="W44" s="137">
        <f ca="1">_xlfn.XLOOKUP(G44&amp;$W$2,BS_CONTROLE[CHAVE],BS_CONTROLE[Quantidade_11],"-")</f>
        <v>400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>
        <f ca="1">_xlfn.XLOOKUP(G46&amp;$W$2,BS_CONTROLE[CHAVE],BS_CONTROLE[Quantidade_11],"-")</f>
        <v>2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0</v>
      </c>
      <c r="V47" s="137">
        <f ca="1">_xlfn.XLOOKUP(G47&amp;$V$2,BS_CONTROLE[CHAVE],BS_CONTROLE[Quantidade_11],"-")</f>
        <v>1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30</v>
      </c>
      <c r="V55" s="137">
        <f ca="1">_xlfn.XLOOKUP(G55&amp;$V$2,BS_CONTROLE[CHAVE],BS_CONTROLE[Quantidade_11],"-")</f>
        <v>40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300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100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1</v>
      </c>
      <c r="V57" s="137">
        <f ca="1">_xlfn.XLOOKUP(G57&amp;$V$2,BS_CONTROLE[CHAVE],BS_CONTROLE[Quantidade_11],"-")</f>
        <v>2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1560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3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1560</v>
      </c>
      <c r="V64" s="137">
        <f ca="1">_xlfn.XLOOKUP(G64&amp;$V$2,BS_CONTROLE[CHAVE],BS_CONTROLE[Quantidade_11],"-")</f>
        <v>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25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300</v>
      </c>
      <c r="V69" s="137">
        <f ca="1">_xlfn.XLOOKUP(G69&amp;$V$2,BS_CONTROLE[CHAVE],BS_CONTROLE[Quantidade_11],"-")</f>
        <v>0</v>
      </c>
      <c r="W69" s="137">
        <f ca="1">_xlfn.XLOOKUP(G69&amp;$W$2,BS_CONTROLE[CHAVE],BS_CONTROLE[Quantidade_11],"-")</f>
        <v>100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30</v>
      </c>
      <c r="V70" s="137">
        <f ca="1">_xlfn.XLOOKUP(G70&amp;$V$2,BS_CONTROLE[CHAVE],BS_CONTROLE[Quantidade_11],"-")</f>
        <v>40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30</v>
      </c>
      <c r="V72" s="137">
        <f ca="1">_xlfn.XLOOKUP(G72&amp;$V$2,BS_CONTROLE[CHAVE],BS_CONTROLE[Quantidade_11],"-")</f>
        <v>312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3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1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>
        <f ca="1">_xlfn.XLOOKUP(G80&amp;$W$2,BS_CONTROLE[CHAVE],BS_CONTROLE[Quantidade_11],"-")</f>
        <v>0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 t="str">
        <f ca="1">_xlfn.XLOOKUP(G81&amp;$U$2,BS_CONTROLE[CHAVE],BS_CONTROLE[Quantidade_11],"-")</f>
        <v>-</v>
      </c>
      <c r="V81" s="137">
        <f ca="1">_xlfn.XLOOKUP(G81&amp;$V$2,BS_CONTROLE[CHAVE],BS_CONTROLE[Quantidade_11],"-")</f>
        <v>1</v>
      </c>
      <c r="W81" s="137">
        <f ca="1">_xlfn.XLOOKUP(G81&amp;$W$2,BS_CONTROLE[CHAVE],BS_CONTROLE[Quantidade_11],"-")</f>
        <v>0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60</v>
      </c>
      <c r="V86" s="137" t="str">
        <f ca="1">_xlfn.XLOOKUP(G86&amp;$V$2,BS_CONTROLE[CHAVE],BS_CONTROLE[Quantidade_11],"-")</f>
        <v>-</v>
      </c>
      <c r="W86" s="137">
        <f ca="1">_xlfn.XLOOKUP(G86&amp;$W$2,BS_CONTROLE[CHAVE],BS_CONTROLE[Quantidade_11],"-")</f>
        <v>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1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400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>
        <f ca="1">_xlfn.XLOOKUP(G90&amp;$W$2,BS_CONTROLE[CHAVE],BS_CONTROLE[Quantidade_11],"-")</f>
        <v>2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0</v>
      </c>
      <c r="V92" s="137">
        <f ca="1">_xlfn.XLOOKUP(G92&amp;$V$2,BS_CONTROLE[CHAVE],BS_CONTROLE[Quantidade_11],"-")</f>
        <v>1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>
        <f ca="1">_xlfn.XLOOKUP(G93&amp;$W$2,BS_CONTROLE[CHAVE],BS_CONTROLE[Quantidade_11],"-")</f>
        <v>0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0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2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2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1560</v>
      </c>
      <c r="V105" s="137">
        <f ca="1">_xlfn.XLOOKUP(G105&amp;$V$2,BS_CONTROLE[CHAVE],BS_CONTROLE[Quantidade_11],"-")</f>
        <v>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90</v>
      </c>
      <c r="V107" s="137">
        <f ca="1">_xlfn.XLOOKUP(G107&amp;$V$2,BS_CONTROLE[CHAVE],BS_CONTROLE[Quantidade_11],"-")</f>
        <v>54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25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300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100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52</v>
      </c>
      <c r="V113" s="137">
        <f ca="1">_xlfn.XLOOKUP(G113&amp;$V$2,BS_CONTROLE[CHAVE],BS_CONTROLE[Quantidade_11],"-")</f>
        <v>30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30</v>
      </c>
      <c r="V114" s="137">
        <f ca="1">_xlfn.XLOOKUP(G114&amp;$V$2,BS_CONTROLE[CHAVE],BS_CONTROLE[Quantidade_11],"-")</f>
        <v>40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1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1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30</v>
      </c>
      <c r="V119" s="137">
        <f ca="1">_xlfn.XLOOKUP(G119&amp;$V$2,BS_CONTROLE[CHAVE],BS_CONTROLE[Quantidade_11],"-")</f>
        <v>312</v>
      </c>
      <c r="W119" s="137">
        <f ca="1">_xlfn.XLOOKUP(G119&amp;$W$2,BS_CONTROLE[CHAVE],BS_CONTROLE[Quantidade_11],"-")</f>
        <v>0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>
        <f ca="1">_xlfn.XLOOKUP(G120&amp;$V$2,BS_CONTROLE[CHAVE],BS_CONTROLE[Quantidade_11],"-")</f>
        <v>3</v>
      </c>
      <c r="W120" s="137">
        <f ca="1">_xlfn.XLOOKUP(G120&amp;$W$2,BS_CONTROLE[CHAVE],BS_CONTROLE[Quantidade_11],"-")</f>
        <v>0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300</v>
      </c>
      <c r="V121" s="137">
        <f ca="1">_xlfn.XLOOKUP(G121&amp;$V$2,BS_CONTROLE[CHAVE],BS_CONTROLE[Quantidade_11],"-")</f>
        <v>0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1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0</v>
      </c>
      <c r="V127" s="137">
        <f ca="1">_xlfn.XLOOKUP(G127&amp;$V$2,BS_CONTROLE[CHAVE],BS_CONTROLE[Quantidade_11],"-")</f>
        <v>1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0</v>
      </c>
      <c r="V128" s="137">
        <f ca="1">_xlfn.XLOOKUP(G128&amp;$V$2,BS_CONTROLE[CHAVE],BS_CONTROLE[Quantidade_11],"-")</f>
        <v>1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0</v>
      </c>
      <c r="V129" s="137">
        <f ca="1">_xlfn.XLOOKUP(G129&amp;$V$2,BS_CONTROLE[CHAVE],BS_CONTROLE[Quantidade_11],"-")</f>
        <v>1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>
        <f ca="1">_xlfn.XLOOKUP(G131&amp;$W$2,BS_CONTROLE[CHAVE],BS_CONTROLE[Quantidade_11],"-")</f>
        <v>2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60</v>
      </c>
      <c r="V132" s="137" t="str">
        <f ca="1">_xlfn.XLOOKUP(G132&amp;$V$2,BS_CONTROLE[CHAVE],BS_CONTROLE[Quantidade_11],"-")</f>
        <v>-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42</v>
      </c>
      <c r="W133" s="137" t="str">
        <f ca="1">_xlfn.XLOOKUP(G133&amp;$W$2,BS_CONTROLE[CHAVE],BS_CONTROLE[Quantidade_11],"-")</f>
        <v>-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0</v>
      </c>
      <c r="V136" s="137">
        <f ca="1">_xlfn.XLOOKUP(G136&amp;$V$2,BS_CONTROLE[CHAVE],BS_CONTROLE[Quantidade_11],"-")</f>
        <v>1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1</v>
      </c>
      <c r="V138" s="137">
        <f ca="1">_xlfn.XLOOKUP(G138&amp;$V$2,BS_CONTROLE[CHAVE],BS_CONTROLE[Quantidade_11],"-")</f>
        <v>2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>
        <f ca="1">_xlfn.XLOOKUP(G143&amp;$V$2,BS_CONTROLE[CHAVE],BS_CONTROLE[Quantidade_11],"-")</f>
        <v>1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1560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25</v>
      </c>
      <c r="V146" s="137">
        <f ca="1">_xlfn.XLOOKUP(G146&amp;$V$2,BS_CONTROLE[CHAVE],BS_CONTROLE[Quantidade_11],"-")</f>
        <v>0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300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100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52</v>
      </c>
      <c r="V150" s="137">
        <f ca="1">_xlfn.XLOOKUP(G150&amp;$V$2,BS_CONTROLE[CHAVE],BS_CONTROLE[Quantidade_11],"-")</f>
        <v>30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>
        <f ca="1">_xlfn.XLOOKUP(G151&amp;$U$2,BS_CONTROLE[CHAVE],BS_CONTROLE[Quantidade_11],"-")</f>
        <v>14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30</v>
      </c>
      <c r="V152" s="137">
        <f ca="1">_xlfn.XLOOKUP(G152&amp;$V$2,BS_CONTROLE[CHAVE],BS_CONTROLE[Quantidade_11],"-")</f>
        <v>40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90</v>
      </c>
      <c r="V153" s="137">
        <f ca="1">_xlfn.XLOOKUP(G153&amp;$V$2,BS_CONTROLE[CHAVE],BS_CONTROLE[Quantidade_11],"-")</f>
        <v>54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>
        <f ca="1">_xlfn.XLOOKUP(G154&amp;$U$2,BS_CONTROLE[CHAVE],BS_CONTROLE[Quantidade_11],"-")</f>
        <v>1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300</v>
      </c>
      <c r="V155" s="137">
        <f ca="1">_xlfn.XLOOKUP(G155&amp;$V$2,BS_CONTROLE[CHAVE],BS_CONTROLE[Quantidade_11],"-")</f>
        <v>0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30</v>
      </c>
      <c r="V157" s="137">
        <f ca="1">_xlfn.XLOOKUP(G157&amp;$V$2,BS_CONTROLE[CHAVE],BS_CONTROLE[Quantidade_11],"-")</f>
        <v>312</v>
      </c>
      <c r="W157" s="137">
        <f ca="1">_xlfn.XLOOKUP(G157&amp;$W$2,BS_CONTROLE[CHAVE],BS_CONTROLE[Quantidade_11],"-")</f>
        <v>0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0</v>
      </c>
      <c r="V162" s="137">
        <f ca="1">_xlfn.XLOOKUP(G162&amp;$V$2,BS_CONTROLE[CHAVE],BS_CONTROLE[Quantidade_11],"-")</f>
        <v>1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>
        <f ca="1">_xlfn.XLOOKUP(G163&amp;$U$2,BS_CONTROLE[CHAVE],BS_CONTROLE[Quantidade_11],"-")</f>
        <v>0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0</v>
      </c>
      <c r="V164" s="137">
        <f ca="1">_xlfn.XLOOKUP(G164&amp;$V$2,BS_CONTROLE[CHAVE],BS_CONTROLE[Quantidade_11],"-")</f>
        <v>1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>
        <f ca="1">_xlfn.XLOOKUP(G165&amp;$U$2,BS_CONTROLE[CHAVE],BS_CONTROLE[Quantidade_11],"-")</f>
        <v>0</v>
      </c>
      <c r="V165" s="137" t="str">
        <f ca="1">_xlfn.XLOOKUP(G165&amp;$V$2,BS_CONTROLE[CHAVE],BS_CONTROLE[Quantidade_11],"-")</f>
        <v>-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1</v>
      </c>
      <c r="V167" s="137">
        <f ca="1">_xlfn.XLOOKUP(G167&amp;$V$2,BS_CONTROLE[CHAVE],BS_CONTROLE[Quantidade_11],"-")</f>
        <v>2</v>
      </c>
      <c r="W167" s="137">
        <f ca="1">_xlfn.XLOOKUP(G167&amp;$W$2,BS_CONTROLE[CHAVE],BS_CONTROLE[Quantidade_11],"-")</f>
        <v>0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1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60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>
        <f ca="1">_xlfn.XLOOKUP(G175&amp;$W$2,BS_CONTROLE[CHAVE],BS_CONTROLE[Quantidade_11],"-")</f>
        <v>2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0</v>
      </c>
      <c r="W177" s="137" t="str">
        <f ca="1">_xlfn.XLOOKUP(G177&amp;$W$2,BS_CONTROLE[CHAVE],BS_CONTROLE[Quantidade_11],"-")</f>
        <v>-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>
        <f ca="1">_xlfn.XLOOKUP(G178&amp;$V$2,BS_CONTROLE[CHAVE],BS_CONTROLE[Quantidade_11],"-")</f>
        <v>1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1560</v>
      </c>
      <c r="V179" s="137">
        <f ca="1">_xlfn.XLOOKUP(G179&amp;$V$2,BS_CONTROLE[CHAVE],BS_CONTROLE[Quantidade_11],"-")</f>
        <v>0</v>
      </c>
      <c r="W179" s="137">
        <f ca="1">_xlfn.XLOOKUP(G179&amp;$W$2,BS_CONTROLE[CHAVE],BS_CONTROLE[Quantidade_11],"-")</f>
        <v>0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90</v>
      </c>
      <c r="V180" s="137">
        <f ca="1">_xlfn.XLOOKUP(G180&amp;$V$2,BS_CONTROLE[CHAVE],BS_CONTROLE[Quantidade_11],"-")</f>
        <v>54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25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0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52</v>
      </c>
      <c r="V185" s="137">
        <f ca="1">_xlfn.XLOOKUP(G185&amp;$V$2,BS_CONTROLE[CHAVE],BS_CONTROLE[Quantidade_11],"-")</f>
        <v>30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>
        <f ca="1">_xlfn.XLOOKUP(G186&amp;$U$2,BS_CONTROLE[CHAVE],BS_CONTROLE[Quantidade_11],"-")</f>
        <v>14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30</v>
      </c>
      <c r="V187" s="137">
        <f ca="1">_xlfn.XLOOKUP(G187&amp;$V$2,BS_CONTROLE[CHAVE],BS_CONTROLE[Quantidade_11],"-")</f>
        <v>40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300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100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30</v>
      </c>
      <c r="V191" s="137">
        <f ca="1">_xlfn.XLOOKUP(G191&amp;$V$2,BS_CONTROLE[CHAVE],BS_CONTROLE[Quantidade_11],"-")</f>
        <v>312</v>
      </c>
      <c r="W191" s="137">
        <f ca="1">_xlfn.XLOOKUP(G191&amp;$W$2,BS_CONTROLE[CHAVE],BS_CONTROLE[Quantidade_11],"-")</f>
        <v>0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30</v>
      </c>
      <c r="V192" s="137">
        <f ca="1">_xlfn.XLOOKUP(G192&amp;$V$2,BS_CONTROLE[CHAVE],BS_CONTROLE[Quantidade_11],"-")</f>
        <v>312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1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 t="str">
        <f ca="1">_xlfn.XLOOKUP(G201&amp;$U$2,BS_CONTROLE[CHAVE],BS_CONTROLE[Quantidade_11],"-")</f>
        <v>-</v>
      </c>
      <c r="V201" s="137">
        <f ca="1">_xlfn.XLOOKUP(G201&amp;$V$2,BS_CONTROLE[CHAVE],BS_CONTROLE[Quantidade_11],"-")</f>
        <v>1</v>
      </c>
      <c r="W201" s="137">
        <f ca="1">_xlfn.XLOOKUP(G201&amp;$W$2,BS_CONTROLE[CHAVE],BS_CONTROLE[Quantidade_11],"-")</f>
        <v>0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>
        <f ca="1">_xlfn.XLOOKUP(G202&amp;$W$2,BS_CONTROLE[CHAVE],BS_CONTROLE[Quantidade_11],"-")</f>
        <v>0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 t="str">
        <f ca="1">_xlfn.XLOOKUP(G203&amp;$V$2,BS_CONTROLE[CHAVE],BS_CONTROLE[Quantidade_11],"-")</f>
        <v>-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 t="str">
        <f ca="1">_xlfn.XLOOKUP(G206&amp;$V$2,BS_CONTROLE[CHAVE],BS_CONTROLE[Quantidade_11],"-")</f>
        <v>-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 t="str">
        <f ca="1">_xlfn.XLOOKUP(G207&amp;$V$2,BS_CONTROLE[CHAVE],BS_CONTROLE[Quantidade_11],"-")</f>
        <v>-</v>
      </c>
      <c r="W207" s="137">
        <f ca="1">_xlfn.XLOOKUP(G207&amp;$W$2,BS_CONTROLE[CHAVE],BS_CONTROLE[Quantidade_11],"-")</f>
        <v>400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2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0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0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0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1</v>
      </c>
      <c r="V216" s="137">
        <f ca="1">_xlfn.XLOOKUP(G216&amp;$V$2,BS_CONTROLE[CHAVE],BS_CONTROLE[Quantidade_11],"-")</f>
        <v>2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1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25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>
        <f ca="1">_xlfn.XLOOKUP(G227&amp;$U$2,BS_CONTROLE[CHAVE],BS_CONTROLE[Quantidade_11],"-")</f>
        <v>14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ROBSON (TF-701)</v>
      </c>
      <c r="H228" s="145" t="str">
        <f>IF(SP_SUL!F231="","*",SP_SUL!F231)</f>
        <v>LIMPEZA LASTRO</v>
      </c>
      <c r="I228" s="145" t="str">
        <f>IF(SP_SUL!H231="","*",SP_SUL!H231)</f>
        <v>ZXP189</v>
      </c>
      <c r="J228" s="145" t="str">
        <f>IF(SP_SUL!I231="","*",SP_SUL!I231)</f>
        <v>-</v>
      </c>
      <c r="K228" s="139" t="str">
        <f>IF(SP_SUL!M231="","*",SP_SUL!M231)</f>
        <v>ZXP-ZFY</v>
      </c>
      <c r="L228" s="139" t="str">
        <f>IF(SP_SUL!N231="","*",SP_SUL!N231)</f>
        <v>ZXP189</v>
      </c>
      <c r="M228" s="140">
        <f>IF(SP_SUL!J231="","*",SP_SUL!J231)</f>
        <v>56</v>
      </c>
      <c r="N228" s="144">
        <f>IF(SP_SUL!K231="","*",SP_SUL!K231)</f>
        <v>187.58</v>
      </c>
      <c r="O228" s="144" t="str">
        <f>IF(SP_SUL!L231="","*",SP_SUL!L231)</f>
        <v>-</v>
      </c>
      <c r="P228" s="143">
        <f>IF(SP_SUL!O231="","*",SP_SUL!O231)</f>
        <v>0.41666666666666669</v>
      </c>
      <c r="Q228" s="143">
        <f>IF(SP_SUL!P231="","*",SP_SUL!P231)</f>
        <v>6.25E-2</v>
      </c>
      <c r="R228" s="145" t="str">
        <f>IF(SP_SUL!Q231="","*",CONCATENATE(SP_SUL!Q231," ",SP_SUL!R231))</f>
        <v>15 M</v>
      </c>
      <c r="S228" s="145" t="str">
        <f>IF(SP_SUL!V231="","*",SP_SUL!V231)</f>
        <v>Jonas</v>
      </c>
      <c r="T228" s="145" t="str">
        <f>IF(SP_SUL!W231="","*",SP_SUL!W231)</f>
        <v>Limpeza de lastro</v>
      </c>
      <c r="U228" s="137">
        <f ca="1">_xlfn.XLOOKUP(G228&amp;$U$2,BS_CONTROLE[CHAVE],BS_CONTROLE[Quantidade_11],"-")</f>
        <v>30</v>
      </c>
      <c r="V228" s="137">
        <f ca="1">_xlfn.XLOOKUP(G228&amp;$V$2,BS_CONTROLE[CHAVE],BS_CONTROLE[Quantidade_11],"-")</f>
        <v>40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>
        <f ca="1">_xlfn.XLOOKUP(G231&amp;$U$2,BS_CONTROLE[CHAVE],BS_CONTROLE[Quantidade_11],"-")</f>
        <v>30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30</v>
      </c>
      <c r="V232" s="137">
        <f ca="1">_xlfn.XLOOKUP(G232&amp;$V$2,BS_CONTROLE[CHAVE],BS_CONTROLE[Quantidade_11],"-")</f>
        <v>312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*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1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*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>
        <f ca="1">_xlfn.XLOOKUP(G237&amp;$U$2,BS_CONTROLE[CHAVE],BS_CONTROLE[Quantidade_11],"-")</f>
        <v>0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>
        <f ca="1">_xlfn.XLOOKUP(G238&amp;$U$2,BS_CONTROLE[CHAVE],BS_CONTROLE[Quantidade_11],"-")</f>
        <v>0</v>
      </c>
      <c r="V238" s="137">
        <f ca="1">_xlfn.XLOOKUP(G238&amp;$V$2,BS_CONTROLE[CHAVE],BS_CONTROLE[Quantidade_11],"-")</f>
        <v>1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>
        <f ca="1">_xlfn.XLOOKUP(G239&amp;$U$2,BS_CONTROLE[CHAVE],BS_CONTROLE[Quantidade_11],"-")</f>
        <v>0</v>
      </c>
      <c r="V239" s="137">
        <f ca="1">_xlfn.XLOOKUP(G239&amp;$V$2,BS_CONTROLE[CHAVE],BS_CONTROLE[Quantidade_11],"-")</f>
        <v>1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>
        <f ca="1">_xlfn.XLOOKUP(G242&amp;$W$2,BS_CONTROLE[CHAVE],BS_CONTROLE[Quantidade_11],"-")</f>
        <v>400</v>
      </c>
    </row>
    <row r="243" spans="1:23" hidden="1">
      <c r="A243" s="146" t="str">
        <f>IF(SP_SUL!Y246="","*",SP_SUL!Y246)</f>
        <v>*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30</v>
      </c>
      <c r="V307" s="137">
        <f ca="1">_xlfn.XLOOKUP(G307&amp;$V$2,BS_CONTROLE[CHAVE],BS_CONTROLE[Quantidade_11],"-")</f>
        <v>40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1</v>
      </c>
      <c r="V533" s="137">
        <f ca="1">_xlfn.XLOOKUP(G533&amp;$V$2,BS_CONTROLE[CHAVE],BS_CONTROLE[Quantidade_11],"-")</f>
        <v>2</v>
      </c>
      <c r="W533" s="137">
        <f ca="1">_xlfn.XLOOKUP(G533&amp;$W$2,BS_CONTROLE[CHAVE],BS_CONTROLE[Quantidade_11],"-")</f>
        <v>0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1385</v>
      </c>
      <c r="D5" s="230"/>
      <c r="E5" s="230"/>
      <c r="F5" s="230"/>
      <c r="G5" s="230"/>
      <c r="H5" s="230"/>
      <c r="I5" s="230"/>
      <c r="J5" s="231"/>
      <c r="K5" s="232" t="s">
        <v>1386</v>
      </c>
      <c r="L5" s="233"/>
      <c r="M5" s="233"/>
      <c r="N5" s="233"/>
      <c r="O5" s="234" t="s">
        <v>1387</v>
      </c>
      <c r="P5" s="235"/>
    </row>
    <row r="6" spans="1:16" s="74" customFormat="1" ht="15" customHeight="1">
      <c r="A6" s="66" t="s">
        <v>1383</v>
      </c>
      <c r="B6" s="75" t="s">
        <v>1382</v>
      </c>
      <c r="C6" s="76" t="s">
        <v>962</v>
      </c>
      <c r="D6" s="77" t="s">
        <v>963</v>
      </c>
      <c r="E6" s="76" t="s">
        <v>1388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1389</v>
      </c>
      <c r="M6" s="80" t="s">
        <v>576</v>
      </c>
      <c r="N6" s="81" t="s">
        <v>957</v>
      </c>
      <c r="O6" s="158" t="s">
        <v>1000</v>
      </c>
      <c r="P6" s="133" t="s">
        <v>1390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0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1</v>
      </c>
      <c r="P185" s="147" t="str">
        <f>IF($A$2=1,IF(SP_SUL!BJ185="","*",SP_SUL!BJ185),IF(SP_SUL!BK185="","*",SP_SUL!BK185))</f>
        <v>TP pronto 10h00 / Em intervalo das 10h00 até 11h30.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1</v>
      </c>
      <c r="P186" s="147" t="str">
        <f>IF($A$2=1,IF(SP_SUL!BJ186="","*",SP_SUL!BJ186),IF(SP_SUL!BK186="","*",SP_SUL!BK186))</f>
        <v>TP pronto 09h00 / Em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1</v>
      </c>
      <c r="P187" s="147" t="str">
        <f>IF($A$2=1,IF(SP_SUL!BJ187="","*",SP_SUL!BJ187),IF(SP_SUL!BK187="","*",SP_SUL!BK187))</f>
        <v>MC1 07h39 / Em intervalo das 10h56 até 12h56.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1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1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1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1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1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1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1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1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1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1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1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1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 xml:space="preserve">Concedido intervalo das 07h54 até 13h24, libeado intervalo 13h52, devido 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1</v>
      </c>
      <c r="P214" s="147" t="str">
        <f>IF($A$2=1,IF(SP_SUL!BJ214="","*",SP_SUL!BJ214),IF(SP_SUL!BK214="","*",SP_SUL!BK214))</f>
        <v>Em intervalo das 07h54 até 13h24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1</v>
      </c>
      <c r="P215" s="147" t="str">
        <f>IF($A$2=1,IF(SP_SUL!BJ215="","*",SP_SUL!BJ215),IF(SP_SUL!BK215="","*",SP_SUL!BK215))</f>
        <v>Em intervalo das 07h54 até 13h24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ROBSON (TF-701)</v>
      </c>
      <c r="F231" s="83" t="str">
        <f>IF(SP_SUL!H231="","*",SP_SUL!H231)</f>
        <v>ZXP189</v>
      </c>
      <c r="G231" s="83" t="str">
        <f>IF(SP_SUL!M231="","*",SP_SUL!M231)</f>
        <v>ZXP-ZFY</v>
      </c>
      <c r="H231" s="116">
        <f>IF(SP_SUL!K231="","*",SP_SUL!K231)</f>
        <v>187.58</v>
      </c>
      <c r="I231" s="113">
        <f>IF(SP_SUL!O231="","*",SP_SUL!O231)</f>
        <v>0.41666666666666669</v>
      </c>
      <c r="J231" s="113">
        <f>IF(SP_SUL!P231="","*",SP_SUL!P231)</f>
        <v>6.25E-2</v>
      </c>
      <c r="K231" s="83" t="str">
        <f>IF(SP_SUL!AK231="","*",SP_SUL!AK231)</f>
        <v>ZXP189</v>
      </c>
      <c r="L231" s="83" t="str">
        <f>IF(SP_SUL!AM231="","*",SP_SUL!AM231)</f>
        <v>ZXP-ZFY</v>
      </c>
      <c r="M231" s="83">
        <f>IF(SP_SUL!AP231="","*",SP_SUL!AP231)</f>
        <v>187.58</v>
      </c>
      <c r="N231" s="83" t="str">
        <f>IF(SP_SUL!AM231="","*",SP_SUL!AM231)</f>
        <v>ZXP-ZFY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2026-03-06T17:27:26Z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