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293" documentId="8_{B6337239-1A00-434D-AAD0-422EA1FEB5AE}" xr6:coauthVersionLast="47" xr6:coauthVersionMax="47" xr10:uidLastSave="{3B7E58C7-51FB-43B1-84E7-1DF12E7928AE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6" l="1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91" i="1" a="1"/>
  <c r="H291" i="1"/>
  <c r="I289" i="16" s="1"/>
  <c r="A303" i="1"/>
  <c r="H301" i="1" a="1"/>
  <c r="H301" i="1" s="1"/>
  <c r="I299" i="16" s="1"/>
  <c r="N248" i="1" a="1"/>
  <c r="N248" i="1" s="1"/>
  <c r="L246" i="16" s="1"/>
  <c r="M248" i="1" a="1"/>
  <c r="M248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K236" i="16" s="1"/>
  <c r="N238" i="1" a="1"/>
  <c r="N238" i="1"/>
  <c r="L236" i="16" s="1"/>
  <c r="R238" i="1"/>
  <c r="S238" i="1" a="1"/>
  <c r="S238" i="1"/>
  <c r="D236" i="16" s="1"/>
  <c r="T238" i="1" a="1"/>
  <c r="T238" i="1"/>
  <c r="E236" i="16" s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K221" i="16" s="1"/>
  <c r="N223" i="1" a="1"/>
  <c r="N223" i="1"/>
  <c r="L221" i="16" s="1"/>
  <c r="R223" i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N217" i="1" a="1"/>
  <c r="N217" i="1" s="1"/>
  <c r="L215" i="16" s="1"/>
  <c r="M217" i="1" a="1"/>
  <c r="M217" i="1" s="1"/>
  <c r="K215" i="16" s="1"/>
  <c r="R205" i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R245" i="1"/>
  <c r="S245" i="1" a="1"/>
  <c r="S245" i="1" s="1"/>
  <c r="D243" i="16" s="1"/>
  <c r="T245" i="1" a="1"/>
  <c r="T245" i="1" s="1"/>
  <c r="E243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R248" i="1"/>
  <c r="S248" i="1" a="1"/>
  <c r="S248" i="1" s="1"/>
  <c r="D246" i="16" s="1"/>
  <c r="T248" i="1" a="1"/>
  <c r="T248" i="1" s="1"/>
  <c r="E246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R257" i="1"/>
  <c r="S257" i="1" a="1"/>
  <c r="S257" i="1" s="1"/>
  <c r="D255" i="16" s="1"/>
  <c r="T257" i="1" a="1"/>
  <c r="T257" i="1" s="1"/>
  <c r="E255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R265" i="1"/>
  <c r="S265" i="1" a="1"/>
  <c r="S265" i="1" s="1"/>
  <c r="D263" i="16" s="1"/>
  <c r="T265" i="1" a="1"/>
  <c r="T265" i="1" s="1"/>
  <c r="E263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R266" i="1"/>
  <c r="S266" i="1" a="1"/>
  <c r="S266" i="1" s="1"/>
  <c r="D264" i="16" s="1"/>
  <c r="T266" i="1" a="1"/>
  <c r="T266" i="1" s="1"/>
  <c r="E264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R279" i="1"/>
  <c r="S279" i="1" a="1"/>
  <c r="S279" i="1" s="1"/>
  <c r="D277" i="16" s="1"/>
  <c r="T279" i="1" a="1"/>
  <c r="T279" i="1" s="1"/>
  <c r="E277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R282" i="1"/>
  <c r="S282" i="1" a="1"/>
  <c r="S282" i="1" s="1"/>
  <c r="D280" i="16" s="1"/>
  <c r="T282" i="1" a="1"/>
  <c r="T282" i="1" s="1"/>
  <c r="E280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R284" i="1"/>
  <c r="S284" i="1" a="1"/>
  <c r="S284" i="1" s="1"/>
  <c r="D282" i="16" s="1"/>
  <c r="T284" i="1" a="1"/>
  <c r="T284" i="1" s="1"/>
  <c r="E282" i="16" s="1"/>
  <c r="AI284" i="1"/>
  <c r="BB284" i="1" s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R288" i="1"/>
  <c r="S288" i="1" a="1"/>
  <c r="S288" i="1" s="1"/>
  <c r="D286" i="16" s="1"/>
  <c r="T288" i="1" a="1"/>
  <c r="T288" i="1" s="1"/>
  <c r="E286" i="16" s="1"/>
  <c r="AI288" i="1"/>
  <c r="BB288" i="1" s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R290" i="1"/>
  <c r="S290" i="1" a="1"/>
  <c r="S290" i="1" s="1"/>
  <c r="D288" i="16" s="1"/>
  <c r="T290" i="1" a="1"/>
  <c r="T290" i="1" s="1"/>
  <c r="E288" i="16" s="1"/>
  <c r="AI290" i="1"/>
  <c r="BB290" i="1" s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R297" i="1"/>
  <c r="S297" i="1" a="1"/>
  <c r="S297" i="1" s="1"/>
  <c r="D295" i="16" s="1"/>
  <c r="T297" i="1" a="1"/>
  <c r="T297" i="1" s="1"/>
  <c r="E295" i="16" s="1"/>
  <c r="AI297" i="1"/>
  <c r="BB297" i="1" s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R299" i="1"/>
  <c r="S299" i="1" a="1"/>
  <c r="S299" i="1" s="1"/>
  <c r="D297" i="16" s="1"/>
  <c r="T299" i="1" a="1"/>
  <c r="T299" i="1" s="1"/>
  <c r="E297" i="16" s="1"/>
  <c r="AI299" i="1"/>
  <c r="BB299" i="1" s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C303" i="1"/>
  <c r="G303" i="1"/>
  <c r="R303" i="1"/>
  <c r="S303" i="1" a="1"/>
  <c r="S303" i="1" s="1"/>
  <c r="D301" i="16" s="1"/>
  <c r="T303" i="1" a="1"/>
  <c r="T303" i="1" s="1"/>
  <c r="E301" i="16" s="1"/>
  <c r="AI303" i="1"/>
  <c r="BB303" i="1" s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55" i="1" l="1" a="1"/>
  <c r="BD55" i="1" s="1"/>
  <c r="BD53" i="1" a="1"/>
  <c r="BD53" i="1" s="1"/>
  <c r="BD49" i="1" a="1"/>
  <c r="BD49" i="1" s="1"/>
  <c r="BD48" i="1" a="1"/>
  <c r="BD48" i="1" s="1"/>
  <c r="AJ287" i="1"/>
  <c r="AJ290" i="1"/>
  <c r="BB56" i="1"/>
  <c r="AJ304" i="1"/>
  <c r="AJ303" i="1"/>
  <c r="AJ301" i="1"/>
  <c r="AJ299" i="1"/>
  <c r="AJ297" i="1"/>
  <c r="AJ58" i="1"/>
  <c r="AJ295" i="1"/>
  <c r="AJ293" i="1"/>
  <c r="AJ291" i="1"/>
  <c r="AJ288" i="1"/>
  <c r="AJ284" i="1"/>
  <c r="BB59" i="1"/>
  <c r="AJ55" i="1"/>
  <c r="BB63" i="1"/>
  <c r="AJ282" i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<sst xmlns="http://schemas.openxmlformats.org/spreadsheetml/2006/main" count="7353" uniqueCount="1857">
  <si>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</si>
  <si>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</si>
  <si>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</si>
  <si>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</si>
  <si>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</si>
  <si>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</si>
  <si>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</si>
  <si>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</si>
  <si>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</si>
  <si>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</si>
  <si>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</si>
  <si>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</si>
  <si>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</si>
  <si>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</si>
  <si>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</si>
  <si>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</si>
  <si>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</si>
  <si>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</si>
  <si>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</si>
  <si>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</si>
  <si>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</si>
  <si>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</si>
  <si>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</si>
  <si>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</si>
  <si>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</si>
  <si>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</si>
  <si>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</si>
  <si>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</si>
  <si>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</si>
  <si>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</si>
  <si>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</si>
  <si>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</si>
  <si>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</si>
  <si>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</si>
  <si>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</si>
  <si>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</si>
  <si>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</si>
  <si>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</si>
  <si>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</si>
  <si>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</si>
  <si>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</si>
  <si>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</si>
  <si>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</si>
  <si>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</si>
  <si>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</si>
  <si>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</si>
  <si>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</si>
  <si>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</si>
  <si>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</si>
  <si>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</si>
  <si>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</si>
  <si>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</si>
  <si>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</si>
  <si>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</si>
  <si>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</si>
  <si>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</si>
  <si>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</si>
  <si>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</si>
  <si>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</si>
  <si>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</si>
  <si>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</si>
  <si>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</si>
  <si>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</si>
  <si>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</si>
  <si>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</si>
  <si>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</si>
  <si>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</si>
  <si>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</si>
  <si>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</si>
  <si>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</si>
  <si>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</si>
  <si>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</si>
  <si>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</si>
  <si>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</si>
  <si>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</si>
  <si>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</si>
  <si>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</si>
  <si>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</si>
  <si>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</si>
  <si>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</si>
  <si>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</si>
  <si>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</si>
  <si>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</si>
  <si>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</si>
  <si>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</si>
  <si>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</si>
  <si>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</si>
  <si>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</si>
  <si>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</si>
  <si>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</si>
  <si>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</si>
  <si>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</si>
  <si>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</si>
  <si>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</si>
  <si>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</si>
  <si>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</si>
  <si>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</si>
  <si>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</si>
  <si>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</si>
  <si>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</si>
  <si>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</si>
  <si>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</si>
  <si>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</si>
  <si>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</si>
  <si>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</si>
  <si>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</si>
  <si>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</si>
  <si>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</si>
  <si>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</si>
  <si>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</si>
  <si>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</si>
  <si>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</si>
  <si>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</si>
  <si>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</si>
  <si>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</si>
  <si>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</si>
  <si>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</si>
  <si>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</si>
  <si>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</si>
  <si>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</si>
  <si>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</si>
  <si>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</si>
  <si>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</si>
  <si>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</si>
  <si>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</si>
  <si>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</si>
  <si>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</si>
  <si>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</si>
  <si>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</si>
  <si>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</si>
  <si>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</si>
  <si>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</si>
  <si>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</si>
  <si>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</si>
  <si>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</si>
  <si>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</si>
  <si>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</si>
  <si>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</si>
  <si>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</si>
  <si>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</si>
  <si>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</si>
  <si>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</si>
  <si>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</si>
  <si>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</si>
  <si>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</si>
  <si>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</si>
  <si>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</si>
  <si>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</si>
  <si>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</si>
  <si>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</si>
  <si>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</si>
  <si>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</si>
  <si>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</si>
  <si>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</si>
  <si>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</si>
  <si>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</si>
  <si>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</si>
  <si>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</si>
  <si>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</si>
  <si>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</si>
  <si>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</si>
  <si>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</si>
  <si>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</si>
  <si>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</si>
  <si>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</si>
  <si>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</si>
  <si>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</si>
  <si>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</si>
  <si>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</si>
  <si>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</si>
  <si>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</si>
  <si>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</si>
  <si>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</si>
  <si>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</si>
  <si>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</si>
  <si>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</si>
  <si>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</si>
  <si>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</si>
  <si>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</si>
  <si>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</si>
  <si>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</si>
  <si>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</si>
  <si>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</si>
  <si>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</si>
  <si>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</si>
  <si>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</si>
  <si>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</si>
  <si>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</si>
  <si>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</si>
  <si>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</si>
  <si>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</si>
  <si>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</si>
  <si>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</si>
  <si>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</si>
  <si>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</si>
  <si>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</si>
  <si>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</si>
  <si>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</si>
  <si>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</si>
  <si>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</si>
  <si>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</si>
  <si>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</si>
  <si>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</si>
  <si>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</si>
  <si>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</si>
  <si>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</si>
  <si>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</si>
  <si>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</si>
  <si>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</si>
  <si>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</si>
  <si>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</si>
  <si>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</si>
  <si>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</si>
  <si>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</si>
  <si>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</si>
  <si>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</si>
  <si>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</si>
  <si>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</si>
  <si>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</si>
  <si>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</si>
  <si>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</si>
  <si>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</si>
  <si>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</si>
  <si>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</si>
  <si>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</si>
  <si>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</si>
  <si>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</si>
  <si>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</si>
  <si>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</si>
  <si>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</si>
  <si>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</si>
  <si>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</si>
  <si>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</si>
  <si>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</si>
  <si>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</si>
  <si>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</si>
  <si>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</si>
  <si>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</si>
  <si>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</si>
  <si>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</si>
  <si>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</si>
  <si>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</si>
  <si>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</si>
  <si>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</si>
  <si>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</si>
  <si>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</si>
  <si>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</si>
  <si>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</si>
  <si>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</si>
  <si>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</si>
  <si>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</si>
  <si>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</si>
  <si>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</si>
  <si>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</si>
  <si>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</si>
  <si>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</si>
  <si>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</si>
  <si>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</si>
  <si>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</si>
  <si>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</si>
  <si>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</si>
  <si>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</si>
  <si>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</si>
  <si>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</si>
  <si>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</si>
  <si>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</si>
  <si>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</si>
  <si>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</si>
  <si>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</si>
  <si>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</si>
  <si>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</si>
  <si>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</si>
  <si>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</si>
  <si>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</si>
  <si>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</si>
  <si>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</si>
  <si>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</si>
  <si>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</si>
  <si>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</si>
  <si>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</si>
  <si>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</si>
  <si>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</si>
  <si>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</si>
  <si>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</si>
  <si>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</si>
  <si>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</si>
  <si>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</si>
  <si>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</si>
  <si>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</si>
  <si>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</si>
  <si>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</si>
  <si>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</si>
  <si>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</si>
  <si>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</si>
  <si>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</si>
  <si>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</si>
  <si>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</si>
  <si>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</si>
  <si>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</si>
  <si>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</si>
  <si>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</si>
  <si>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</si>
  <si>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</si>
  <si>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</si>
  <si>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</si>
  <si>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</si>
  <si>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</si>
  <si>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</si>
  <si>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</si>
  <si>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</si>
  <si>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</si>
  <si>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</si>
  <si>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</si>
  <si>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</si>
  <si>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</si>
  <si>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</si>
  <si>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</si>
  <si>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</si>
  <si>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</si>
  <si>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</si>
  <si>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</si>
  <si>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</si>
  <si>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</si>
  <si>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</si>
  <si>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</si>
  <si>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</si>
  <si>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</si>
  <si>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</si>
  <si>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</si>
  <si>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</si>
  <si>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</si>
  <si>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</si>
  <si>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</si>
  <si>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</si>
  <si>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</si>
  <si>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</si>
  <si>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</si>
  <si>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</si>
  <si>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</si>
  <si>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</si>
  <si>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</si>
  <si>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</si>
  <si>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</si>
  <si>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</si>
  <si>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</si>
  <si>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</si>
  <si>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</si>
  <si>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</si>
  <si>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</si>
  <si>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</si>
  <si>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</si>
  <si>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</si>
  <si>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</si>
  <si>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</si>
  <si>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</si>
  <si>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</si>
  <si>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</si>
  <si>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</si>
  <si>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</si>
  <si>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</si>
  <si>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</si>
  <si>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</si>
  <si>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</si>
  <si>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</si>
  <si>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</si>
  <si>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</si>
  <si>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</si>
  <si>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</si>
  <si>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</si>
  <si>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</si>
  <si>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</si>
  <si>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</si>
  <si>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</si>
  <si>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</si>
  <si>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</si>
  <si>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</si>
  <si>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</si>
  <si>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</si>
  <si>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</si>
  <si>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</si>
  <si>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</si>
  <si>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</si>
  <si>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</si>
  <si>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</si>
  <si>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</si>
  <si>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</si>
  <si>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</si>
  <si>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</si>
  <si>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</si>
  <si>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</si>
  <si>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</si>
  <si>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</si>
  <si>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</si>
  <si>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</si>
  <si>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</si>
  <si>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</si>
  <si>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</si>
  <si>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</si>
  <si>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</si>
  <si>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</si>
  <si>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</si>
  <si>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</si>
  <si>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</si>
  <si>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</si>
  <si>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</si>
  <si>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</si>
  <si>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</si>
  <si>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</si>
  <si>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</si>
  <si>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</si>
  <si>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</si>
  <si>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</si>
  <si>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</si>
  <si>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</si>
  <si>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</si>
  <si>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</si>
  <si>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</si>
  <si>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</si>
  <si>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</si>
  <si>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</si>
  <si>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</si>
  <si>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</si>
  <si>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</si>
  <si>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</si>
  <si>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</si>
  <si>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</si>
  <si>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</si>
  <si>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</si>
  <si>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</si>
  <si>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</si>
  <si>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</si>
  <si>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</si>
  <si>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</si>
  <si>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</si>
  <si>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</si>
  <si>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</si>
  <si>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</si>
  <si>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</si>
  <si>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</si>
  <si>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</si>
  <si>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</si>
  <si>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</si>
  <si>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</si>
  <si>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</si>
  <si>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</si>
  <si>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</si>
  <si>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</si>
  <si>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</si>
  <si>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</si>
  <si>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</si>
  <si>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</si>
  <si>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</si>
  <si>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</si>
  <si>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</si>
  <si>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</si>
  <si>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</si>
  <si>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</si>
  <si>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</si>
  <si>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</si>
  <si>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</si>
  <si>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</si>
  <si>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</si>
  <si>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</si>
  <si>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</si>
  <si>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</si>
  <si>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</si>
  <si>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</si>
  <si>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</si>
  <si>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</si>
  <si>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</si>
  <si>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</si>
  <si>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</si>
  <si>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</si>
  <si>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</si>
  <si>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</si>
  <si>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</si>
  <si>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</si>
  <si>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</si>
  <si>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</si>
  <si>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</si>
  <si>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</si>
  <si>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</si>
  <si>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</si>
  <si>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</si>
  <si>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</si>
  <si>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</si>
  <si>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</si>
  <si>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</si>
  <si>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</si>
  <si>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</si>
  <si>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</si>
  <si>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</si>
  <si>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</si>
  <si>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</si>
  <si>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</si>
  <si>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</si>
  <si>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</si>
  <si>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</si>
  <si>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</si>
  <si>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</si>
  <si>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</si>
  <si>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</si>
  <si>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</si>
  <si>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</si>
  <si>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</si>
  <si>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</si>
  <si>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</si>
  <si>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</si>
  <si>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</si>
  <si>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</si>
  <si>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</si>
  <si>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</si>
  <si>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</si>
  <si>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</si>
  <si>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</si>
  <si>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</si>
  <si>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</si>
  <si>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</si>
  <si>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</si>
  <si>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</si>
  <si>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</si>
  <si>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</si>
  <si>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</si>
  <si>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</si>
  <si>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</si>
  <si>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</si>
  <si>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</si>
  <si>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</si>
  <si>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</si>
  <si>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</si>
  <si>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</si>
  <si>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</si>
  <si>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</si>
  <si>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</si>
  <si>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</si>
  <si>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</si>
  <si>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</si>
  <si>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</si>
  <si>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</si>
  <si>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</si>
  <si>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</si>
  <si>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</si>
  <si>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</si>
  <si>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</si>
  <si>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</si>
  <si>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</si>
  <si>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</si>
  <si>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</si>
  <si>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</si>
  <si>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</si>
  <si>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</si>
  <si>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</si>
  <si>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</si>
  <si>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</si>
  <si>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</si>
  <si>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</si>
  <si>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</si>
  <si>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</si>
  <si>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</si>
  <si>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</si>
  <si>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</si>
  <si>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</si>
  <si>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</si>
  <si>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</si>
  <si>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</si>
  <si>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</si>
  <si>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</si>
  <si>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</si>
  <si>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</si>
  <si>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</si>
  <si>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</si>
  <si>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</si>
  <si>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</si>
  <si>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</si>
  <si>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</si>
  <si>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</si>
  <si>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</si>
  <si>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</si>
  <si>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</si>
  <si>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</si>
  <si>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</si>
  <si>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</si>
  <si>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</si>
  <si>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</si>
  <si>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</si>
  <si>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</si>
  <si>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</si>
  <si>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</si>
  <si>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</si>
  <si>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</si>
  <si>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</si>
  <si>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</si>
  <si>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</si>
  <si>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</si>
  <si>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</si>
  <si>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</si>
  <si>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</si>
  <si>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</si>
  <si>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</si>
  <si>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</si>
  <si>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</si>
  <si>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</si>
  <si>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</si>
  <si>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</si>
  <si>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</si>
  <si>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</si>
  <si>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</si>
  <si>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</si>
  <si>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</si>
  <si>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</si>
  <si>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</si>
  <si>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</si>
  <si>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</si>
  <si>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</si>
  <si>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</si>
  <si>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</si>
  <si>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</si>
  <si>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</si>
  <si>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</si>
  <si>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</si>
  <si>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</si>
  <si>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</si>
  <si>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</si>
  <si>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</si>
  <si>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</si>
  <si>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</si>
  <si>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</si>
  <si>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</si>
  <si>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</si>
  <si>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</si>
  <si>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</si>
  <si>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</si>
  <si>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</si>
  <si>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</si>
  <si>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</si>
  <si>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</si>
  <si>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</si>
  <si>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</si>
  <si>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</si>
  <si>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</si>
  <si>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</si>
  <si>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</si>
  <si>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</si>
  <si>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</si>
  <si>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</si>
  <si>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</si>
  <si>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</si>
  <si>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</si>
  <si>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</si>
  <si>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</si>
  <si>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</si>
  <si>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</si>
  <si>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</si>
  <si>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</si>
  <si>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</si>
  <si>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</si>
  <si>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</si>
  <si>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</si>
  <si>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</si>
  <si>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</si>
  <si>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</si>
  <si>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</si>
  <si>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</si>
  <si>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</si>
  <si>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</si>
  <si>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</si>
  <si>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</si>
  <si>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</si>
  <si>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</si>
  <si>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</si>
  <si>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</si>
  <si>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</si>
  <si>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</si>
  <si>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</si>
  <si>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</si>
  <si>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</si>
  <si>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</si>
  <si>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</si>
  <si>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</si>
  <si>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</si>
  <si>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</si>
  <si>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</si>
  <si>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</si>
  <si>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</si>
  <si>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</si>
  <si>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</si>
  <si>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</si>
  <si>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</si>
  <si>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</si>
  <si>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</si>
  <si>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</si>
  <si>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</si>
  <si>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</si>
  <si>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</si>
  <si>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</si>
  <si>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</si>
  <si>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</si>
  <si>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</si>
  <si>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</si>
  <si>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</si>
  <si>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</si>
  <si>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</si>
  <si>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</si>
  <si>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</si>
  <si>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</si>
  <si>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</si>
  <si>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</si>
  <si>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</si>
  <si>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</si>
  <si>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</si>
  <si>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</si>
  <si>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</si>
  <si>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</si>
  <si>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</si>
  <si>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</si>
  <si>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</si>
  <si>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</si>
  <si>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</si>
  <si>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</si>
  <si>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</si>
  <si>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</si>
  <si>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</si>
  <si>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</si>
  <si>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</si>
  <si>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</si>
  <si>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</si>
  <si>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</si>
  <si>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</si>
  <si>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</si>
  <si>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</si>
  <si>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</si>
  <si>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</si>
  <si>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</si>
  <si>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</si>
  <si>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</si>
  <si>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</si>
  <si>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</si>
  <si>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</si>
  <si>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</si>
  <si>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</si>
  <si>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</si>
  <si>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</si>
  <si>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</si>
  <si>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</si>
  <si>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</si>
  <si>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</si>
  <si>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</si>
  <si>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</si>
  <si>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</si>
  <si>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</si>
  <si>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</si>
  <si>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</si>
  <si>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</si>
  <si>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</si>
  <si>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</si>
  <si>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</si>
  <si>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</si>
  <si>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</si>
  <si>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</si>
  <si>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</si>
  <si>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</si>
  <si>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</si>
  <si>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</si>
  <si>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</si>
  <si>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</si>
  <si>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</si>
  <si>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</si>
  <si>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</si>
  <si>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</si>
  <si>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</si>
  <si>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</si>
  <si>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</si>
  <si>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</si>
  <si>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</si>
  <si>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</si>
  <si>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</si>
  <si>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</si>
  <si>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</si>
  <si>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</si>
  <si>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</si>
  <si>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</si>
  <si>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</si>
  <si>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</si>
  <si>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</si>
  <si>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</si>
  <si>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</si>
  <si>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</si>
  <si>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</si>
  <si>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</si>
  <si>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</si>
  <si>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</si>
  <si>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</si>
  <si>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</si>
  <si>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</si>
  <si>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</si>
  <si>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</si>
  <si>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</si>
  <si>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</si>
  <si>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</si>
  <si>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</si>
  <si>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</si>
  <si>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</si>
  <si>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</si>
  <si>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</si>
  <si>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</si>
  <si>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</si>
  <si>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</si>
  <si>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</si>
  <si>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</si>
  <si>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</si>
  <si>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</si>
  <si>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</si>
  <si>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</si>
  <si>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</si>
  <si>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</si>
  <si>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</si>
  <si>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</si>
  <si>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</si>
  <si>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</si>
  <si>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</si>
  <si>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</si>
  <si>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</si>
  <si>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</si>
  <si>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</si>
  <si>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</si>
  <si>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</si>
  <si>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</si>
  <si>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</si>
  <si>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</si>
  <si>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</si>
  <si>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</si>
  <si>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</si>
  <si>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</si>
  <si>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</si>
  <si>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</si>
  <si>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</si>
  <si>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</si>
  <si>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</si>
  <si>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</si>
  <si>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</si>
  <si>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</si>
  <si>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</si>
  <si>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</si>
  <si>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</si>
  <si>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</si>
  <si>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</si>
  <si>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</si>
  <si>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</si>
  <si>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</si>
  <si>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</si>
  <si>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</si>
  <si>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</si>
  <si>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</si>
  <si>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</si>
  <si>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</si>
  <si>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</si>
  <si>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</si>
  <si>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</si>
  <si>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</si>
  <si>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</si>
  <si>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</si>
  <si>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</si>
  <si>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</si>
  <si>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</si>
  <si>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</si>
  <si>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</si>
  <si>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</si>
  <si>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</si>
  <si>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</si>
  <si>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</si>
  <si>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</si>
  <si>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</si>
  <si>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</si>
  <si>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</si>
  <si>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</si>
  <si>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</si>
  <si>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</si>
  <si>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</si>
  <si>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</si>
  <si>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</si>
  <si>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</si>
  <si>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</si>
  <si>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</si>
  <si>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</si>
  <si>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</si>
  <si>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</si>
  <si>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</si>
  <si>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</si>
  <si>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</si>
  <si>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</si>
  <si>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</si>
  <si>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</si>
  <si>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</si>
  <si>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</si>
  <si>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</si>
  <si>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</si>
  <si>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</si>
  <si>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</si>
  <si>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</si>
  <si>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</si>
  <si>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</si>
  <si>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</si>
  <si>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</si>
  <si>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</si>
  <si>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</si>
  <si>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</si>
  <si>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</si>
  <si>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</si>
  <si>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</si>
  <si>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</si>
  <si>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</si>
  <si>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</si>
  <si>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</si>
  <si>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</si>
  <si>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</si>
  <si>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</si>
  <si>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</si>
  <si>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</si>
  <si>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</si>
  <si>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</si>
  <si>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</si>
  <si>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</si>
  <si>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</si>
  <si>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</si>
  <si>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</si>
  <si>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</si>
  <si>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</si>
  <si>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</si>
  <si>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</si>
  <si>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</si>
  <si>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</si>
  <si>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</si>
  <si>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</si>
  <si>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</si>
  <si>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</si>
  <si>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</si>
  <si>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</si>
  <si>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</si>
  <si>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</si>
  <si>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</si>
  <si>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</si>
  <si>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</si>
  <si>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</si>
  <si>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</si>
  <si>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</si>
  <si>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</si>
  <si>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</si>
  <si>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</si>
  <si>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</si>
  <si>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</si>
  <si>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</si>
  <si>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</si>
  <si>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</si>
  <si>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</si>
  <si>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</si>
  <si>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</si>
  <si>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</si>
  <si>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</si>
  <si>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</si>
  <si>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</si>
  <si>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</si>
  <si>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</si>
  <si>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</si>
  <si>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</si>
  <si>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</si>
  <si>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</si>
  <si>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</si>
  <si>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</si>
  <si>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</si>
  <si>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</si>
  <si>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</si>
  <si>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</si>
  <si>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</si>
  <si>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</si>
  <si>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</si>
  <si>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</si>
  <si>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</si>
  <si>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</si>
  <si>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</si>
  <si>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</si>
  <si>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</si>
  <si>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</si>
  <si>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</si>
  <si>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</si>
  <si>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</si>
  <si>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</si>
  <si>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</si>
  <si>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</si>
  <si>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</si>
  <si>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</si>
  <si>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</si>
  <si>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</si>
  <si>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</si>
  <si>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</si>
  <si>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</si>
  <si>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</si>
  <si>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</si>
  <si>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</si>
  <si>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</si>
  <si>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</si>
  <si>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</si>
  <si>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</si>
  <si>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</si>
  <si>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</si>
  <si>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</si>
  <si>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</si>
  <si>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</si>
  <si>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</si>
  <si>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</si>
  <si>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</si>
  <si>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</si>
  <si>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</si>
  <si>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</si>
  <si>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</si>
  <si>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</si>
  <si>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</si>
  <si>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</si>
  <si>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</si>
  <si>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</si>
  <si>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</si>
  <si>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</si>
  <si>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</si>
  <si>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</si>
  <si>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</si>
  <si>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</si>
  <si>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</si>
  <si>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</si>
  <si>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</si>
  <si>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</si>
  <si>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</si>
  <si>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</si>
  <si>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</si>
  <si>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</si>
  <si>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</si>
  <si>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</si>
  <si>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</si>
  <si>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</si>
  <si>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</si>
  <si>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</si>
  <si>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</si>
  <si>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</si>
  <si>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</si>
  <si>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</si>
  <si>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</si>
  <si>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</si>
  <si>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</si>
  <si>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</si>
  <si>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</si>
  <si>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</si>
  <si>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</si>
  <si>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</si>
  <si>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</si>
  <si>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</si>
  <si>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</si>
  <si>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</si>
  <si>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</si>
  <si>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</si>
  <si>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</si>
  <si>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</si>
  <si>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</si>
  <si>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</si>
  <si>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</si>
  <si>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</si>
  <si>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</si>
  <si>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</si>
  <si>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</si>
  <si>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</si>
  <si>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</si>
  <si>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</si>
  <si>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</si>
  <si>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</si>
  <si>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</si>
  <si>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</si>
  <si>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</si>
  <si>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</si>
  <si>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</si>
  <si>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</si>
  <si>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</si>
  <si>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</si>
  <si>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</si>
  <si>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</si>
  <si>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</si>
  <si>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</si>
  <si>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</si>
  <si>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</si>
  <si>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</si>
  <si>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</si>
  <si>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</si>
  <si>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</si>
  <si>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</si>
  <si>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</si>
  <si>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</si>
  <si>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</si>
  <si>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</si>
  <si>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</si>
  <si>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</si>
  <si>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</si>
  <si>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</si>
  <si>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</si>
  <si>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</si>
  <si>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</si>
  <si>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</si>
  <si>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</si>
  <si>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</si>
  <si>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</si>
  <si>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</si>
  <si>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</si>
  <si>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</si>
  <si>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</si>
  <si>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</si>
  <si>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</si>
  <si>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</si>
  <si>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</si>
  <si>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</si>
  <si>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</si>
  <si>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</si>
  <si>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</si>
  <si>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</si>
  <si>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</si>
  <si>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</si>
  <si>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</si>
  <si>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</si>
  <si>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</si>
  <si>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</si>
  <si>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</si>
  <si>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</si>
  <si>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</si>
  <si>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</si>
  <si>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</si>
  <si>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</si>
  <si>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</si>
  <si>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</si>
  <si>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</si>
  <si>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</si>
  <si>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</si>
  <si>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</si>
  <si>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</si>
  <si>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</si>
  <si>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</si>
  <si>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</si>
  <si>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</si>
  <si>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</si>
  <si>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</si>
  <si>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</si>
  <si>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</si>
  <si>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</si>
  <si>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</si>
  <si>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</si>
  <si>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</si>
  <si>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</si>
  <si>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</si>
  <si>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</si>
  <si>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</si>
  <si>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</si>
  <si>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</si>
  <si>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</si>
  <si>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</si>
  <si>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</si>
  <si>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</si>
  <si>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</si>
  <si>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</si>
  <si>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</si>
  <si>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</si>
  <si>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</si>
  <si>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</si>
  <si>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</si>
  <si>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</si>
  <si>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</si>
  <si>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</si>
  <si>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</si>
  <si>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</si>
  <si>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</si>
  <si>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</si>
  <si>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</si>
  <si>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</si>
  <si>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</si>
  <si>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</si>
  <si>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</si>
  <si>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</si>
  <si>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</si>
  <si>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</si>
  <si>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</si>
  <si>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</si>
  <si>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</si>
  <si>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</si>
  <si>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</si>
  <si>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</si>
  <si>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</si>
  <si>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</si>
  <si>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</si>
  <si>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</si>
  <si>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</si>
  <si>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</si>
  <si>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</si>
  <si>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</si>
  <si>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</si>
  <si>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</si>
  <si>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</si>
  <si>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</si>
  <si>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</si>
  <si>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</si>
  <si>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</si>
  <si>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</si>
  <si>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</si>
  <si>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</si>
  <si>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</si>
  <si>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</si>
  <si>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</si>
  <si>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</si>
  <si>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</si>
  <si>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</si>
  <si>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</si>
  <si>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</si>
  <si>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</si>
  <si>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</si>
  <si>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</si>
  <si>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</si>
  <si>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</si>
  <si>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</si>
  <si>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</si>
  <si>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</si>
  <si>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</si>
  <si>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</si>
  <si>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</si>
  <si>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</si>
  <si>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</si>
  <si>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</si>
  <si>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</si>
  <si>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</si>
  <si>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</si>
  <si>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</si>
  <si>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</si>
  <si>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</si>
  <si>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</si>
  <si>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</si>
  <si>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</si>
  <si>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</si>
  <si>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</si>
  <si>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</si>
  <si>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</si>
  <si>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</si>
  <si>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</si>
  <si>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</si>
  <si>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</si>
  <si>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</si>
  <si>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</si>
  <si>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</si>
  <si>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</si>
  <si>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</si>
  <si>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</si>
  <si>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</si>
  <si>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</si>
  <si>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</si>
  <si>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</si>
  <si>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</si>
  <si>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</si>
  <si>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</si>
  <si>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</si>
  <si>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</si>
  <si>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</si>
  <si>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</si>
  <si>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</si>
  <si>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</si>
  <si>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</si>
  <si>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</si>
  <si>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</si>
  <si>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</si>
  <si>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</si>
  <si>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</si>
  <si>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</si>
  <si>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</si>
  <si>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</si>
  <si>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</si>
  <si>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</si>
  <si>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</si>
  <si>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</si>
  <si>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</si>
  <si>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</si>
  <si>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</si>
  <si>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</si>
  <si>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</si>
  <si>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</si>
  <si>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</si>
  <si>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</si>
  <si>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</si>
  <si>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</si>
  <si>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</si>
  <si>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</si>
  <si>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</si>
  <si>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</si>
  <si>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</si>
  <si>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</si>
  <si>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</si>
  <si>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</si>
  <si>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</si>
  <si>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</si>
  <si>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</si>
  <si>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</si>
  <si>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</si>
  <si>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</si>
  <si>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</si>
  <si>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</si>
  <si>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</si>
  <si>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</si>
  <si>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</si>
  <si>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</si>
  <si>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</si>
  <si>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</si>
  <si>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</si>
  <si>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</si>
  <si>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</si>
  <si>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</si>
  <si>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</si>
  <si>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</si>
  <si>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</si>
  <si>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</si>
  <si>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</si>
  <si>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</si>
  <si>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</si>
  <si>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</si>
  <si>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</si>
  <si>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</si>
  <si>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</si>
  <si>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</si>
  <si>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</si>
  <si>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</si>
  <si>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</si>
  <si>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</si>
  <si>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</si>
  <si>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</si>
  <si>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</si>
  <si>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</si>
  <si>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</si>
  <si>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</si>
  <si>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</si>
  <si>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</si>
  <si>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</si>
  <si>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</si>
  <si>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</si>
  <si>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</si>
  <si>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</si>
  <si>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</si>
  <si>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</si>
  <si>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</si>
  <si>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</si>
  <si>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</si>
  <si>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</si>
  <si>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</si>
  <si>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</si>
  <si>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</si>
  <si>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</si>
  <si>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</si>
  <si>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</si>
  <si>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</si>
  <si>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</si>
  <si>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</si>
  <si>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</si>
  <si>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</si>
  <si>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</si>
  <si>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</si>
  <si>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</si>
  <si>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</si>
  <si>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</si>
  <si>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</si>
  <si>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</si>
  <si>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</si>
  <si>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</si>
  <si>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</si>
  <si>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</si>
  <si>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</si>
  <si>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</si>
  <si>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</si>
  <si>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</si>
  <si>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</si>
  <si>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</si>
  <si>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</si>
  <si>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</si>
  <si>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</si>
  <si>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</si>
  <si>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</si>
  <si>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</si>
  <si>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</si>
  <si>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</si>
  <si>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</si>
  <si>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</si>
  <si>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</si>
  <si>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</si>
  <si>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</si>
  <si>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</si>
  <si>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</si>
  <si>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</si>
  <si>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</si>
  <si>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</si>
  <si>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</si>
  <si>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</si>
  <si>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</si>
  <si>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</si>
  <si>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</si>
  <si>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</si>
  <si>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</si>
  <si>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</si>
  <si>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</si>
  <si>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</si>
  <si>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</si>
  <si>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</si>
  <si>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</si>
  <si>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</si>
  <si>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</si>
  <si>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</si>
  <si>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</si>
  <si>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</si>
  <si>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</si>
  <si>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</si>
  <si>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</si>
  <si>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</si>
  <si>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</si>
  <si>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</si>
  <si>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</si>
  <si>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</si>
  <si>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</si>
  <si>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</si>
  <si>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</si>
  <si>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</si>
  <si>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</si>
  <si>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</si>
  <si>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</si>
  <si>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</si>
  <si>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</si>
  <si>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</si>
  <si>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</si>
  <si>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</si>
  <si>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</si>
  <si>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</si>
  <si>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</si>
  <si>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</si>
  <si>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</si>
  <si>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</si>
  <si>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</si>
  <si>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</si>
  <si>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</si>
  <si>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</si>
  <si>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</si>
  <si>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</si>
  <si>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</si>
  <si>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</si>
  <si>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</si>
  <si>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</si>
  <si>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</si>
  <si>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</si>
  <si>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</si>
  <si>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</si>
  <si>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</si>
  <si>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</si>
  <si>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</si>
  <si>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</si>
  <si>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</si>
  <si>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</si>
  <si>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</si>
  <si>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</si>
  <si>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</si>
  <si>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</si>
  <si>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</si>
  <si>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</si>
  <si>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</si>
  <si>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</si>
  <si>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</si>
  <si>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</si>
  <si>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</si>
  <si>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</si>
  <si>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</si>
  <si>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</si>
  <si>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</si>
  <si>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</si>
  <si>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</si>
  <si>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</si>
  <si>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</si>
  <si>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</si>
  <si>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</si>
  <si>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</si>
  <si>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</si>
  <si>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</si>
  <si>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</si>
  <si>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</si>
  <si>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</si>
  <si>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</si>
  <si>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</si>
  <si>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</si>
  <si>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</si>
  <si>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</si>
  <si>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</si>
  <si>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</si>
  <si>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</si>
  <si>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</si>
  <si>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</si>
  <si>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</si>
  <si>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</si>
  <si>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</si>
  <si>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</si>
  <si>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</si>
  <si>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</si>
  <si>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</si>
  <si>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</si>
  <si>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</si>
  <si>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</si>
  <si>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</si>
  <si>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</si>
  <si>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</si>
  <si>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</si>
  <si>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</si>
  <si>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</si>
  <si>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</si>
  <si>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</si>
  <si>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</si>
  <si>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</si>
  <si>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</si>
  <si>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</si>
  <si>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</si>
  <si>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</si>
  <si>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</si>
  <si>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</si>
  <si>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</si>
  <si>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</si>
  <si>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</si>
  <si>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</si>
  <si>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</si>
  <si>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</si>
  <si>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</si>
  <si>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</si>
  <si>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</si>
  <si>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</si>
  <si>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</si>
  <si>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</si>
  <si>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</si>
  <si>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</si>
  <si>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</si>
  <si>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</si>
  <si>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</si>
  <si>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</si>
  <si>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</si>
  <si>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</si>
  <si>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</si>
  <si>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</si>
  <si>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</si>
  <si>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</si>
  <si>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</si>
  <si>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</si>
  <si>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</si>
  <si>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</si>
  <si>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</si>
  <si>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</si>
  <si>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</si>
  <si>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</si>
  <si>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</si>
  <si>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</si>
  <si>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</si>
  <si>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</si>
  <si>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</si>
  <si>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</si>
  <si>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</si>
  <si>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</si>
  <si>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</si>
  <si>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</si>
  <si>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</si>
  <si>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</si>
  <si>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</si>
  <si>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</si>
  <si>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</si>
  <si>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</si>
  <si>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</si>
  <si>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</si>
  <si>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</si>
  <si>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</si>
  <si>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</si>
  <si>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</si>
  <si>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</si>
  <si>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</si>
  <si>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</si>
  <si>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</si>
  <si>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</si>
  <si>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</si>
  <si>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</si>
  <si>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</si>
  <si>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</si>
  <si>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</si>
  <si>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</si>
  <si>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</si>
  <si>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</si>
  <si>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</si>
  <si>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</si>
  <si>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</si>
  <si>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</si>
  <si>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</si>
  <si>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</si>
  <si>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</si>
  <si>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</si>
  <si>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</si>
  <si>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</si>
  <si>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</si>
  <si>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</si>
  <si>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</si>
  <si>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</si>
  <si>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</si>
  <si>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</si>
  <si>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</si>
  <si>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</si>
  <si>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</si>
  <si>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</si>
  <si>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</si>
  <si>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</si>
  <si>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</si>
  <si>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</si>
  <si>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</si>
  <si>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</si>
  <si>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</si>
  <si>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</si>
  <si>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</si>
  <si>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</si>
  <si>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</si>
  <si>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</si>
  <si>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</si>
  <si>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</si>
  <si>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</si>
  <si>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</si>
  <si>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</si>
  <si>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</si>
  <si>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</si>
  <si>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</si>
  <si>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</si>
  <si>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</si>
  <si>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</si>
  <si>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</si>
  <si>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</si>
  <si>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</si>
  <si>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</si>
  <si>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</si>
  <si>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</si>
  <si>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</si>
  <si>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</si>
  <si>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</si>
  <si>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</si>
  <si>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</si>
  <si>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</si>
  <si>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</si>
  <si>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</si>
  <si>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</si>
  <si>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</si>
  <si>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</si>
  <si>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</si>
  <si>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</si>
  <si>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</si>
  <si>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</si>
  <si>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</si>
  <si>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</si>
  <si>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</si>
  <si>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</si>
  <si>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</si>
  <si>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</si>
  <si>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</si>
  <si>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</si>
  <si>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</si>
  <si>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</si>
  <si>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</si>
  <si>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</si>
  <si>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</si>
  <si>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</si>
  <si>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</si>
  <si>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</si>
  <si>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</si>
  <si>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</si>
  <si>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</si>
  <si>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</si>
  <si>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</si>
  <si>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</si>
  <si>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</si>
  <si>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</si>
  <si>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</si>
  <si>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</si>
  <si>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</si>
  <si>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</si>
  <si>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</si>
  <si>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</si>
  <si>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</si>
  <si>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</si>
  <si>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</si>
  <si>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</si>
  <si>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</si>
  <si>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</si>
  <si>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</si>
  <si>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</si>
  <si>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</si>
  <si>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</si>
  <si>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</si>
  <si>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</si>
  <si>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</si>
  <si>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</si>
  <si>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</si>
  <si>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</si>
  <si>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</si>
  <si>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</si>
  <si>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</si>
  <si>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</si>
  <si>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</si>
  <si>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</si>
  <si>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</si>
  <si>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</si>
  <si>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</si>
  <si>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</si>
  <si>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</si>
  <si>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</si>
  <si>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</si>
  <si>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</si>
  <si>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</si>
  <si>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</si>
  <si>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</si>
  <si>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</si>
  <si>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</si>
  <si>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</si>
  <si>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</si>
  <si>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</si>
  <si>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</si>
  <si>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</si>
  <si>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</si>
  <si>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</si>
  <si>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</si>
  <si>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</si>
  <si>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</si>
  <si>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</si>
  <si>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</si>
  <si>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</si>
  <si>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</si>
  <si>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</si>
  <si>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</si>
  <si>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</si>
  <si>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</si>
  <si>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</si>
  <si>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</si>
  <si>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</si>
  <si>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</si>
  <si>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</si>
  <si>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</si>
  <si>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</si>
  <si>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</si>
  <si>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</si>
  <si>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</si>
  <si>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</si>
  <si>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</si>
  <si>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</si>
  <si>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</si>
  <si>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</si>
  <si>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</si>
  <si>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</si>
  <si>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</si>
  <si>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</si>
  <si>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</si>
  <si>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</si>
  <si>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</si>
  <si>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</si>
  <si>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</si>
  <si>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</si>
  <si>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</si>
  <si>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</si>
  <si>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</si>
  <si>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</si>
  <si>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</si>
  <si>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</si>
  <si>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</si>
  <si>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</si>
  <si>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</si>
  <si>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</si>
  <si>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</si>
  <si>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</si>
  <si>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</si>
  <si>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</si>
  <si>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</si>
  <si>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</si>
  <si>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</si>
  <si>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</si>
  <si>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</si>
  <si>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</si>
  <si>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</si>
  <si>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</si>
  <si>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</si>
  <si>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</si>
  <si>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</si>
  <si>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</si>
  <si>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TRMSUL</t>
  </si>
  <si>
    <t>Execução de solda - AMV SUL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</si>
  <si>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</si>
  <si>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</si>
  <si>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</si>
  <si>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</si>
  <si>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</si>
  <si>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</si>
  <si>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TRCSUL</t>
  </si>
  <si>
    <t>Troca de meia chave em TRC SUL</t>
  </si>
  <si>
    <t>Recolha de dormente TQI L2</t>
  </si>
  <si>
    <t>TMI-TIN</t>
  </si>
  <si>
    <t>TMITIN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</si>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</sst>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>
      <alignment horizontal="center" vertical="center"/>
    </xf>
    <xf numFmtId="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1" activePane="topRight" state="frozen"/>
      <selection pane="topRight" activeCell="B282" sqref="B2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1172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1173</v>
      </c>
      <c r="BI1" s="261"/>
      <c r="BJ1" s="261"/>
      <c r="BK1" s="261"/>
      <c r="BL1" s="43"/>
      <c r="BM1" s="259" t="s">
        <v>1174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60" t="s">
        <v>1175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1178</v>
      </c>
      <c r="AT2" s="262"/>
      <c r="AU2" s="262"/>
      <c r="AV2" s="262"/>
      <c r="AW2" s="262"/>
      <c r="AX2" s="262"/>
      <c r="AY2" s="262"/>
      <c r="AZ2" s="4"/>
      <c r="BA2" s="258" t="s">
        <v>1179</v>
      </c>
      <c r="BB2" s="258"/>
      <c r="BC2" s="260" t="s">
        <v>1176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8" t="s">
        <v>1180</v>
      </c>
      <c r="AJ3" s="258"/>
      <c r="AK3" s="258" t="s">
        <v>1181</v>
      </c>
      <c r="AL3" s="258"/>
      <c r="AM3" s="258"/>
      <c r="AN3" s="258"/>
      <c r="AO3" s="258"/>
      <c r="AP3" s="258"/>
      <c r="AQ3" s="258"/>
      <c r="AR3" s="154"/>
      <c r="AS3" s="263" t="s">
        <v>1187</v>
      </c>
      <c r="AT3" s="263"/>
      <c r="AU3" s="263" t="s">
        <v>1188</v>
      </c>
      <c r="AV3" s="263"/>
      <c r="AW3" s="263" t="s">
        <v>1189</v>
      </c>
      <c r="AX3" s="263"/>
      <c r="AY3" s="57" t="s">
        <v>1190</v>
      </c>
      <c r="AZ3" s="57"/>
      <c r="BA3" s="258"/>
      <c r="BB3" s="258"/>
      <c r="BC3" s="258" t="s">
        <v>1183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1191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183</v>
      </c>
      <c r="E237" s="175">
        <v>276</v>
      </c>
      <c r="F237" s="133" t="s">
        <v>142</v>
      </c>
      <c r="G237" s="8" t="str">
        <f>IF(D237="","*",VLOOKUP(F237,BS_ATIVIDADE[#All],3,FALSE))</f>
        <v>MODERNIZAÇÃO</v>
      </c>
      <c r="H237" s="134" t="s">
        <v>457</v>
      </c>
      <c r="I237" s="134" t="s">
        <v>457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1738</v>
      </c>
      <c r="BK237" s="14" t="s">
        <v>1738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239</v>
      </c>
      <c r="E239" s="175">
        <v>277</v>
      </c>
      <c r="F239" s="133" t="s">
        <v>100</v>
      </c>
      <c r="G239" s="8" t="str">
        <f>IF(D239="","*",VLOOKUP(F239,BS_ATIVIDADE[#All],3,FALSE))</f>
        <v>MECANIZAÇÃO - DOL</v>
      </c>
      <c r="H239" s="134" t="s">
        <v>417</v>
      </c>
      <c r="I239" s="134" t="s">
        <v>417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1513</v>
      </c>
      <c r="W239" s="134" t="s">
        <v>1514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1739</v>
      </c>
      <c r="BK239" s="14" t="s">
        <v>1740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1740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240</v>
      </c>
      <c r="E241" s="175">
        <v>279</v>
      </c>
      <c r="F241" s="133" t="s">
        <v>133</v>
      </c>
      <c r="G241" s="8" t="str">
        <f>IF(D241="","*",VLOOKUP(F241,BS_ATIVIDADE[#All],3,FALSE))</f>
        <v>MODERNIZAÇÃO</v>
      </c>
      <c r="H241" s="134" t="s">
        <v>385</v>
      </c>
      <c r="I241" s="134" t="s">
        <v>385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1741</v>
      </c>
      <c r="X241" s="151" t="s">
        <v>1005</v>
      </c>
      <c r="Y241" s="129" t="s">
        <v>1008</v>
      </c>
      <c r="Z241" s="129"/>
      <c r="AA241" s="71" t="s">
        <v>1585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1742</v>
      </c>
      <c r="BK241" s="14" t="s">
        <v>1743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11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334</v>
      </c>
      <c r="E244" s="175">
        <v>282</v>
      </c>
      <c r="F244" s="133" t="s">
        <v>193</v>
      </c>
      <c r="G244" s="8" t="str">
        <f>IF(D244="","*",VLOOKUP(F244,BS_ATIVIDADE[#All],3,FALSE))</f>
        <v>SOLDA</v>
      </c>
      <c r="H244" s="134" t="s">
        <v>416</v>
      </c>
      <c r="I244" s="134" t="s">
        <v>11</v>
      </c>
      <c r="J244" s="150">
        <v>74</v>
      </c>
      <c r="K244" s="150">
        <v>97.62</v>
      </c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1744</v>
      </c>
      <c r="BK244" s="14" t="s">
        <v>1745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1745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209</v>
      </c>
      <c r="E247" s="175">
        <v>285</v>
      </c>
      <c r="F247" s="133" t="s">
        <v>213</v>
      </c>
      <c r="G247" s="8" t="str">
        <f>IF(D247="","*",VLOOKUP(F247,BS_ATIVIDADE[#All],3,FALSE))</f>
        <v>OUTROS</v>
      </c>
      <c r="H247" s="134" t="s">
        <v>980</v>
      </c>
      <c r="I247" s="134" t="s">
        <v>1746</v>
      </c>
      <c r="J247" s="150">
        <v>103</v>
      </c>
      <c r="K247" s="150">
        <v>2152.3159999999998</v>
      </c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1668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1747</v>
      </c>
      <c r="BK247" s="14" t="s">
        <v>1748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1748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149</v>
      </c>
      <c r="E248" s="175">
        <v>264</v>
      </c>
      <c r="F248" s="133" t="s">
        <v>107</v>
      </c>
      <c r="G248" s="8" t="str">
        <f>IF(D248="","*",VLOOKUP(F248,BS_ATIVIDADE[#All],3,FALSE))</f>
        <v>MECANIZAÇÃO - ESMERILHADORA</v>
      </c>
      <c r="H248" s="134" t="s">
        <v>927</v>
      </c>
      <c r="I248" s="134" t="s">
        <v>960</v>
      </c>
      <c r="J248" s="150">
        <v>103</v>
      </c>
      <c r="K248" s="150">
        <v>1806</v>
      </c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1726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1749</v>
      </c>
      <c r="BK248" s="14" t="s">
        <v>1750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1750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217</v>
      </c>
      <c r="E253" s="175">
        <v>291</v>
      </c>
      <c r="F253" s="133" t="s">
        <v>116</v>
      </c>
      <c r="G253" s="8" t="str">
        <f>IF(D253="","*",VLOOKUP(F253,BS_ATIVIDADE[#All],3,FALSE))</f>
        <v>MECANIZAÇÃO - SOCADORA</v>
      </c>
      <c r="H253" s="134" t="s">
        <v>1574</v>
      </c>
      <c r="I253" s="134" t="s">
        <v>617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1751</v>
      </c>
      <c r="BK253" s="14" t="s">
        <v>1751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11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183</v>
      </c>
      <c r="E256" s="175">
        <v>294</v>
      </c>
      <c r="F256" s="133" t="s">
        <v>142</v>
      </c>
      <c r="G256" s="8" t="str">
        <f>IF(D256="","*",VLOOKUP(F256,BS_ATIVIDADE[#All],3,FALSE))</f>
        <v>MODERNIZAÇÃO</v>
      </c>
      <c r="H256" s="134" t="s">
        <v>457</v>
      </c>
      <c r="I256" s="134" t="s">
        <v>457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1751</v>
      </c>
      <c r="BK256" s="14" t="s">
        <v>1751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11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idden="1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149</v>
      </c>
      <c r="E257" s="175">
        <v>264</v>
      </c>
      <c r="F257" s="133" t="s">
        <v>107</v>
      </c>
      <c r="G257" s="8" t="str">
        <f>IF(D257="","*",VLOOKUP(F257,BS_ATIVIDADE[#All],3,FALSE))</f>
        <v>MECANIZAÇÃO - ESMERILHADORA</v>
      </c>
      <c r="H257" s="134" t="s">
        <v>960</v>
      </c>
      <c r="I257" s="134" t="s">
        <v>960</v>
      </c>
      <c r="J257" s="150">
        <v>103</v>
      </c>
      <c r="K257" s="150">
        <v>1935</v>
      </c>
      <c r="L257" s="71">
        <v>1965</v>
      </c>
      <c r="M257" s="148" t="s">
        <v>950</v>
      </c>
      <c r="N257" s="148" t="s">
        <v>1752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1753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1754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11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217</v>
      </c>
      <c r="E261" s="175">
        <v>299</v>
      </c>
      <c r="F261" s="133" t="s">
        <v>116</v>
      </c>
      <c r="G261" s="8" t="str">
        <f>IF(D261="","*",VLOOKUP(F261,BS_ATIVIDADE[#All],3,FALSE))</f>
        <v>MECANIZAÇÃO - SOCADORA</v>
      </c>
      <c r="H261" s="134" t="s">
        <v>1574</v>
      </c>
      <c r="I261" s="134" t="s">
        <v>617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>
        <v>0</v>
      </c>
      <c r="AT261" s="32">
        <v>0</v>
      </c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>
        <v>0</v>
      </c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>
        <v>0</v>
      </c>
      <c r="BI261" s="14"/>
      <c r="BJ261" s="14" t="s">
        <v>1755</v>
      </c>
      <c r="BK261" s="14" t="s">
        <v>1756</v>
      </c>
      <c r="BL261" s="13"/>
      <c r="BM261" s="12" t="s">
        <v>1025</v>
      </c>
      <c r="BN261" s="12" t="s">
        <v>1055</v>
      </c>
      <c r="BO261" s="130" t="s">
        <v>1117</v>
      </c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>CCOCirculaçãoIntervaloOportunidade</v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278</v>
      </c>
      <c r="E264" s="175">
        <v>302</v>
      </c>
      <c r="F264" s="133" t="s">
        <v>193</v>
      </c>
      <c r="G264" s="8" t="str">
        <f>IF(D264="","*",VLOOKUP(F264,BS_ATIVIDADE[#All],3,FALSE))</f>
        <v>SOLDA</v>
      </c>
      <c r="H264" s="134" t="s">
        <v>603</v>
      </c>
      <c r="I264" s="134" t="s">
        <v>11</v>
      </c>
      <c r="J264" s="150">
        <v>98</v>
      </c>
      <c r="K264" s="150">
        <v>546.24</v>
      </c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 t="s">
        <v>1030</v>
      </c>
      <c r="BN264" s="12" t="s">
        <v>1030</v>
      </c>
      <c r="BO264" s="130" t="s">
        <v>1030</v>
      </c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>OKOK</v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249</v>
      </c>
      <c r="E265" s="175">
        <v>304</v>
      </c>
      <c r="F265" s="133" t="s">
        <v>25</v>
      </c>
      <c r="G265" s="8" t="str">
        <f>IF(D265="","*",VLOOKUP(F265,BS_ATIVIDADE[#All],3,FALSE))</f>
        <v>OUTROS</v>
      </c>
      <c r="H265" s="134" t="s">
        <v>1293</v>
      </c>
      <c r="I265" s="134" t="s">
        <v>539</v>
      </c>
      <c r="J265" s="150">
        <v>74</v>
      </c>
      <c r="K265" s="150">
        <v>500</v>
      </c>
      <c r="L265" s="71" t="s">
        <v>11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1565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1532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1680</v>
      </c>
      <c r="E266" s="175">
        <v>274</v>
      </c>
      <c r="F266" s="133" t="s">
        <v>193</v>
      </c>
      <c r="G266" s="8" t="str">
        <f>IF(D266="","*",VLOOKUP(F266,BS_ATIVIDADE[#All],3,FALSE))</f>
        <v>SOLDA</v>
      </c>
      <c r="H266" s="134" t="s">
        <v>11</v>
      </c>
      <c r="I266" s="134" t="s">
        <v>11</v>
      </c>
      <c r="J266" s="150">
        <v>74</v>
      </c>
      <c r="K266" s="150">
        <v>335.35899999999998</v>
      </c>
      <c r="L266" s="71" t="s">
        <v>11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1532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>
        <v>0</v>
      </c>
      <c r="AT266" s="32">
        <v>0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>
        <v>0</v>
      </c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>
        <v>0</v>
      </c>
      <c r="BI266" s="14"/>
      <c r="BJ266" s="14" t="s">
        <v>1765</v>
      </c>
      <c r="BK266" s="14" t="s">
        <v>1481</v>
      </c>
      <c r="BL266" s="13"/>
      <c r="BM266" s="12" t="s">
        <v>1032</v>
      </c>
      <c r="BN266" s="12" t="s">
        <v>1057</v>
      </c>
      <c r="BO266" s="130" t="s">
        <v>1057</v>
      </c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>CondiçõesClimáticaChuva</v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106</v>
      </c>
      <c r="E267" s="175">
        <v>305</v>
      </c>
      <c r="F267" s="133" t="s">
        <v>32</v>
      </c>
      <c r="G267" s="8" t="str">
        <f>IF(D267="","*",VLOOKUP(F267,BS_ATIVIDADE[#All],3,FALSE))</f>
        <v>DETECÇÃO</v>
      </c>
      <c r="H267" s="134" t="s">
        <v>473</v>
      </c>
      <c r="I267" s="134" t="s">
        <v>417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1677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>
        <v>0.29166666666666669</v>
      </c>
      <c r="AE267" s="71">
        <v>5487</v>
      </c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>
        <v>0.50416666666666665</v>
      </c>
      <c r="AT267" s="32">
        <v>0.54583333333333328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4.166666666666663E-2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>
        <v>1</v>
      </c>
      <c r="BI267" s="14"/>
      <c r="BJ267" s="14" t="s">
        <v>1766</v>
      </c>
      <c r="BK267" s="14" t="s">
        <v>1766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0.99999999999999911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183</v>
      </c>
      <c r="E268" s="175">
        <v>306</v>
      </c>
      <c r="F268" s="133" t="s">
        <v>142</v>
      </c>
      <c r="G268" s="8" t="str">
        <f>IF(D268="","*",VLOOKUP(F268,BS_ATIVIDADE[#All],3,FALSE))</f>
        <v>MODERNIZAÇÃO</v>
      </c>
      <c r="H268" s="134" t="s">
        <v>457</v>
      </c>
      <c r="I268" s="134" t="s">
        <v>457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>
        <v>0</v>
      </c>
      <c r="BI268" s="14"/>
      <c r="BJ268" s="14" t="s">
        <v>1767</v>
      </c>
      <c r="BK268" s="14" t="s">
        <v>1768</v>
      </c>
      <c r="BL268" s="13"/>
      <c r="BM268" s="12" t="s">
        <v>1025</v>
      </c>
      <c r="BN268" s="12" t="s">
        <v>1055</v>
      </c>
      <c r="BO268" s="130" t="s">
        <v>1117</v>
      </c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>CCOCirculaçãoIntervaloOportunidade</v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334</v>
      </c>
      <c r="E270" s="175">
        <v>308</v>
      </c>
      <c r="F270" s="133" t="s">
        <v>193</v>
      </c>
      <c r="G270" s="8" t="str">
        <f>IF(D270="","*",VLOOKUP(F270,BS_ATIVIDADE[#All],3,FALSE))</f>
        <v>SOLDA</v>
      </c>
      <c r="H270" s="134" t="s">
        <v>458</v>
      </c>
      <c r="I270" s="134" t="s">
        <v>11</v>
      </c>
      <c r="J270" s="150">
        <v>74</v>
      </c>
      <c r="K270" s="150">
        <v>225.33500000000001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>
        <v>0</v>
      </c>
      <c r="AT270" s="32">
        <v>0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>
        <v>0</v>
      </c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>
        <v>0</v>
      </c>
      <c r="BI270" s="14"/>
      <c r="BJ270" s="14" t="s">
        <v>1770</v>
      </c>
      <c r="BK270" s="14" t="s">
        <v>1771</v>
      </c>
      <c r="BL270" s="13"/>
      <c r="BM270" s="12" t="s">
        <v>1025</v>
      </c>
      <c r="BN270" s="12" t="s">
        <v>1055</v>
      </c>
      <c r="BO270" s="130" t="s">
        <v>1117</v>
      </c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>CCOCirculaçãoIntervaloOportunidade</v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267</v>
      </c>
      <c r="E271" s="175">
        <v>309</v>
      </c>
      <c r="F271" s="133" t="s">
        <v>200</v>
      </c>
      <c r="G271" s="8" t="str">
        <f>IF(D271="","*",VLOOKUP(F271,BS_ATIVIDADE[#All],3,FALSE))</f>
        <v>TRILHO - SUBSTITUIÇÂO</v>
      </c>
      <c r="H271" s="134" t="s">
        <v>458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1772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1773</v>
      </c>
      <c r="BK271" s="14" t="s">
        <v>1774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239</v>
      </c>
      <c r="E272" s="175">
        <v>310</v>
      </c>
      <c r="F272" s="133" t="s">
        <v>100</v>
      </c>
      <c r="G272" s="8" t="str">
        <f>IF(D272="","*",VLOOKUP(F272,BS_ATIVIDADE[#All],3,FALSE))</f>
        <v>MECANIZAÇÃO - DOL</v>
      </c>
      <c r="H272" s="134" t="s">
        <v>417</v>
      </c>
      <c r="I272" s="134" t="s">
        <v>417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1513</v>
      </c>
      <c r="W272" s="134" t="s">
        <v>1514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>
        <v>0</v>
      </c>
      <c r="AT272" s="32">
        <v>0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>
        <v>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>
        <v>0</v>
      </c>
      <c r="BI272" s="14"/>
      <c r="BJ272" s="14" t="s">
        <v>1775</v>
      </c>
      <c r="BK272" s="14" t="s">
        <v>1776</v>
      </c>
      <c r="BL272" s="13"/>
      <c r="BM272" s="12" t="s">
        <v>1025</v>
      </c>
      <c r="BN272" s="12" t="s">
        <v>1055</v>
      </c>
      <c r="BO272" s="130" t="s">
        <v>1134</v>
      </c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>CCOCirculaçãoIntervaloOportunidade</v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240</v>
      </c>
      <c r="E273" s="175">
        <v>311</v>
      </c>
      <c r="F273" s="133" t="s">
        <v>148</v>
      </c>
      <c r="G273" s="8" t="str">
        <f>IF(D273="","*",VLOOKUP(F273,BS_ATIVIDADE[#All],3,FALSE))</f>
        <v>MODERNIZAÇÃO</v>
      </c>
      <c r="H273" s="134" t="s">
        <v>385</v>
      </c>
      <c r="I273" s="244" t="s">
        <v>385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1741</v>
      </c>
      <c r="X273" s="151" t="s">
        <v>1005</v>
      </c>
      <c r="Y273" s="129"/>
      <c r="Z273" s="129"/>
      <c r="AA273" s="71" t="s">
        <v>1585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>
        <v>0.54374999999999996</v>
      </c>
      <c r="AS273" s="32">
        <v>0.54791666666666672</v>
      </c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ERRO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1</v>
      </c>
      <c r="BI273" s="14"/>
      <c r="BJ273" s="14" t="s">
        <v>1777</v>
      </c>
      <c r="BK273" s="14" t="s">
        <v>1778</v>
      </c>
      <c r="BL273" s="13"/>
      <c r="BM273" s="12"/>
      <c r="BN273" s="12"/>
      <c r="BO273" s="130"/>
      <c r="BP273" s="14"/>
      <c r="BQ273" s="10" t="e">
        <f t="shared" si="28"/>
        <v>#VALUE!</v>
      </c>
      <c r="BR273" s="15" t="e">
        <f t="shared" si="29"/>
        <v>#VALUE!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158</v>
      </c>
      <c r="E276" s="175">
        <v>314</v>
      </c>
      <c r="F276" s="133" t="s">
        <v>25</v>
      </c>
      <c r="G276" s="8" t="str">
        <f>IF(D276="","*",VLOOKUP(F276,BS_ATIVIDADE[#All],3,FALSE))</f>
        <v>OUTROS</v>
      </c>
      <c r="H276" s="134" t="s">
        <v>791</v>
      </c>
      <c r="I276" s="134" t="s">
        <v>385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1779</v>
      </c>
      <c r="X276" s="151" t="s">
        <v>1005</v>
      </c>
      <c r="Y276" s="129"/>
      <c r="Z276" s="129"/>
      <c r="AA276" s="71" t="s">
        <v>1780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1781</v>
      </c>
      <c r="BK276" s="14" t="s">
        <v>1782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1628</v>
      </c>
      <c r="E278" s="175">
        <v>316</v>
      </c>
      <c r="F278" s="133" t="s">
        <v>13</v>
      </c>
      <c r="G278" s="8" t="str">
        <f>IF(D278="","*",VLOOKUP(F278,BS_ATIVIDADE[#All],3,FALSE))</f>
        <v>CAMINHÂO - SOLDA</v>
      </c>
      <c r="H278" s="134" t="s">
        <v>710</v>
      </c>
      <c r="I278" s="134" t="s">
        <v>11</v>
      </c>
      <c r="J278" s="150">
        <v>78</v>
      </c>
      <c r="K278" s="150">
        <v>176.7</v>
      </c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8.3333333333333329E-2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1629</v>
      </c>
      <c r="W278" s="134" t="s">
        <v>1630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1783</v>
      </c>
      <c r="BK278" s="14" t="s">
        <v>1784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</v>
      </c>
      <c r="BR278" s="15">
        <f t="shared" si="29"/>
        <v>1.0583333333333336</v>
      </c>
      <c r="BS278" s="15">
        <f t="shared" si="30"/>
        <v>0.66666666666666663</v>
      </c>
      <c r="BT278" s="231" t="str">
        <f t="shared" si="31"/>
        <v>MecanizaçãoOperação</v>
      </c>
    </row>
    <row r="279" spans="1:72">
      <c r="A279" s="44" t="str">
        <f t="shared" si="27"/>
        <v>E1446076</v>
      </c>
      <c r="B279" s="132">
        <v>46076</v>
      </c>
      <c r="C279" s="7">
        <f>IF(BS_CONTROLE[[#This Row],[DATA]]="","",WEEKNUM(BS_CONTROLE[[#This Row],[DATA]]))</f>
        <v>9</v>
      </c>
      <c r="D279" s="45" t="s">
        <v>149</v>
      </c>
      <c r="E279" s="175">
        <v>317</v>
      </c>
      <c r="F279" s="133" t="s">
        <v>107</v>
      </c>
      <c r="G279" s="8" t="str">
        <f>IF(D279="","*",VLOOKUP(F279,BS_ATIVIDADE[#All],3,FALSE))</f>
        <v>MECANIZAÇÃO - ESMERILHADORA</v>
      </c>
      <c r="H279" s="134" t="s">
        <v>960</v>
      </c>
      <c r="I279" s="251"/>
      <c r="J279" s="252"/>
      <c r="K279" s="252"/>
      <c r="L279" s="253" t="s">
        <v>11</v>
      </c>
      <c r="M279" s="254"/>
      <c r="N279" s="254"/>
      <c r="O279" s="134">
        <v>2.0833333333333332E-2</v>
      </c>
      <c r="P279" s="134">
        <v>4.1666666666666664E-2</v>
      </c>
      <c r="Q279" s="71"/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11</v>
      </c>
      <c r="AG279" s="71"/>
      <c r="AH279" s="42"/>
      <c r="AI279" s="119" t="str">
        <f>IF(BS_CONTROLE[[#This Row],[Atividade]]=0, "-", BS_CONTROLE[[#This Row],[Atividade]])</f>
        <v>MECANIZAÇÃO - ESMERILHADORA</v>
      </c>
      <c r="AJ279" s="8" t="str">
        <f>IF(D279="","*",VLOOKUP(AI279,BS_ATIVIDADE[#Data],3,FALSE))</f>
        <v>MECANIZAÇÃO - ESMERILHADORA</v>
      </c>
      <c r="AK279" s="166" t="str">
        <f>IF(BS_CONTROLE[[#This Row],[Local - Partida]]=0, "-", BS_CONTROLE[[#This Row],[Local - Partida]])</f>
        <v>PSS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e">
        <f t="shared" si="28"/>
        <v>#DIV/0!</v>
      </c>
      <c r="BR279" s="15">
        <f t="shared" si="29"/>
        <v>0</v>
      </c>
      <c r="BS279" s="15" t="e">
        <f t="shared" si="30"/>
        <v>#DIV/0!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217</v>
      </c>
      <c r="E282" s="175">
        <v>320</v>
      </c>
      <c r="F282" s="133" t="s">
        <v>116</v>
      </c>
      <c r="G282" s="8" t="str">
        <f>IF(D282="","*",VLOOKUP(F282,BS_ATIVIDADE[#All],3,FALSE))</f>
        <v>MECANIZAÇÃO - SOCADORA</v>
      </c>
      <c r="H282" s="134" t="s">
        <v>1574</v>
      </c>
      <c r="I282" s="134" t="s">
        <v>617</v>
      </c>
      <c r="J282" s="150">
        <v>98</v>
      </c>
      <c r="K282" s="150">
        <v>659.976</v>
      </c>
      <c r="L282" s="71">
        <v>662.91099999999994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">
        <v>634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 t="s">
        <v>1274</v>
      </c>
      <c r="W282" s="134" t="s">
        <v>1275</v>
      </c>
      <c r="X282" s="151" t="s">
        <v>1000</v>
      </c>
      <c r="Y282" s="129" t="s">
        <v>999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6236</v>
      </c>
      <c r="AF282" s="71">
        <v>6636</v>
      </c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TBS2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659.976</v>
      </c>
      <c r="AQ282" s="168">
        <f>IF(BS_CONTROLE[[#This Row],[KM - Fim]]=0, "-", BS_CONTROLE[[#This Row],[KM - Fim]])</f>
        <v>662.91099999999994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Antonioni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>BRUNO (TF-525)46077</v>
      </c>
      <c r="B284" s="132">
        <v>46077</v>
      </c>
      <c r="C284" s="7">
        <f>IF(BS_CONTROLE[[#This Row],[DATA]]="","",WEEKNUM(BS_CONTROLE[[#This Row],[DATA]]))</f>
        <v>9</v>
      </c>
      <c r="D284" s="45" t="s">
        <v>278</v>
      </c>
      <c r="E284" s="175">
        <v>322</v>
      </c>
      <c r="F284" s="133" t="s">
        <v>193</v>
      </c>
      <c r="G284" s="8" t="str">
        <f>IF(D284="","*",VLOOKUP(F284,BS_ATIVIDADE[#All],3,FALSE))</f>
        <v>SOLDA</v>
      </c>
      <c r="H284" s="148" t="s">
        <v>1785</v>
      </c>
      <c r="I284" s="134" t="s">
        <v>11</v>
      </c>
      <c r="J284" s="150">
        <v>98</v>
      </c>
      <c r="K284" s="150">
        <v>548.20000000000005</v>
      </c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">
        <v>1785</v>
      </c>
      <c r="O284" s="134">
        <v>0.375</v>
      </c>
      <c r="P284" s="134">
        <v>6.25E-2</v>
      </c>
      <c r="Q284" s="71">
        <v>1</v>
      </c>
      <c r="R284" s="9" t="str">
        <f>IFERROR(_xlfn.XLOOKUP(F284, BS_ATIVIDADE[ATIVIDADE],BS_ATIVIDADE[UNIDADE] ), "*")</f>
        <v>Nº DE SOLDA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 t="s">
        <v>1317</v>
      </c>
      <c r="W284" s="134" t="s">
        <v>1786</v>
      </c>
      <c r="X284" s="151" t="s">
        <v>1005</v>
      </c>
      <c r="Y284" s="129" t="s">
        <v>1008</v>
      </c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PDM - SOLDA</v>
      </c>
      <c r="AJ284" s="8" t="str">
        <f>IF(D284="","*",VLOOKUP(AI284,BS_ATIVIDADE[#Data],3,FALSE))</f>
        <v>SOLDA</v>
      </c>
      <c r="AK284" s="166" t="str">
        <f>IF(BS_CONTROLE[[#This Row],[Local - Partida]]=0, "-", BS_CONTROLE[[#This Row],[Local - Partida]])</f>
        <v>TRMSUL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TRMSUL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>
        <f>IF(D284="","*",IFERROR(IF(ISODD(COUNT(AS284:AX284)),"ERRO",SUM((AT284-AS284),(AV284-AU284),(AX284-AW284))),"ERRO"))</f>
        <v>0</v>
      </c>
      <c r="AZ284" s="11"/>
      <c r="BA284" s="60"/>
      <c r="BB284" s="9" t="str">
        <f>IFERROR(_xlfn.XLOOKUP(AI284, BS_ATIVIDADE[ATIVIDADE],BS_ATIVIDADE[UNIDADE] ), "*")</f>
        <v>Nº DE SOLDA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Bruno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Produção e Intervalo</v>
      </c>
      <c r="BR284" s="15">
        <f t="shared" ref="BR284:BR347" si="34">IF(OR(B284="",F284=""),"*",AY284/P284)</f>
        <v>0</v>
      </c>
      <c r="BS284" s="15">
        <f t="shared" ref="BS284:BS347" si="35">IF(OR(B284="",F284=""),"*",BA284/Q284)</f>
        <v>0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W7046077</v>
      </c>
      <c r="B287" s="132">
        <v>46077</v>
      </c>
      <c r="C287" s="7">
        <f>IF(BS_CONTROLE[[#This Row],[DATA]]="","",WEEKNUM(BS_CONTROLE[[#This Row],[DATA]]))</f>
        <v>9</v>
      </c>
      <c r="D287" s="45" t="s">
        <v>249</v>
      </c>
      <c r="E287" s="175">
        <v>325</v>
      </c>
      <c r="F287" s="133" t="s">
        <v>186</v>
      </c>
      <c r="G287" s="8" t="str">
        <f>IF(D287="","*",VLOOKUP(F287,BS_ATIVIDADE[#All],3,FALSE))</f>
        <v>PEDRA</v>
      </c>
      <c r="H287" s="134" t="s">
        <v>572</v>
      </c>
      <c r="I287" s="134" t="s">
        <v>572</v>
      </c>
      <c r="J287" s="150">
        <v>74</v>
      </c>
      <c r="K287" s="150">
        <v>424</v>
      </c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7" s="134">
        <v>0.33333333333333331</v>
      </c>
      <c r="P287" s="134">
        <v>0.125</v>
      </c>
      <c r="Q287" s="71">
        <v>27</v>
      </c>
      <c r="R287" s="9" t="str">
        <f>IFERROR(_xlfn.XLOOKUP(F287, BS_ATIVIDADE[ATIVIDADE],BS_ATIVIDADE[UNIDADE] ), "*")</f>
        <v>VAGÕES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188" t="str">
        <f>IFERROR(_xlfn.XLOOKUP(J287, BASE_MAPA!$B$2:$B$420, BASE_MAPA!$G$2:$G$420), "ERRO")</f>
        <v>MARCO INICIAL - ALTO ARAGUAIA</v>
      </c>
      <c r="V287" s="142" t="s">
        <v>1565</v>
      </c>
      <c r="W287" s="134" t="s">
        <v>1307</v>
      </c>
      <c r="X287" s="151" t="s">
        <v>1000</v>
      </c>
      <c r="Y287" s="129" t="s">
        <v>999</v>
      </c>
      <c r="Z287" s="129"/>
      <c r="AA287" s="71">
        <v>2</v>
      </c>
      <c r="AB287" s="59" t="s">
        <v>997</v>
      </c>
      <c r="AC287" s="59"/>
      <c r="AD287" s="134">
        <v>0.29166666666666669</v>
      </c>
      <c r="AE287" s="71" t="s">
        <v>11</v>
      </c>
      <c r="AF287" s="71" t="s">
        <v>11</v>
      </c>
      <c r="AG287" s="71" t="s">
        <v>11</v>
      </c>
      <c r="AH287" s="42"/>
      <c r="AI287" s="119" t="str">
        <f>IF(BS_CONTROLE[[#This Row],[Atividade]]=0, "-", BS_CONTROLE[[#This Row],[Atividade]])</f>
        <v>PDM - PEDRA - DESCARGA</v>
      </c>
      <c r="AJ287" s="8" t="str">
        <f>IF(D287="","*",VLOOKUP(AI287,BS_ATIVIDADE[#Data],3,FALSE))</f>
        <v>PEDRA</v>
      </c>
      <c r="AK287" s="166" t="str">
        <f>IF(BS_CONTROLE[[#This Row],[Local - Partida]]=0, "-", BS_CONTROLE[[#This Row],[Local - Partida]])</f>
        <v>TGR</v>
      </c>
      <c r="AL287" s="166" t="str">
        <f>IF(BS_CONTROLE[[#This Row],[Local - Encerramento]]=0, "-", BS_CONTROLE[[#This Row],[Local - Encerramento]])</f>
        <v>TGR</v>
      </c>
      <c r="AM287" s="166" t="str">
        <f>IF(BS_CONTROLE[[#This Row],[Entre - Estações]]=0, "-", BS_CONTROLE[[#This Row],[Entre - Estações]])</f>
        <v>TOM-TPC</v>
      </c>
      <c r="AN287" s="166" t="str">
        <f>IF(BS_CONTROLE[[#This Row],[SB]]=0, "-", BS_CONTROLE[[#This Row],[SB]])</f>
        <v>416TPC</v>
      </c>
      <c r="AO287" s="167">
        <f>IF(BS_CONTROLE[[#This Row],[SUB]]=0, "-", BS_CONTROLE[[#This Row],[SUB]])</f>
        <v>74</v>
      </c>
      <c r="AP287" s="168">
        <f>IF(BS_CONTROLE[[#This Row],[KM - Inicio]]=0, "-", BS_CONTROLE[[#This Row],[KM - Inicio]])</f>
        <v>424</v>
      </c>
      <c r="AQ287" s="168" t="str">
        <f>IF(BS_CONTROLE[[#This Row],[KM - Fim]]=0, "-", BS_CONTROLE[[#This Row],[KM - Fim]])</f>
        <v>-</v>
      </c>
      <c r="AR287" s="32">
        <v>0</v>
      </c>
      <c r="AS287" s="32">
        <v>0</v>
      </c>
      <c r="AT287" s="32">
        <v>0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>
        <v>0</v>
      </c>
      <c r="BB287" s="9" t="str">
        <f>IFERROR(_xlfn.XLOOKUP(AI287, BS_ATIVIDADE[ATIVIDADE],BS_ATIVIDADE[UNIDADE] ), "*")</f>
        <v>VAGÕES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89" t="str">
        <f>IFERROR(_xlfn.XLOOKUP(AO287, BASE_MAPA!$B$2:$B$420, BASE_MAPA!$G$2:$G$420), "ERRO")</f>
        <v>MARCO INICIAL - ALTO ARAGUAIA</v>
      </c>
      <c r="BF287" s="169" t="str">
        <f>IF(BS_CONTROLE[[#This Row],[Responsavel pelo boletim]]=0, "-", BS_CONTROLE[[#This Row],[Responsavel pelo boletim]])</f>
        <v>Elton</v>
      </c>
      <c r="BG287" s="13"/>
      <c r="BH287" s="14">
        <v>0</v>
      </c>
      <c r="BI287" s="14"/>
      <c r="BJ287" s="14" t="s">
        <v>1787</v>
      </c>
      <c r="BK287" s="14" t="s">
        <v>1787</v>
      </c>
      <c r="BL287" s="13"/>
      <c r="BM287" s="12" t="s">
        <v>1021</v>
      </c>
      <c r="BN287" s="12" t="s">
        <v>1042</v>
      </c>
      <c r="BO287" s="130" t="s">
        <v>1109</v>
      </c>
      <c r="BP287" s="14" t="s">
        <v>1788</v>
      </c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>MecânicaLocomotiva</v>
      </c>
    </row>
    <row r="288" spans="1:72" hidden="1">
      <c r="A288" s="44" t="str">
        <f t="shared" si="32"/>
        <v>N7046077</v>
      </c>
      <c r="B288" s="132">
        <v>46077</v>
      </c>
      <c r="C288" s="7">
        <f>IF(BS_CONTROLE[[#This Row],[DATA]]="","",WEEKNUM(BS_CONTROLE[[#This Row],[DATA]]))</f>
        <v>9</v>
      </c>
      <c r="D288" s="45" t="s">
        <v>1789</v>
      </c>
      <c r="E288" s="175">
        <v>326</v>
      </c>
      <c r="F288" s="133" t="s">
        <v>25</v>
      </c>
      <c r="G288" s="8" t="str">
        <f>IF(D288="","*",VLOOKUP(F288,BS_ATIVIDADE[#All],3,FALSE))</f>
        <v>OUTROS</v>
      </c>
      <c r="H288" s="134" t="s">
        <v>539</v>
      </c>
      <c r="I288" s="134" t="s">
        <v>1293</v>
      </c>
      <c r="J288" s="150">
        <v>74</v>
      </c>
      <c r="K288" s="150">
        <v>404</v>
      </c>
      <c r="L288" s="71" t="s">
        <v>11</v>
      </c>
      <c r="M288" s="148" t="s">
        <v>1790</v>
      </c>
      <c r="N288" s="148" t="s">
        <v>1791</v>
      </c>
      <c r="O288" s="134">
        <v>0.625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188" t="str">
        <f>IFERROR(_xlfn.XLOOKUP(J288, BASE_MAPA!$B$2:$B$420, BASE_MAPA!$G$2:$G$420), "ERRO")</f>
        <v>MARCO INICIAL - ALTO ARAGUAIA</v>
      </c>
      <c r="V288" s="142" t="s">
        <v>1565</v>
      </c>
      <c r="W288" s="134" t="s">
        <v>1792</v>
      </c>
      <c r="X288" s="151" t="s">
        <v>1005</v>
      </c>
      <c r="Y288" s="129" t="s">
        <v>1008</v>
      </c>
      <c r="Z288" s="129"/>
      <c r="AA288" s="71" t="s">
        <v>1349</v>
      </c>
      <c r="AB288" s="59"/>
      <c r="AC288" s="59"/>
      <c r="AD288" s="134">
        <v>0.29166666666666669</v>
      </c>
      <c r="AE288" s="71">
        <v>9292</v>
      </c>
      <c r="AF288" s="71">
        <v>9425</v>
      </c>
      <c r="AG288" s="71">
        <v>7632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TOM</v>
      </c>
      <c r="AL288" s="166" t="str">
        <f>IF(BS_CONTROLE[[#This Row],[Local - Encerramento]]=0, "-", BS_CONTROLE[[#This Row],[Local - Encerramento]])</f>
        <v>TAG</v>
      </c>
      <c r="AM288" s="166" t="str">
        <f>IF(BS_CONTROLE[[#This Row],[Entre - Estações]]=0, "-", BS_CONTROLE[[#This Row],[Entre - Estações]])</f>
        <v>TOM-TAG</v>
      </c>
      <c r="AN288" s="166" t="str">
        <f>IF(BS_CONTROLE[[#This Row],[SB]]=0, "-", BS_CONTROLE[[#This Row],[SB]])</f>
        <v>TOMTAG</v>
      </c>
      <c r="AO288" s="167">
        <f>IF(BS_CONTROLE[[#This Row],[SUB]]=0, "-", BS_CONTROLE[[#This Row],[SUB]])</f>
        <v>74</v>
      </c>
      <c r="AP288" s="168">
        <f>IF(BS_CONTROLE[[#This Row],[KM - Inicio]]=0, "-", BS_CONTROLE[[#This Row],[KM - Inicio]])</f>
        <v>404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89" t="str">
        <f>IFERROR(_xlfn.XLOOKUP(AO288, BASE_MAPA!$B$2:$B$420, BASE_MAPA!$G$2:$G$420), "ERRO")</f>
        <v>MARCO INICIAL - ALTO ARAGUAIA</v>
      </c>
      <c r="BF288" s="169" t="str">
        <f>IF(BS_CONTROLE[[#This Row],[Responsavel pelo boletim]]=0, "-", BS_CONTROLE[[#This Row],[Responsavel pelo boletim]])</f>
        <v>Elton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>ADENILSON (TP-512)46077</v>
      </c>
      <c r="B290" s="132">
        <v>46077</v>
      </c>
      <c r="C290" s="7">
        <f>IF(BS_CONTROLE[[#This Row],[DATA]]="","",WEEKNUM(BS_CONTROLE[[#This Row],[DATA]]))</f>
        <v>9</v>
      </c>
      <c r="D290" s="45" t="s">
        <v>267</v>
      </c>
      <c r="E290" s="175">
        <v>328</v>
      </c>
      <c r="F290" s="133" t="s">
        <v>171</v>
      </c>
      <c r="G290" s="8" t="str">
        <f>IF(D290="","*",VLOOKUP(F290,BS_ATIVIDADE[#All],3,FALSE))</f>
        <v>AMV</v>
      </c>
      <c r="H290" s="134" t="s">
        <v>1793</v>
      </c>
      <c r="I290" s="134" t="s">
        <v>11</v>
      </c>
      <c r="J290" s="150">
        <v>74</v>
      </c>
      <c r="K290" s="150">
        <v>290.75</v>
      </c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90" s="148" t="s">
        <v>1793</v>
      </c>
      <c r="O290" s="134">
        <v>0.375</v>
      </c>
      <c r="P290" s="134">
        <v>8.3333333333333329E-2</v>
      </c>
      <c r="Q290" s="71">
        <v>1</v>
      </c>
      <c r="R290" s="9" t="str">
        <f>IFERROR(_xlfn.XLOOKUP(F290, BS_ATIVIDADE[ATIVIDADE],BS_ATIVIDADE[UNIDADE] ), "*")</f>
        <v>Nº DE PEÇAS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1298</v>
      </c>
      <c r="W290" s="134" t="s">
        <v>1794</v>
      </c>
      <c r="X290" s="151" t="s">
        <v>1005</v>
      </c>
      <c r="Y290" s="129" t="s">
        <v>1008</v>
      </c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AMV - MEIA CHAVE</v>
      </c>
      <c r="AJ290" s="8" t="str">
        <f>IF(D290="","*",VLOOKUP(AI290,BS_ATIVIDADE[#Data],3,FALSE))</f>
        <v>AMV</v>
      </c>
      <c r="AK290" s="166" t="str">
        <f>IF(BS_CONTROLE[[#This Row],[Local - Partida]]=0, "-", BS_CONTROLE[[#This Row],[Local - Partida]])</f>
        <v>TRCSUL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TCS-TRC</v>
      </c>
      <c r="AN290" s="166" t="str">
        <f>IF(BS_CONTROLE[[#This Row],[SB]]=0, "-", BS_CONTROLE[[#This Row],[SB]])</f>
        <v>TRCSUL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290.75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Nº DE PEÇAS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Herbert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>MARCOS (TF-520)46077</v>
      </c>
      <c r="B291" s="132">
        <v>46077</v>
      </c>
      <c r="C291" s="7">
        <f>IF(BS_CONTROLE[[#This Row],[DATA]]="","",WEEKNUM(BS_CONTROLE[[#This Row],[DATA]]))</f>
        <v>9</v>
      </c>
      <c r="D291" s="45" t="s">
        <v>334</v>
      </c>
      <c r="E291" s="175">
        <v>329</v>
      </c>
      <c r="F291" s="133" t="s">
        <v>193</v>
      </c>
      <c r="G291" s="8" t="str">
        <f>IF(D291="","*",VLOOKUP(F291,BS_ATIVIDADE[#All],3,FALSE))</f>
        <v>SOLDA</v>
      </c>
      <c r="H291" s="148" cm="1">
        <f t="array" ref="H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91" s="134" t="s">
        <v>11</v>
      </c>
      <c r="J291" s="150">
        <v>74</v>
      </c>
      <c r="K291" s="150">
        <v>242.202</v>
      </c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0.125</v>
      </c>
      <c r="Q291" s="71">
        <v>2</v>
      </c>
      <c r="R291" s="9" t="str">
        <f>IFERROR(_xlfn.XLOOKUP(F291, BS_ATIVIDADE[ATIVIDADE],BS_ATIVIDADE[UNIDADE] ), "*")</f>
        <v>Nº DE SOLDA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1328</v>
      </c>
      <c r="W291" s="134" t="s">
        <v>1318</v>
      </c>
      <c r="X291" s="151" t="s">
        <v>1005</v>
      </c>
      <c r="Y291" s="129" t="s">
        <v>1008</v>
      </c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PDM - SOLDA</v>
      </c>
      <c r="AJ291" s="8" t="str">
        <f>IF(D291="","*",VLOOKUP(AI291,BS_ATIVIDADE[#Data],3,FALSE))</f>
        <v>SOLDA</v>
      </c>
      <c r="AK291" s="166">
        <f>IF(BS_CONTROLE[[#This Row],[Local - Partida]]=0, "-", BS_CONTROLE[[#This Row],[Local - Partida]])</f>
        <v>239251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242.202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/>
      <c r="BB291" s="9" t="str">
        <f>IFERROR(_xlfn.XLOOKUP(AI291, BS_ATIVIDADE[ATIVIDADE],BS_ATIVIDADE[UNIDADE] ), "*")</f>
        <v>Nº DE SOLDA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Marcos Euzebio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V4846077</v>
      </c>
      <c r="B293" s="132">
        <v>46077</v>
      </c>
      <c r="C293" s="7">
        <f>IF(BS_CONTROLE[[#This Row],[DATA]]="","",WEEKNUM(BS_CONTROLE[[#This Row],[DATA]]))</f>
        <v>9</v>
      </c>
      <c r="D293" s="45" t="s">
        <v>183</v>
      </c>
      <c r="E293" s="175">
        <v>331</v>
      </c>
      <c r="F293" s="133" t="s">
        <v>142</v>
      </c>
      <c r="G293" s="8" t="str">
        <f>IF(D293="","*",VLOOKUP(F293,BS_ATIVIDADE[#All],3,FALSE))</f>
        <v>MODERNIZAÇÃO</v>
      </c>
      <c r="H293" s="148" t="s">
        <v>458</v>
      </c>
      <c r="I293" s="134" t="s">
        <v>457</v>
      </c>
      <c r="J293" s="150">
        <v>74</v>
      </c>
      <c r="K293" s="150">
        <v>237.827</v>
      </c>
      <c r="L293" s="71">
        <v>239.227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93" s="134">
        <v>0.375</v>
      </c>
      <c r="P293" s="134">
        <v>8.3333333333333329E-2</v>
      </c>
      <c r="Q293" s="71">
        <v>1400</v>
      </c>
      <c r="R293" s="9" t="str">
        <f>IFERROR(_xlfn.XLOOKUP(F293, BS_ATIVIDADE[ATIVIDADE],BS_ATIVIDADE[UNIDADE] ), "*")</f>
        <v>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1275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6248</v>
      </c>
      <c r="AF293" s="71"/>
      <c r="AG293" s="71"/>
      <c r="AH293" s="42"/>
      <c r="AI293" s="119" t="str">
        <f>IF(BS_CONTROLE[[#This Row],[Atividade]]=0, "-", BS_CONTROLE[[#This Row],[Atividade]])</f>
        <v>MODERNIZAÇÃO - SOCADORA</v>
      </c>
      <c r="AJ293" s="8" t="str">
        <f>IF(D293="","*",VLOOKUP(AI293,BS_ATIVIDADE[#Data],3,FALSE))</f>
        <v>MODERNIZAÇÃO</v>
      </c>
      <c r="AK293" s="166" t="str">
        <f>IF(BS_CONTROLE[[#This Row],[Local - Partida]]=0, "-", BS_CONTROLE[[#This Row],[Local - Partida]])</f>
        <v>TVI1</v>
      </c>
      <c r="AL293" s="166" t="str">
        <f>IF(BS_CONTROLE[[#This Row],[Local - Encerramento]]=0, "-", BS_CONTROLE[[#This Row],[Local - Encerramento]])</f>
        <v>TVI</v>
      </c>
      <c r="AM293" s="166" t="str">
        <f>IF(BS_CONTROLE[[#This Row],[Entre - Estações]]=0, "-", BS_CONTROLE[[#This Row],[Entre - Estações]])</f>
        <v>TVI-TJA</v>
      </c>
      <c r="AN293" s="166" t="str">
        <f>IF(BS_CONTROLE[[#This Row],[SB]]=0, "-", BS_CONTROLE[[#This Row],[SB]])</f>
        <v>TVI239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237.827</v>
      </c>
      <c r="AQ293" s="168">
        <f>IF(BS_CONTROLE[[#This Row],[KM - Fim]]=0, "-", BS_CONTROLE[[#This Row],[KM - Fim]])</f>
        <v>239.227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W4846077</v>
      </c>
      <c r="B295" s="132">
        <v>46077</v>
      </c>
      <c r="C295" s="7">
        <f>IF(BS_CONTROLE[[#This Row],[DATA]]="","",WEEKNUM(BS_CONTROLE[[#This Row],[DATA]]))</f>
        <v>9</v>
      </c>
      <c r="D295" s="45" t="s">
        <v>239</v>
      </c>
      <c r="E295" s="175">
        <v>333</v>
      </c>
      <c r="F295" s="133" t="s">
        <v>100</v>
      </c>
      <c r="G295" s="8" t="str">
        <f>IF(D295="","*",VLOOKUP(F295,BS_ATIVIDADE[#All],3,FALSE))</f>
        <v>MECANIZAÇÃO - DOL</v>
      </c>
      <c r="H295" s="134" t="s">
        <v>417</v>
      </c>
      <c r="I295" s="134" t="s">
        <v>417</v>
      </c>
      <c r="J295" s="150">
        <v>74</v>
      </c>
      <c r="K295" s="150">
        <v>104.8</v>
      </c>
      <c r="L295" s="71">
        <v>100.7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95" s="134">
        <v>0.375</v>
      </c>
      <c r="P295" s="134">
        <v>0.16666666666666666</v>
      </c>
      <c r="Q295" s="71">
        <v>4000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1513</v>
      </c>
      <c r="W295" s="134" t="s">
        <v>1514</v>
      </c>
      <c r="X295" s="151" t="s">
        <v>1000</v>
      </c>
      <c r="Y295" s="129" t="s">
        <v>999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6202</v>
      </c>
      <c r="AF295" s="71">
        <v>6201</v>
      </c>
      <c r="AG295" s="71"/>
      <c r="AH295" s="42"/>
      <c r="AI295" s="119" t="str">
        <f>IF(BS_CONTROLE[[#This Row],[Atividade]]=0, "-", BS_CONTROLE[[#This Row],[Atividade]])</f>
        <v>MECANIZAÇÃO - DOL</v>
      </c>
      <c r="AJ295" s="8" t="str">
        <f>IF(D295="","*",VLOOKUP(AI295,BS_ATIVIDADE[#Data],3,FALSE))</f>
        <v>MECANIZAÇÃO - DOL</v>
      </c>
      <c r="AK295" s="166" t="str">
        <f>IF(BS_CONTROLE[[#This Row],[Local - Partida]]=0, "-", BS_CONTROLE[[#This Row],[Local - Partida]])</f>
        <v>TIN</v>
      </c>
      <c r="AL295" s="166" t="str">
        <f>IF(BS_CONTROLE[[#This Row],[Local - Encerramento]]=0, "-", BS_CONTROLE[[#This Row],[Local - Encerramento]])</f>
        <v>TIN</v>
      </c>
      <c r="AM295" s="166" t="str">
        <f>IF(BS_CONTROLE[[#This Row],[Entre - Estações]]=0, "-", BS_CONTROLE[[#This Row],[Entre - Estações]])</f>
        <v>TSP-TIN</v>
      </c>
      <c r="AN295" s="166" t="str">
        <f>IF(BS_CONTROLE[[#This Row],[SB]]=0, "-", BS_CONTROLE[[#This Row],[SB]])</f>
        <v>K97TIN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104.8</v>
      </c>
      <c r="AQ295" s="168">
        <f>IF(BS_CONTROLE[[#This Row],[KM - Fim]]=0, "-", BS_CONTROLE[[#This Row],[KM - Fim]])</f>
        <v>100.7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Rodrigo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W5046077</v>
      </c>
      <c r="B297" s="132">
        <v>46077</v>
      </c>
      <c r="C297" s="7">
        <f>IF(BS_CONTROLE[[#This Row],[DATA]]="","",WEEKNUM(BS_CONTROLE[[#This Row],[DATA]]))</f>
        <v>9</v>
      </c>
      <c r="D297" s="45" t="s">
        <v>240</v>
      </c>
      <c r="E297" s="175">
        <v>335</v>
      </c>
      <c r="F297" s="133" t="s">
        <v>148</v>
      </c>
      <c r="G297" s="8" t="str">
        <f>IF(D297="","*",VLOOKUP(F297,BS_ATIVIDADE[#All],3,FALSE))</f>
        <v>MODERNIZAÇÃO</v>
      </c>
      <c r="H297" s="134" t="s">
        <v>385</v>
      </c>
      <c r="I297" s="134" t="s">
        <v>385</v>
      </c>
      <c r="J297" s="150">
        <v>74</v>
      </c>
      <c r="K297" s="150">
        <v>62.2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97" s="148" t="s">
        <v>406</v>
      </c>
      <c r="O297" s="134">
        <v>0.35416666666666669</v>
      </c>
      <c r="P297" s="134">
        <v>0.16666666666666666</v>
      </c>
      <c r="Q297" s="71">
        <v>500</v>
      </c>
      <c r="R297" s="9" t="str">
        <f>IFERROR(_xlfn.XLOOKUP(F297, BS_ATIVIDADE[ATIVIDADE],BS_ATIVIDADE[UNIDADE] ), "*")</f>
        <v>Nº DE DORMENTES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1361</v>
      </c>
      <c r="W297" s="134" t="s">
        <v>1795</v>
      </c>
      <c r="X297" s="151" t="s">
        <v>1000</v>
      </c>
      <c r="Y297" s="129" t="s">
        <v>999</v>
      </c>
      <c r="Z297" s="129"/>
      <c r="AA297" s="71" t="s">
        <v>1585</v>
      </c>
      <c r="AB297" s="59" t="s">
        <v>997</v>
      </c>
      <c r="AC297" s="59"/>
      <c r="AD297" s="134">
        <v>0.29166666666666669</v>
      </c>
      <c r="AE297" s="71">
        <v>7671</v>
      </c>
      <c r="AF297" s="71">
        <v>9322</v>
      </c>
      <c r="AG297" s="71"/>
      <c r="AH297" s="42"/>
      <c r="AI297" s="119" t="str">
        <f>IF(BS_CONTROLE[[#This Row],[Atividade]]=0, "-", BS_CONTROLE[[#This Row],[Atividade]])</f>
        <v>MODERNIZAÇÃO - RECOLHIMENTO DE DORMENTE</v>
      </c>
      <c r="AJ297" s="8" t="str">
        <f>IF(D297="","*",VLOOKUP(AI297,BS_ATIVIDADE[#Data],3,FALSE))</f>
        <v>MODERNIZAÇÃO</v>
      </c>
      <c r="AK297" s="166" t="str">
        <f>IF(BS_CONTROLE[[#This Row],[Local - Partida]]=0, "-", BS_CONTROLE[[#This Row],[Local - Partida]])</f>
        <v>TAP</v>
      </c>
      <c r="AL297" s="166" t="str">
        <f>IF(BS_CONTROLE[[#This Row],[Local - Encerramento]]=0, "-", BS_CONTROLE[[#This Row],[Local - Encerramento]])</f>
        <v>TAP</v>
      </c>
      <c r="AM297" s="166" t="str">
        <f>IF(BS_CONTROLE[[#This Row],[Entre - Estações]]=0, "-", BS_CONTROLE[[#This Row],[Entre - Estações]])</f>
        <v>TQI-TSP</v>
      </c>
      <c r="AN297" s="166" t="str">
        <f>IF(BS_CONTROLE[[#This Row],[SB]]=0, "-", BS_CONTROLE[[#This Row],[SB]])</f>
        <v>TQIPAT2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62.2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DORMENTES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Augusto/ Efraim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A6046077</v>
      </c>
      <c r="B299" s="132">
        <v>46077</v>
      </c>
      <c r="C299" s="7">
        <f>IF(BS_CONTROLE[[#This Row],[DATA]]="","",WEEKNUM(BS_CONTROLE[[#This Row],[DATA]]))</f>
        <v>9</v>
      </c>
      <c r="D299" s="45" t="s">
        <v>106</v>
      </c>
      <c r="E299" s="175">
        <v>337</v>
      </c>
      <c r="F299" s="133" t="s">
        <v>32</v>
      </c>
      <c r="G299" s="8" t="str">
        <f>IF(D299="","*",VLOOKUP(F299,BS_ATIVIDADE[#All],3,FALSE))</f>
        <v>DETECÇÃO</v>
      </c>
      <c r="H299" s="134" t="s">
        <v>1365</v>
      </c>
      <c r="I299" s="134" t="s">
        <v>425</v>
      </c>
      <c r="J299" s="150">
        <v>74</v>
      </c>
      <c r="K299" s="150">
        <v>0</v>
      </c>
      <c r="L299" s="71">
        <v>125.538</v>
      </c>
      <c r="M299" s="148" t="s">
        <v>1796</v>
      </c>
      <c r="N299" s="148" t="s">
        <v>1797</v>
      </c>
      <c r="O299" s="134">
        <v>0.33333333333333331</v>
      </c>
      <c r="P299" s="134">
        <v>4.1666666666666664E-2</v>
      </c>
      <c r="Q299" s="71">
        <v>125</v>
      </c>
      <c r="R299" s="9" t="str">
        <f>IFERROR(_xlfn.XLOOKUP(F299, BS_ATIVIDADE[ATIVIDADE],BS_ATIVIDADE[UNIDADE] ), "*")</f>
        <v>KM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1298</v>
      </c>
      <c r="W299" s="134" t="s">
        <v>1367</v>
      </c>
      <c r="X299" s="151" t="s">
        <v>1005</v>
      </c>
      <c r="Y299" s="129" t="s">
        <v>1008</v>
      </c>
      <c r="Z299" s="129"/>
      <c r="AA299" s="71">
        <v>1</v>
      </c>
      <c r="AB299" s="59" t="s">
        <v>997</v>
      </c>
      <c r="AC299" s="59"/>
      <c r="AD299" s="134">
        <v>0.29166666666666669</v>
      </c>
      <c r="AE299" s="71">
        <v>5487</v>
      </c>
      <c r="AF299" s="71"/>
      <c r="AG299" s="71"/>
      <c r="AH299" s="42"/>
      <c r="AI299" s="119" t="str">
        <f>IF(BS_CONTROLE[[#This Row],[Atividade]]=0, "-", BS_CONTROLE[[#This Row],[Atividade]])</f>
        <v>DETECÇÃO - RONDA 7 DIAS</v>
      </c>
      <c r="AJ299" s="8" t="str">
        <f>IF(D299="","*",VLOOKUP(AI299,BS_ATIVIDADE[#Data],3,FALSE))</f>
        <v>DETECÇÃO</v>
      </c>
      <c r="AK299" s="166" t="str">
        <f>IF(BS_CONTROLE[[#This Row],[Local - Partida]]=0, "-", BS_CONTROLE[[#This Row],[Local - Partida]])</f>
        <v>TMI</v>
      </c>
      <c r="AL299" s="166" t="str">
        <f>IF(BS_CONTROLE[[#This Row],[Local - Encerramento]]=0, "-", BS_CONTROLE[[#This Row],[Local - Encerramento]])</f>
        <v>TSJ</v>
      </c>
      <c r="AM299" s="166" t="str">
        <f>IF(BS_CONTROLE[[#This Row],[Entre - Estações]]=0, "-", BS_CONTROLE[[#This Row],[Entre - Estações]])</f>
        <v>TMI-TIN</v>
      </c>
      <c r="AN299" s="166" t="str">
        <f>IF(BS_CONTROLE[[#This Row],[SB]]=0, "-", BS_CONTROLE[[#This Row],[SB]])</f>
        <v>TMITIN</v>
      </c>
      <c r="AO299" s="167">
        <f>IF(BS_CONTROLE[[#This Row],[SUB]]=0, "-", BS_CONTROLE[[#This Row],[SUB]])</f>
        <v>74</v>
      </c>
      <c r="AP299" s="168" t="str">
        <f>IF(BS_CONTROLE[[#This Row],[KM - Inicio]]=0, "-", BS_CONTROLE[[#This Row],[KM - Inicio]])</f>
        <v>-</v>
      </c>
      <c r="AQ299" s="168">
        <f>IF(BS_CONTROLE[[#This Row],[KM - Fim]]=0, "-", BS_CONTROLE[[#This Row],[KM - Fim]])</f>
        <v>125.538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KM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Herbert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E1846077</v>
      </c>
      <c r="B301" s="132">
        <v>46077</v>
      </c>
      <c r="C301" s="7">
        <f>IF(BS_CONTROLE[[#This Row],[DATA]]="","",WEEKNUM(BS_CONTROLE[[#This Row],[DATA]]))</f>
        <v>9</v>
      </c>
      <c r="D301" s="45" t="s">
        <v>1628</v>
      </c>
      <c r="E301" s="175">
        <v>339</v>
      </c>
      <c r="F301" s="133" t="s">
        <v>13</v>
      </c>
      <c r="G301" s="8" t="str">
        <f>IF(D301="","*",VLOOKUP(F301,BS_ATIVIDADE[#All],3,FALSE))</f>
        <v>CAMINHÂO - SOLDA</v>
      </c>
      <c r="H301" s="148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01" s="134" t="s">
        <v>11</v>
      </c>
      <c r="J301" s="150">
        <v>78</v>
      </c>
      <c r="K301" s="150">
        <v>177.22</v>
      </c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1" s="134">
        <v>0.35416666666666669</v>
      </c>
      <c r="P301" s="134">
        <v>0.125</v>
      </c>
      <c r="Q301" s="71">
        <v>4</v>
      </c>
      <c r="R301" s="9" t="str">
        <f>IFERROR(_xlfn.XLOOKUP(F301, BS_ATIVIDADE[ATIVIDADE],BS_ATIVIDADE[UNIDADE] ), "*")</f>
        <v>Nº DE SOLDA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1" s="188" t="str">
        <f>IFERROR(_xlfn.XLOOKUP(J301, BASE_MAPA!$B$2:$B$420, BASE_MAPA!$G$2:$G$420), "ERRO")</f>
        <v>ITIRAPINA - BAURU</v>
      </c>
      <c r="V301" s="142" t="s">
        <v>1629</v>
      </c>
      <c r="W301" s="134" t="s">
        <v>1630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6252</v>
      </c>
      <c r="AF301" s="71"/>
      <c r="AG301" s="71"/>
      <c r="AH301" s="42"/>
      <c r="AI301" s="119" t="str">
        <f>IF(BS_CONTROLE[[#This Row],[Atividade]]=0, "-", BS_CONTROLE[[#This Row],[Atividade]])</f>
        <v>CAMINHÃO DE SOLDA</v>
      </c>
      <c r="AJ301" s="8" t="str">
        <f>IF(D301="","*",VLOOKUP(AI301,BS_ATIVIDADE[#Data],3,FALSE))</f>
        <v>CAMINHÂO - SOLDA</v>
      </c>
      <c r="AK301" s="166" t="str">
        <f>IF(BS_CONTROLE[[#This Row],[Local - Partida]]=0, "-", BS_CONTROLE[[#This Row],[Local - Partida]])</f>
        <v>ZIQZQY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ZIQ-ZQY</v>
      </c>
      <c r="AN301" s="166" t="str">
        <f>IF(BS_CONTROLE[[#This Row],[SB]]=0, "-", BS_CONTROLE[[#This Row],[SB]])</f>
        <v>ZIQZQY</v>
      </c>
      <c r="AO301" s="167">
        <f>IF(BS_CONTROLE[[#This Row],[SUB]]=0, "-", BS_CONTROLE[[#This Row],[SUB]])</f>
        <v>78</v>
      </c>
      <c r="AP301" s="168">
        <f>IF(BS_CONTROLE[[#This Row],[KM - Inicio]]=0, "-", BS_CONTROLE[[#This Row],[KM - Inicio]])</f>
        <v>177.22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Nº DE SOLDA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1" s="189" t="str">
        <f>IFERROR(_xlfn.XLOOKUP(AO301, BASE_MAPA!$B$2:$B$420, BASE_MAPA!$G$2:$G$420), "ERRO")</f>
        <v>ITIRAPINA - BAURU</v>
      </c>
      <c r="BF301" s="169" t="str">
        <f>IF(BS_CONTROLE[[#This Row],[Responsavel pelo boletim]]=0, "-", BS_CONTROLE[[#This Row],[Responsavel pelo boletim]])</f>
        <v>Higor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A8846077</v>
      </c>
      <c r="B303" s="132">
        <v>46077</v>
      </c>
      <c r="C303" s="7">
        <f>IF(BS_CONTROLE[[#This Row],[DATA]]="","",WEEKNUM(BS_CONTROLE[[#This Row],[DATA]]))</f>
        <v>9</v>
      </c>
      <c r="D303" s="45" t="s">
        <v>143</v>
      </c>
      <c r="E303" s="175">
        <v>341</v>
      </c>
      <c r="F303" s="133" t="s">
        <v>84</v>
      </c>
      <c r="G303" s="8" t="str">
        <f>IF(D303="","*",VLOOKUP(F303,BS_ATIVIDADE[#All],3,FALSE))</f>
        <v>OUTROS</v>
      </c>
      <c r="H303" s="134" t="s">
        <v>751</v>
      </c>
      <c r="I303" s="134" t="s">
        <v>716</v>
      </c>
      <c r="J303" s="150">
        <v>78</v>
      </c>
      <c r="K303" s="150">
        <v>251</v>
      </c>
      <c r="L303" s="71">
        <v>189</v>
      </c>
      <c r="M303" s="148" t="s">
        <v>1798</v>
      </c>
      <c r="N303" s="148" t="s">
        <v>1799</v>
      </c>
      <c r="O303" s="134">
        <v>0.375</v>
      </c>
      <c r="P303" s="134">
        <v>4.1666666666666664E-2</v>
      </c>
      <c r="Q303" s="71">
        <v>1</v>
      </c>
      <c r="R303" s="9" t="str">
        <f>IFERROR(_xlfn.XLOOKUP(F303, BS_ATIVIDADE[ATIVIDADE],BS_ATIVIDADE[UNIDADE] ), "*")</f>
        <v>BINÁRIO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1624</v>
      </c>
      <c r="W303" s="134" t="s">
        <v>1520</v>
      </c>
      <c r="X303" s="151" t="s">
        <v>1005</v>
      </c>
      <c r="Y303" s="129" t="s">
        <v>1008</v>
      </c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INSPEÇÃO AUTO DE LINHA</v>
      </c>
      <c r="AJ303" s="8" t="str">
        <f>IF(D303="","*",VLOOKUP(AI303,BS_ATIVIDADE[#Data],3,FALSE))</f>
        <v>OUTROS</v>
      </c>
      <c r="AK303" s="166" t="str">
        <f>IF(BS_CONTROLE[[#This Row],[Local - Partida]]=0, "-", BS_CONTROLE[[#This Row],[Local - Partida]])</f>
        <v>ZDK</v>
      </c>
      <c r="AL303" s="166" t="str">
        <f>IF(BS_CONTROLE[[#This Row],[Local - Encerramento]]=0, "-", BS_CONTROLE[[#This Row],[Local - Encerramento]])</f>
        <v>ZFH</v>
      </c>
      <c r="AM303" s="166" t="str">
        <f>IF(BS_CONTROLE[[#This Row],[Entre - Estações]]=0, "-", BS_CONTROLE[[#This Row],[Entre - Estações]])</f>
        <v>ZDK-ZFH</v>
      </c>
      <c r="AN303" s="166" t="str">
        <f>IF(BS_CONTROLE[[#This Row],[SB]]=0, "-", BS_CONTROLE[[#This Row],[SB]])</f>
        <v>ZDKZFH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251</v>
      </c>
      <c r="AQ303" s="168">
        <f>IF(BS_CONTROLE[[#This Row],[KM - Fim]]=0, "-", BS_CONTROLE[[#This Row],[KM - Fim]])</f>
        <v>189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BINÁRIO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Josimar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>E4646077</v>
      </c>
      <c r="B304" s="132">
        <v>46077</v>
      </c>
      <c r="C304" s="7">
        <f>IF(BS_CONTROLE[[#This Row],[DATA]]="","",WEEKNUM(BS_CONTROLE[[#This Row],[DATA]]))</f>
        <v>9</v>
      </c>
      <c r="D304" s="45" t="s">
        <v>158</v>
      </c>
      <c r="E304" s="175">
        <v>342</v>
      </c>
      <c r="F304" s="133" t="s">
        <v>25</v>
      </c>
      <c r="G304" s="8" t="str">
        <f>IF(D304="","*",VLOOKUP(F304,BS_ATIVIDADE[#All],3,FALSE))</f>
        <v>OUTROS</v>
      </c>
      <c r="H304" s="134" t="s">
        <v>791</v>
      </c>
      <c r="I304" s="134" t="s">
        <v>385</v>
      </c>
      <c r="J304" s="150">
        <v>78</v>
      </c>
      <c r="K304" s="150">
        <v>334.88799999999998</v>
      </c>
      <c r="L304" s="71">
        <v>24.84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4" s="134">
        <v>0.45833333333333331</v>
      </c>
      <c r="P304" s="134">
        <v>4.1666666666666664E-2</v>
      </c>
      <c r="Q304" s="71">
        <v>1</v>
      </c>
      <c r="R304" s="9" t="str">
        <f>IFERROR(_xlfn.XLOOKUP(F304, BS_ATIVIDADE[ATIVIDADE],BS_ATIVIDADE[UNIDADE] ), "*")</f>
        <v>BINÁRIO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188" t="str">
        <f>IFERROR(_xlfn.XLOOKUP(J304, BASE_MAPA!$B$2:$B$420, BASE_MAPA!$G$2:$G$420), "ERRO")</f>
        <v>ITIRAPINA - BAURU</v>
      </c>
      <c r="V304" s="142" t="s">
        <v>1294</v>
      </c>
      <c r="W304" s="134" t="s">
        <v>1800</v>
      </c>
      <c r="X304" s="151" t="s">
        <v>1005</v>
      </c>
      <c r="Y304" s="129" t="s">
        <v>1008</v>
      </c>
      <c r="Z304" s="129"/>
      <c r="AA304" s="71" t="s">
        <v>1801</v>
      </c>
      <c r="AB304" s="59" t="s">
        <v>997</v>
      </c>
      <c r="AC304" s="59"/>
      <c r="AD304" s="134">
        <v>0.29166666666666669</v>
      </c>
      <c r="AE304" s="71">
        <v>9414</v>
      </c>
      <c r="AF304" s="71">
        <v>7636</v>
      </c>
      <c r="AG304" s="71">
        <v>9323</v>
      </c>
      <c r="AH304" s="42"/>
      <c r="AI304" s="119" t="str">
        <f>IF(BS_CONTROLE[[#This Row],[Atividade]]=0, "-", BS_CONTROLE[[#This Row],[Atividade]])</f>
        <v>DESLOCAMENTO</v>
      </c>
      <c r="AJ304" s="8" t="str">
        <f>IF(D304="","*",VLOOKUP(AI304,BS_ATIVIDADE[#Data],3,FALSE))</f>
        <v>OUTROS</v>
      </c>
      <c r="AK304" s="166" t="str">
        <f>IF(BS_CONTROLE[[#This Row],[Local - Partida]]=0, "-", BS_CONTROLE[[#This Row],[Local - Partida]])</f>
        <v>ZTP</v>
      </c>
      <c r="AL304" s="166" t="str">
        <f>IF(BS_CONTROLE[[#This Row],[Local - Encerramento]]=0, "-", BS_CONTROLE[[#This Row],[Local - Encerramento]])</f>
        <v>TAP</v>
      </c>
      <c r="AM304" s="166" t="str">
        <f>IF(BS_CONTROLE[[#This Row],[Entre - Estações]]=0, "-", BS_CONTROLE[[#This Row],[Entre - Estações]])</f>
        <v>ZTP</v>
      </c>
      <c r="AN304" s="166" t="str">
        <f>IF(BS_CONTROLE[[#This Row],[SB]]=0, "-", BS_CONTROLE[[#This Row],[SB]])</f>
        <v>ZTP11</v>
      </c>
      <c r="AO304" s="167">
        <f>IF(BS_CONTROLE[[#This Row],[SUB]]=0, "-", BS_CONTROLE[[#This Row],[SUB]])</f>
        <v>78</v>
      </c>
      <c r="AP304" s="168">
        <f>IF(BS_CONTROLE[[#This Row],[KM - Inicio]]=0, "-", BS_CONTROLE[[#This Row],[KM - Inicio]])</f>
        <v>334.88799999999998</v>
      </c>
      <c r="AQ304" s="168">
        <f>IF(BS_CONTROLE[[#This Row],[KM - Fim]]=0, "-", BS_CONTROLE[[#This Row],[KM - Fim]])</f>
        <v>24.84</v>
      </c>
      <c r="AR304" s="32"/>
      <c r="AS304" s="32"/>
      <c r="AT304" s="32"/>
      <c r="AU304" s="32"/>
      <c r="AV304" s="32"/>
      <c r="AW304" s="32"/>
      <c r="AX304" s="32"/>
      <c r="AY304" s="174">
        <f>IF(D304="","*",IFERROR(IF(ISODD(COUNT(AS304:AX304)),"ERRO",SUM((AT304-AS304),(AV304-AU304),(AX304-AW304))),"ERRO"))</f>
        <v>0</v>
      </c>
      <c r="AZ304" s="11"/>
      <c r="BA304" s="60"/>
      <c r="BB304" s="9" t="str">
        <f>IFERROR(_xlfn.XLOOKUP(AI304, BS_ATIVIDADE[ATIVIDADE],BS_ATIVIDADE[UNIDADE] ), "*")</f>
        <v>BINÁRIO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89" t="str">
        <f>IFERROR(_xlfn.XLOOKUP(AO304, BASE_MAPA!$B$2:$B$420, BASE_MAPA!$G$2:$G$420), "ERRO")</f>
        <v>ITIRAPINA - BAURU</v>
      </c>
      <c r="BF304" s="169" t="str">
        <f>IF(BS_CONTROLE[[#This Row],[Responsavel pelo boletim]]=0, "-", BS_CONTROLE[[#This Row],[Responsavel pelo boletim]])</f>
        <v>PCM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Produção e Intervalo</v>
      </c>
      <c r="BR304" s="15">
        <f t="shared" si="34"/>
        <v>0</v>
      </c>
      <c r="BS304" s="15">
        <f t="shared" si="35"/>
        <v>0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6" operator="equal">
      <formula>"ERRO"</formula>
    </cfRule>
  </conditionalFormatting>
  <conditionalFormatting sqref="X4 Y1:Z4 Y8:Z757">
    <cfRule type="cellIs" dxfId="125" priority="18515" operator="equal">
      <formula>"OPORTUNIDADE"</formula>
    </cfRule>
  </conditionalFormatting>
  <conditionalFormatting sqref="AZ6:AZ757">
    <cfRule type="expression" dxfId="124" priority="18510">
      <formula>$BU6=1</formula>
    </cfRule>
  </conditionalFormatting>
  <conditionalFormatting sqref="BQ6:BQ757">
    <cfRule type="cellIs" dxfId="123" priority="18521" operator="equal">
      <formula>"Produção e Intervalo"</formula>
    </cfRule>
    <cfRule type="cellIs" dxfId="122" priority="18522" operator="equal">
      <formula>"Aderente"</formula>
    </cfRule>
    <cfRule type="cellIs" dxfId="121" priority="18523" operator="equal">
      <formula>"Intervalo"</formula>
    </cfRule>
    <cfRule type="cellIs" dxfId="120" priority="18524" operator="equal">
      <formula>"Produção"</formula>
    </cfRule>
    <cfRule type="cellIs" dxfId="119" priority="18525" operator="equal">
      <formula>"ERRO"</formula>
    </cfRule>
  </conditionalFormatting>
  <conditionalFormatting sqref="BR6:BS757">
    <cfRule type="cellIs" dxfId="118" priority="18503" operator="equal">
      <formula>"*"</formula>
    </cfRule>
    <cfRule type="cellIs" dxfId="117" priority="18504" operator="greaterThanOrEqual">
      <formula>1</formula>
    </cfRule>
    <cfRule type="cellIs" dxfId="116" priority="18505" operator="lessThan">
      <formula>1</formula>
    </cfRule>
  </conditionalFormatting>
  <conditionalFormatting sqref="Y8:Z757">
    <cfRule type="cellIs" dxfId="115" priority="18451" operator="equal">
      <formula>"NÃO"</formula>
    </cfRule>
    <cfRule type="cellIs" dxfId="114" priority="18452" operator="equal">
      <formula>"SIM"</formula>
    </cfRule>
  </conditionalFormatting>
  <conditionalFormatting sqref="Y1047820:Y1048576">
    <cfRule type="cellIs" dxfId="113" priority="18332" operator="equal">
      <formula>"OPORTUNIDADE"</formula>
    </cfRule>
  </conditionalFormatting>
  <conditionalFormatting sqref="Y1047820:Y1048576">
    <cfRule type="cellIs" dxfId="112" priority="18330" operator="equal">
      <formula>"NÃO"</formula>
    </cfRule>
    <cfRule type="cellIs" dxfId="111" priority="18331" operator="equal">
      <formula>"SIM"</formula>
    </cfRule>
  </conditionalFormatting>
  <conditionalFormatting sqref="Y6:Y7">
    <cfRule type="cellIs" dxfId="110" priority="52" operator="equal">
      <formula>"OPORTUNIDADE"</formula>
    </cfRule>
  </conditionalFormatting>
  <conditionalFormatting sqref="Y6:Y7">
    <cfRule type="cellIs" dxfId="109" priority="50" operator="equal">
      <formula>"NÃO"</formula>
    </cfRule>
    <cfRule type="cellIs" dxfId="108" priority="51" operator="equal">
      <formula>"SIM"</formula>
    </cfRule>
  </conditionalFormatting>
  <conditionalFormatting sqref="BK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5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286 BK288:BK757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9">
      <iconSet showValue="0">
        <cfvo type="percent" val="0"/>
        <cfvo type="num" val="1"/>
        <cfvo type="num" val="1" gte="0"/>
      </iconSet>
    </cfRule>
    <cfRule type="iconSet" priority="25860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5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1802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1803</v>
      </c>
      <c r="E3" s="176" t="s">
        <v>1804</v>
      </c>
      <c r="F3" s="176" t="s">
        <v>1805</v>
      </c>
      <c r="G3" s="176" t="s">
        <v>1806</v>
      </c>
      <c r="H3" s="176" t="s">
        <v>1807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1808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1809</v>
      </c>
      <c r="D12" s="177">
        <v>9049</v>
      </c>
      <c r="E12" s="178">
        <v>46044</v>
      </c>
      <c r="F12" s="180" t="s">
        <v>1810</v>
      </c>
      <c r="G12" s="177" t="s">
        <v>1811</v>
      </c>
      <c r="H12" s="177"/>
    </row>
    <row r="13" spans="3:8">
      <c r="C13" s="177" t="s">
        <v>1809</v>
      </c>
      <c r="D13" s="177">
        <v>9044</v>
      </c>
      <c r="E13" s="178">
        <v>46044</v>
      </c>
      <c r="F13" s="180" t="s">
        <v>1812</v>
      </c>
      <c r="G13" s="177" t="s">
        <v>1813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1814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1260</v>
      </c>
      <c r="Q2" s="269"/>
      <c r="R2" s="88"/>
      <c r="S2" s="88"/>
      <c r="T2" s="89"/>
      <c r="U2" s="270" t="s">
        <v>1815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1816</v>
      </c>
      <c r="B3" s="91" t="s">
        <v>1817</v>
      </c>
      <c r="C3" s="91" t="s">
        <v>7</v>
      </c>
      <c r="D3" s="92" t="s">
        <v>1212</v>
      </c>
      <c r="E3" s="92" t="s">
        <v>366</v>
      </c>
      <c r="F3" s="92" t="s">
        <v>1818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1819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>
        <f ca="1">_xlfn.XLOOKUP(G167&amp;$V$3,BS_CONTROLE[CHAVE],BS_CONTROLE[Quantidade_11],"-")</f>
        <v>20</v>
      </c>
      <c r="W167" s="98">
        <f ca="1">_xlfn.XLOOKUP(G167&amp;$W$3,BS_CONTROLE[CHAVE],BS_CONTROLE[Quantidade_11],"-")</f>
        <v>16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100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0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63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5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2700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 t="str">
        <f ca="1">_xlfn.XLOOKUP(G180&amp;$U$3,BS_CONTROLE[CHAVE],BS_CONTROLE[Quantidade_11],"-")</f>
        <v>-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20</v>
      </c>
      <c r="W181" s="98">
        <f ca="1">_xlfn.XLOOKUP(G181&amp;$W$3,BS_CONTROLE[CHAVE],BS_CONTROLE[Quantidade_11],"-")</f>
        <v>16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63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100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0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1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2700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>
        <f ca="1">_xlfn.XLOOKUP(G196&amp;$W$3,BS_CONTROLE[CHAVE],BS_CONTROLE[Quantidade_11],"-")</f>
        <v>0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>
        <f ca="1">_xlfn.XLOOKUP(G197&amp;$W$3,BS_CONTROLE[CHAVE],BS_CONTROLE[Quantidade_11],"-")</f>
        <v>63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1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20</v>
      </c>
      <c r="W199" s="98">
        <f ca="1">_xlfn.XLOOKUP(G199&amp;$W$3,BS_CONTROLE[CHAVE],BS_CONTROLE[Quantidade_11],"-")</f>
        <v>16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100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>
        <f ca="1">_xlfn.XLOOKUP(G207&amp;$W$3,BS_CONTROLE[CHAVE],BS_CONTROLE[Quantidade_11],"-")</f>
        <v>5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63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2700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 t="str">
        <f ca="1">_xlfn.XLOOKUP(G212&amp;$U$3,BS_CONTROLE[CHAVE],BS_CONTROLE[Quantidade_11],"-")</f>
        <v>-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1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>
        <f ca="1">_xlfn.XLOOKUP(G215&amp;$V$3,BS_CONTROLE[CHAVE],BS_CONTROLE[Quantidade_11],"-")</f>
        <v>20</v>
      </c>
      <c r="W215" s="98">
        <f ca="1">_xlfn.XLOOKUP(G215&amp;$W$3,BS_CONTROLE[CHAVE],BS_CONTROLE[Quantidade_11],"-")</f>
        <v>16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0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100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1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>
        <f ca="1">_xlfn.XLOOKUP(G221&amp;$W$3,BS_CONTROLE[CHAVE],BS_CONTROLE[Quantidade_11],"-")</f>
        <v>9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2700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20</v>
      </c>
      <c r="W232" s="98">
        <f ca="1">_xlfn.XLOOKUP(G232&amp;$W$3,BS_CONTROLE[CHAVE],BS_CONTROLE[Quantidade_11],"-")</f>
        <v>16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1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OPORTUNIDADE</v>
      </c>
      <c r="B235" s="95" t="str">
        <f>IF(FN_MC!X237="","*",FN_MC!X237)</f>
        <v>Oportunidade</v>
      </c>
      <c r="C235" s="95" t="str">
        <f>IF(FN_MC!Z237="","*",FN_MC!Z237)</f>
        <v>*</v>
      </c>
      <c r="D235" s="96" t="str">
        <f>IF(FN_MC!S237="","*",FN_MC!S237)</f>
        <v>FERRONORTE</v>
      </c>
      <c r="E235" s="96" t="str">
        <f>IF(FN_MC!T237="","*",FN_MC!T237)</f>
        <v>TMI-TCS</v>
      </c>
      <c r="F235" s="96">
        <f>IF(FN_MC!B237="","*",FN_MC!B237)</f>
        <v>46074</v>
      </c>
      <c r="G235" s="96" t="str">
        <f>IF(FN_MC!D237="","*",FN_MC!D237)</f>
        <v>V48</v>
      </c>
      <c r="H235" s="96" t="str">
        <f>IF(FN_MC!F237="","*",FN_MC!F237)</f>
        <v>MODERNIZAÇÃO - SOCADORA</v>
      </c>
      <c r="I235" s="96" t="str">
        <f>IF(FN_MC!H237="","*",FN_MC!H237)</f>
        <v>TVI</v>
      </c>
      <c r="J235" s="96" t="str">
        <f>IF(FN_MC!I237="","*",FN_MC!I237)</f>
        <v>TVI</v>
      </c>
      <c r="K235" s="96" t="str">
        <f>IF(FN_MC!M237="","*",FN_MC!M237)</f>
        <v>TVI-TJA</v>
      </c>
      <c r="L235" s="186" t="str">
        <f>IF(FN_MC!N237="","*",FN_MC!N237)</f>
        <v>TVI239</v>
      </c>
      <c r="M235" s="97">
        <f>IF(FN_MC!J237="","*",FN_MC!J237)</f>
        <v>74</v>
      </c>
      <c r="N235" s="173">
        <f>IF(FN_MC!K237="","*",FN_MC!K237)</f>
        <v>237.827</v>
      </c>
      <c r="O235" s="173">
        <f>IF(FN_MC!L237="","*",FN_MC!L237)</f>
        <v>239.227</v>
      </c>
      <c r="P235" s="107">
        <f>IF(FN_MC!O237="","*",FN_MC!O237)</f>
        <v>0.375</v>
      </c>
      <c r="Q235" s="107">
        <f>IF(FN_MC!P237="","*",FN_MC!P237)</f>
        <v>8.3333333333333329E-2</v>
      </c>
      <c r="R235" s="96" t="str">
        <f>IF(FN_MC!Q237="","*",CONCATENATE(FN_MC!Q237," ",FN_MC!R237))</f>
        <v>1400 M</v>
      </c>
      <c r="S235" s="96" t="str">
        <f>IF(FN_MC!V237="","*",FN_MC!V237)</f>
        <v>Augusto/ Efraim</v>
      </c>
      <c r="T235" s="96" t="str">
        <f>IF(FN_MC!W237="","*",FN_MC!W237)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*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OPORTUNIDADE</v>
      </c>
      <c r="B237" s="95" t="str">
        <f>IF(FN_MC!X239="","*",FN_MC!X239)</f>
        <v>Oportunidade</v>
      </c>
      <c r="C237" s="95" t="str">
        <f>IF(FN_MC!Z239="","*",FN_MC!Z239)</f>
        <v>*</v>
      </c>
      <c r="D237" s="96" t="str">
        <f>IF(FN_MC!S239="","*",FN_MC!S239)</f>
        <v>FERRONORTE</v>
      </c>
      <c r="E237" s="96" t="str">
        <f>IF(FN_MC!T239="","*",FN_MC!T239)</f>
        <v>TMI-TCS</v>
      </c>
      <c r="F237" s="96">
        <f>IF(FN_MC!B239="","*",FN_MC!B239)</f>
        <v>46074</v>
      </c>
      <c r="G237" s="96" t="str">
        <f>IF(FN_MC!D239="","*",FN_MC!D239)</f>
        <v>W48</v>
      </c>
      <c r="H237" s="96" t="str">
        <f>IF(FN_MC!F239="","*",FN_MC!F239)</f>
        <v>MECANIZAÇÃO - DOL</v>
      </c>
      <c r="I237" s="96" t="str">
        <f>IF(FN_MC!H239="","*",FN_MC!H239)</f>
        <v>TIN</v>
      </c>
      <c r="J237" s="96" t="str">
        <f>IF(FN_MC!I239="","*",FN_MC!I239)</f>
        <v>TIN</v>
      </c>
      <c r="K237" s="96" t="str">
        <f>IF(FN_MC!M239="","*",FN_MC!M239)</f>
        <v>TSP-TIN</v>
      </c>
      <c r="L237" s="186" t="str">
        <f>IF(FN_MC!N239="","*",FN_MC!N239)</f>
        <v>K97TIN</v>
      </c>
      <c r="M237" s="97">
        <f>IF(FN_MC!J239="","*",FN_MC!J239)</f>
        <v>74</v>
      </c>
      <c r="N237" s="173">
        <f>IF(FN_MC!K239="","*",FN_MC!K239)</f>
        <v>104.8</v>
      </c>
      <c r="O237" s="173">
        <f>IF(FN_MC!L239="","*",FN_MC!L239)</f>
        <v>100.7</v>
      </c>
      <c r="P237" s="107">
        <f>IF(FN_MC!O239="","*",FN_MC!O239)</f>
        <v>0.35416666666666669</v>
      </c>
      <c r="Q237" s="107">
        <f>IF(FN_MC!P239="","*",FN_MC!P239)</f>
        <v>8.3333333333333329E-2</v>
      </c>
      <c r="R237" s="96" t="str">
        <f>IF(FN_MC!Q239="","*",CONCATENATE(FN_MC!Q239," ",FN_MC!R239))</f>
        <v>2000 M</v>
      </c>
      <c r="S237" s="96" t="str">
        <f>IF(FN_MC!V239="","*",FN_MC!V239)</f>
        <v>Rodrigo</v>
      </c>
      <c r="T237" s="96" t="str">
        <f>IF(FN_MC!W239="","*",FN_MC!W239)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0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OPORTUNIDADE</v>
      </c>
      <c r="B239" s="95" t="str">
        <f>IF(FN_MC!X241="","*",FN_MC!X241)</f>
        <v>Oportunidade</v>
      </c>
      <c r="C239" s="95" t="str">
        <f>IF(FN_MC!Z241="","*",FN_MC!Z241)</f>
        <v>*</v>
      </c>
      <c r="D239" s="96" t="str">
        <f>IF(FN_MC!S241="","*",FN_MC!S241)</f>
        <v>FERRONORTE</v>
      </c>
      <c r="E239" s="96" t="str">
        <f>IF(FN_MC!T241="","*",FN_MC!T241)</f>
        <v>TMI-TCS</v>
      </c>
      <c r="F239" s="96">
        <f>IF(FN_MC!B241="","*",FN_MC!B241)</f>
        <v>46074</v>
      </c>
      <c r="G239" s="96" t="str">
        <f>IF(FN_MC!D241="","*",FN_MC!D241)</f>
        <v>W50</v>
      </c>
      <c r="H239" s="96" t="str">
        <f>IF(FN_MC!F241="","*",FN_MC!F241)</f>
        <v>MODERNIZAÇÃO - DORMENTE - DESCARGA</v>
      </c>
      <c r="I239" s="96" t="str">
        <f>IF(FN_MC!H241="","*",FN_MC!H241)</f>
        <v>TAP</v>
      </c>
      <c r="J239" s="96" t="str">
        <f>IF(FN_MC!I241="","*",FN_MC!I241)</f>
        <v>TAP</v>
      </c>
      <c r="K239" s="96" t="str">
        <f>IF(FN_MC!M241="","*",FN_MC!M241)</f>
        <v>TAP-TLG</v>
      </c>
      <c r="L239" s="186" t="str">
        <f>IF(FN_MC!N241="","*",FN_MC!N241)</f>
        <v>K35TLG</v>
      </c>
      <c r="M239" s="97">
        <f>IF(FN_MC!J241="","*",FN_MC!J241)</f>
        <v>74</v>
      </c>
      <c r="N239" s="173">
        <f>IF(FN_MC!K241="","*",FN_MC!K241)</f>
        <v>37.5</v>
      </c>
      <c r="O239" s="173">
        <f>IF(FN_MC!L241="","*",FN_MC!L241)</f>
        <v>38.5</v>
      </c>
      <c r="P239" s="107">
        <f>IF(FN_MC!O241="","*",FN_MC!O241)</f>
        <v>0.375</v>
      </c>
      <c r="Q239" s="107">
        <f>IF(FN_MC!P241="","*",FN_MC!P241)</f>
        <v>4.1666666666666664E-2</v>
      </c>
      <c r="R239" s="96" t="str">
        <f>IF(FN_MC!Q241="","*",CONCATENATE(FN_MC!Q241," ",FN_MC!R241))</f>
        <v>100 Nº DE DORMENTES</v>
      </c>
      <c r="S239" s="96" t="str">
        <f>IF(FN_MC!V241="","*",FN_MC!V241)</f>
        <v>Augusto/ Efraim</v>
      </c>
      <c r="T239" s="96" t="str">
        <f>IF(FN_MC!W241="","*",FN_MC!W241)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OPORTUNIDADE</v>
      </c>
      <c r="B242" s="95" t="str">
        <f>IF(FN_MC!X244="","*",FN_MC!X244)</f>
        <v>Oportunidade</v>
      </c>
      <c r="C242" s="95" t="str">
        <f>IF(FN_MC!Z244="","*",FN_MC!Z244)</f>
        <v>*</v>
      </c>
      <c r="D242" s="96" t="str">
        <f>IF(FN_MC!S244="","*",FN_MC!S244)</f>
        <v>FERRONORTE</v>
      </c>
      <c r="E242" s="96" t="str">
        <f>IF(FN_MC!T244="","*",FN_MC!T244)</f>
        <v>TMI-TCS</v>
      </c>
      <c r="F242" s="96">
        <f>IF(FN_MC!B244="","*",FN_MC!B244)</f>
        <v>46074</v>
      </c>
      <c r="G242" s="96" t="str">
        <f>IF(FN_MC!D244="","*",FN_MC!D244)</f>
        <v>MARCOS (TF-520)</v>
      </c>
      <c r="H242" s="96" t="str">
        <f>IF(FN_MC!F244="","*",FN_MC!F244)</f>
        <v>PDM - SOLDA</v>
      </c>
      <c r="I242" s="96" t="str">
        <f>IF(FN_MC!H244="","*",FN_MC!H244)</f>
        <v>K97TIN</v>
      </c>
      <c r="J242" s="96" t="str">
        <f>IF(FN_MC!I244="","*",FN_MC!I244)</f>
        <v>-</v>
      </c>
      <c r="K242" s="96" t="str">
        <f>IF(FN_MC!M244="","*",FN_MC!M244)</f>
        <v>TSP-TIN</v>
      </c>
      <c r="L242" s="186" t="str">
        <f>IF(FN_MC!N244="","*",FN_MC!N244)</f>
        <v>K97TIN</v>
      </c>
      <c r="M242" s="97">
        <f>IF(FN_MC!J244="","*",FN_MC!J244)</f>
        <v>74</v>
      </c>
      <c r="N242" s="173">
        <f>IF(FN_MC!K244="","*",FN_MC!K244)</f>
        <v>97.62</v>
      </c>
      <c r="O242" s="173" t="str">
        <f>IF(FN_MC!L244="","*",FN_MC!L244)</f>
        <v>-</v>
      </c>
      <c r="P242" s="107">
        <f>IF(FN_MC!O244="","*",FN_MC!O244)</f>
        <v>0.375</v>
      </c>
      <c r="Q242" s="107">
        <f>IF(FN_MC!P244="","*",FN_MC!P244)</f>
        <v>8.3333333333333329E-2</v>
      </c>
      <c r="R242" s="96" t="str">
        <f>IF(FN_MC!Q244="","*",CONCATENATE(FN_MC!Q244," ",FN_MC!R244))</f>
        <v>2 Nº DE SOLDA</v>
      </c>
      <c r="S242" s="96" t="str">
        <f>IF(FN_MC!V244="","*",FN_MC!V244)</f>
        <v>Marcos Euzebio</v>
      </c>
      <c r="T242" s="96" t="str">
        <f>IF(FN_MC!W244="","*",FN_MC!W244)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*</v>
      </c>
      <c r="L243" s="186" t="str">
        <f>IF(FN_MC!N245="","*",FN_MC!N245)</f>
        <v>*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OPORTUNIDADE</v>
      </c>
      <c r="B245" s="95" t="str">
        <f>IF(FN_MC!X247="","*",FN_MC!X247)</f>
        <v>Oportunidade</v>
      </c>
      <c r="C245" s="95" t="str">
        <f>IF(FN_MC!Z247="","*",FN_MC!Z247)</f>
        <v>*</v>
      </c>
      <c r="D245" s="96" t="str">
        <f>IF(FN_MC!S247="","*",FN_MC!S247)</f>
        <v>MALHA CENTRAL</v>
      </c>
      <c r="E245" s="96" t="str">
        <f>IF(FN_MC!T247="","*",FN_MC!T247)</f>
        <v>PRV-POV</v>
      </c>
      <c r="F245" s="96">
        <f>IF(FN_MC!B247="","*",FN_MC!B247)</f>
        <v>46074</v>
      </c>
      <c r="G245" s="96" t="str">
        <f>IF(FN_MC!D247="","*",FN_MC!D247)</f>
        <v>V80</v>
      </c>
      <c r="H245" s="96" t="str">
        <f>IF(FN_MC!F247="","*",FN_MC!F247)</f>
        <v>INSPEÇÃO RIV</v>
      </c>
      <c r="I245" s="96" t="str">
        <f>IF(FN_MC!H247="","*",FN_MC!H247)</f>
        <v>POU</v>
      </c>
      <c r="J245" s="96" t="str">
        <f>IF(FN_MC!I247="","*",FN_MC!I247)</f>
        <v>ZRL</v>
      </c>
      <c r="K245" s="96" t="str">
        <f>IF(FN_MC!M247="","*",FN_MC!M247)</f>
        <v>POU</v>
      </c>
      <c r="L245" s="186" t="str">
        <f>IF(FN_MC!N247="","*",FN_MC!N247)</f>
        <v>POU1</v>
      </c>
      <c r="M245" s="97">
        <f>IF(FN_MC!J247="","*",FN_MC!J247)</f>
        <v>103</v>
      </c>
      <c r="N245" s="173">
        <f>IF(FN_MC!K247="","*",FN_MC!K247)</f>
        <v>2152.3159999999998</v>
      </c>
      <c r="O245" s="173" t="str">
        <f>IF(FN_MC!L247="","*",FN_MC!L247)</f>
        <v>-</v>
      </c>
      <c r="P245" s="107">
        <f>IF(FN_MC!O247="","*",FN_MC!O247)</f>
        <v>0.375</v>
      </c>
      <c r="Q245" s="107">
        <f>IF(FN_MC!P247="","*",FN_MC!P247)</f>
        <v>4.1666666666666664E-2</v>
      </c>
      <c r="R245" s="96" t="str">
        <f>IF(FN_MC!Q247="","*",CONCATENATE(FN_MC!Q247," ",FN_MC!R247))</f>
        <v>1 BINÁRIO</v>
      </c>
      <c r="S245" s="96" t="str">
        <f>IF(FN_MC!V247="","*",FN_MC!V247)</f>
        <v>Fernanda</v>
      </c>
      <c r="T245" s="96" t="str">
        <f>IF(FN_MC!W247="","*",FN_MC!W247)</f>
        <v>Inspeção RIV</v>
      </c>
      <c r="U245" s="98" t="str">
        <f ca="1">_xlfn.XLOOKUP(G245&amp;$U$3,BS_CONTROLE[CHAVE],BS_CONTROLE[Quantidade_11],"-")</f>
        <v>-</v>
      </c>
      <c r="V245" s="98">
        <f ca="1">_xlfn.XLOOKUP(G245&amp;$V$3,BS_CONTROLE[CHAVE],BS_CONTROLE[Quantidade_11],"-")</f>
        <v>0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Oportunidade</v>
      </c>
      <c r="C246" s="95" t="str">
        <f>IF(FN_MC!Z248="","*",FN_MC!Z248)</f>
        <v>*</v>
      </c>
      <c r="D246" s="96" t="str">
        <f>IF(FN_MC!S248="","*",FN_MC!S248)</f>
        <v>MALHA CENTRAL</v>
      </c>
      <c r="E246" s="96" t="str">
        <f>IF(FN_MC!T248="","*",FN_MC!T248)</f>
        <v>POV-PRV</v>
      </c>
      <c r="F246" s="96">
        <f>IF(FN_MC!B248="","*",FN_MC!B248)</f>
        <v>46074</v>
      </c>
      <c r="G246" s="96" t="str">
        <f>IF(FN_MC!D248="","*",FN_MC!D248)</f>
        <v>E14</v>
      </c>
      <c r="H246" s="96" t="str">
        <f>IF(FN_MC!F248="","*",FN_MC!F248)</f>
        <v>MECANIZAÇÃO - ESMERILHADORA</v>
      </c>
      <c r="I246" s="96" t="str">
        <f>IF(FN_MC!H248="","*",FN_MC!H248)</f>
        <v>PSG2</v>
      </c>
      <c r="J246" s="96" t="str">
        <f>IF(FN_MC!I248="","*",FN_MC!I248)</f>
        <v>PSS</v>
      </c>
      <c r="K246" s="96" t="str">
        <f>IF(FN_MC!M248="","*",FN_MC!M248)</f>
        <v>PSG</v>
      </c>
      <c r="L246" s="186" t="str">
        <f>IF(FN_MC!N248="","*",FN_MC!N248)</f>
        <v>PSG1</v>
      </c>
      <c r="M246" s="97">
        <f>IF(FN_MC!J248="","*",FN_MC!J248)</f>
        <v>103</v>
      </c>
      <c r="N246" s="173">
        <f>IF(FN_MC!K248="","*",FN_MC!K248)</f>
        <v>1806</v>
      </c>
      <c r="O246" s="173" t="str">
        <f>IF(FN_MC!L248="","*",FN_MC!L248)</f>
        <v>-</v>
      </c>
      <c r="P246" s="107">
        <f>IF(FN_MC!O248="","*",FN_MC!O248)</f>
        <v>0.99930555555555556</v>
      </c>
      <c r="Q246" s="107">
        <f>IF(FN_MC!P248="","*",FN_MC!P248)</f>
        <v>4.1666666666666664E-2</v>
      </c>
      <c r="R246" s="96" t="str">
        <f>IF(FN_MC!Q248="","*",CONCATENATE(FN_MC!Q248," ",FN_MC!R248))</f>
        <v>20000 M</v>
      </c>
      <c r="S246" s="96" t="str">
        <f>IF(FN_MC!V248="","*",FN_MC!V248)</f>
        <v>Fernanda</v>
      </c>
      <c r="T246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Oportunidade</v>
      </c>
      <c r="C251" s="95" t="str">
        <f>IF(FN_MC!Z253="","*",FN_MC!Z253)</f>
        <v>*</v>
      </c>
      <c r="D251" s="96" t="str">
        <f>IF(FN_MC!S253="","*",FN_MC!S253)</f>
        <v>FERRONORTE</v>
      </c>
      <c r="E251" s="96" t="str">
        <f>IF(FN_MC!T253="","*",FN_MC!T253)</f>
        <v>TGR-TRO</v>
      </c>
      <c r="F251" s="96">
        <f>IF(FN_MC!B253="","*",FN_MC!B253)</f>
        <v>46075</v>
      </c>
      <c r="G251" s="96" t="str">
        <f>IF(FN_MC!D253="","*",FN_MC!D253)</f>
        <v>V86</v>
      </c>
      <c r="H251" s="96" t="str">
        <f>IF(FN_MC!F253="","*",FN_MC!F253)</f>
        <v>MECANIZAÇÃO - SOCADORA</v>
      </c>
      <c r="I251" s="96" t="str">
        <f>IF(FN_MC!H253="","*",FN_MC!H253)</f>
        <v xml:space="preserve">TIQ </v>
      </c>
      <c r="J251" s="96" t="str">
        <f>IF(FN_MC!I253="","*",FN_MC!I253)</f>
        <v>TIQ</v>
      </c>
      <c r="K251" s="96" t="str">
        <f>IF(FN_MC!M253="","*",FN_MC!M253)</f>
        <v>TBS</v>
      </c>
      <c r="L251" s="186" t="str">
        <f>IF(FN_MC!N253="","*",FN_MC!N253)</f>
        <v>TBS1</v>
      </c>
      <c r="M251" s="97">
        <f>IF(FN_MC!J253="","*",FN_MC!J253)</f>
        <v>98</v>
      </c>
      <c r="N251" s="173">
        <f>IF(FN_MC!K253="","*",FN_MC!K253)</f>
        <v>659.976</v>
      </c>
      <c r="O251" s="173">
        <f>IF(FN_MC!L253="","*",FN_MC!L253)</f>
        <v>664</v>
      </c>
      <c r="P251" s="107">
        <f>IF(FN_MC!O253="","*",FN_MC!O253)</f>
        <v>0.4375</v>
      </c>
      <c r="Q251" s="107">
        <f>IF(FN_MC!P253="","*",FN_MC!P253)</f>
        <v>0.125</v>
      </c>
      <c r="R251" s="96" t="str">
        <f>IF(FN_MC!Q253="","*",CONCATENATE(FN_MC!Q253," ",FN_MC!R253))</f>
        <v>1680 M</v>
      </c>
      <c r="S251" s="96" t="str">
        <f>IF(FN_MC!V253="","*",FN_MC!V253)</f>
        <v>Antonioni</v>
      </c>
      <c r="T251" s="96" t="str">
        <f>IF(FN_MC!W253="","*",FN_MC!W253)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2700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Oportunidade</v>
      </c>
      <c r="C254" s="95" t="str">
        <f>IF(FN_MC!Z256="","*",FN_MC!Z256)</f>
        <v>*</v>
      </c>
      <c r="D254" s="96" t="str">
        <f>IF(FN_MC!S256="","*",FN_MC!S256)</f>
        <v>FERRONORTE</v>
      </c>
      <c r="E254" s="96" t="str">
        <f>IF(FN_MC!T256="","*",FN_MC!T256)</f>
        <v>TMI-TCS</v>
      </c>
      <c r="F254" s="96">
        <f>IF(FN_MC!B256="","*",FN_MC!B256)</f>
        <v>46075</v>
      </c>
      <c r="G254" s="96" t="str">
        <f>IF(FN_MC!D256="","*",FN_MC!D256)</f>
        <v>V48</v>
      </c>
      <c r="H254" s="96" t="str">
        <f>IF(FN_MC!F256="","*",FN_MC!F256)</f>
        <v>MODERNIZAÇÃO - SOCADORA</v>
      </c>
      <c r="I254" s="96" t="str">
        <f>IF(FN_MC!H256="","*",FN_MC!H256)</f>
        <v>TVI</v>
      </c>
      <c r="J254" s="96" t="str">
        <f>IF(FN_MC!I256="","*",FN_MC!I256)</f>
        <v>TVI</v>
      </c>
      <c r="K254" s="96" t="str">
        <f>IF(FN_MC!M256="","*",FN_MC!M256)</f>
        <v>TVI-TJA</v>
      </c>
      <c r="L254" s="186">
        <f>IF(FN_MC!N256="","*",FN_MC!N256)</f>
        <v>239251</v>
      </c>
      <c r="M254" s="97">
        <f>IF(FN_MC!J256="","*",FN_MC!J256)</f>
        <v>74</v>
      </c>
      <c r="N254" s="173">
        <f>IF(FN_MC!K256="","*",FN_MC!K256)</f>
        <v>239.227</v>
      </c>
      <c r="O254" s="173">
        <f>IF(FN_MC!L256="","*",FN_MC!L256)</f>
        <v>240.67699999999999</v>
      </c>
      <c r="P254" s="107">
        <f>IF(FN_MC!O256="","*",FN_MC!O256)</f>
        <v>0.375</v>
      </c>
      <c r="Q254" s="107">
        <f>IF(FN_MC!P256="","*",FN_MC!P256)</f>
        <v>6.25E-2</v>
      </c>
      <c r="R254" s="96" t="str">
        <f>IF(FN_MC!Q256="","*",CONCATENATE(FN_MC!Q256," ",FN_MC!R256))</f>
        <v>750 M</v>
      </c>
      <c r="S254" s="96" t="str">
        <f>IF(FN_MC!V256="","*",FN_MC!V256)</f>
        <v>Augusto/ Efraim</v>
      </c>
      <c r="T254" s="96" t="str">
        <f>IF(FN_MC!W256="","*",FN_MC!W256)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Oportunidade</v>
      </c>
      <c r="C255" s="95" t="str">
        <f>IF(FN_MC!Z257="","*",FN_MC!Z257)</f>
        <v>*</v>
      </c>
      <c r="D255" s="96" t="str">
        <f>IF(FN_MC!S257="","*",FN_MC!S257)</f>
        <v>MALHA CENTRAL</v>
      </c>
      <c r="E255" s="96" t="str">
        <f>IF(FN_MC!T257="","*",FN_MC!T257)</f>
        <v>PRV-POV</v>
      </c>
      <c r="F255" s="96">
        <f>IF(FN_MC!B257="","*",FN_MC!B257)</f>
        <v>46075</v>
      </c>
      <c r="G255" s="96" t="str">
        <f>IF(FN_MC!D257="","*",FN_MC!D257)</f>
        <v>E14</v>
      </c>
      <c r="H255" s="96" t="str">
        <f>IF(FN_MC!F257="","*",FN_MC!F257)</f>
        <v>MECANIZAÇÃO - ESMERILHADORA</v>
      </c>
      <c r="I255" s="96" t="str">
        <f>IF(FN_MC!H257="","*",FN_MC!H257)</f>
        <v>PSS</v>
      </c>
      <c r="J255" s="96" t="str">
        <f>IF(FN_MC!I257="","*",FN_MC!I257)</f>
        <v>PSS</v>
      </c>
      <c r="K255" s="96" t="str">
        <f>IF(FN_MC!M257="","*",FN_MC!M257)</f>
        <v>PQI-PPR</v>
      </c>
      <c r="L255" s="186" t="str">
        <f>IF(FN_MC!N257="","*",FN_MC!N257)</f>
        <v>PQIPPR</v>
      </c>
      <c r="M255" s="97">
        <f>IF(FN_MC!J257="","*",FN_MC!J257)</f>
        <v>103</v>
      </c>
      <c r="N255" s="173">
        <f>IF(FN_MC!K257="","*",FN_MC!K257)</f>
        <v>1935</v>
      </c>
      <c r="O255" s="173">
        <f>IF(FN_MC!L257="","*",FN_MC!L257)</f>
        <v>1965</v>
      </c>
      <c r="P255" s="107">
        <f>IF(FN_MC!O257="","*",FN_MC!O257)</f>
        <v>0.95833333333333337</v>
      </c>
      <c r="Q255" s="107">
        <f>IF(FN_MC!P257="","*",FN_MC!P257)</f>
        <v>4.1666666666666664E-2</v>
      </c>
      <c r="R255" s="96" t="str">
        <f>IF(FN_MC!Q257="","*",CONCATENATE(FN_MC!Q257," ",FN_MC!R257))</f>
        <v>2000 M</v>
      </c>
      <c r="S255" s="96" t="str">
        <f>IF(FN_MC!V257="","*",FN_MC!V257)</f>
        <v>Fernanda</v>
      </c>
      <c r="T255" s="96" t="str">
        <f>IF(FN_MC!W257="","*",FN_MC!W257)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Oportunidade</v>
      </c>
      <c r="C259" s="95" t="str">
        <f>IF(FN_MC!Z261="","*",FN_MC!Z261)</f>
        <v>*</v>
      </c>
      <c r="D259" s="96" t="str">
        <f>IF(FN_MC!S261="","*",FN_MC!S261)</f>
        <v>FERRONORTE</v>
      </c>
      <c r="E259" s="96" t="str">
        <f>IF(FN_MC!T261="","*",FN_MC!T261)</f>
        <v>TGR-TRO</v>
      </c>
      <c r="F259" s="96">
        <f>IF(FN_MC!B261="","*",FN_MC!B261)</f>
        <v>46076</v>
      </c>
      <c r="G259" s="96" t="str">
        <f>IF(FN_MC!D261="","*",FN_MC!D261)</f>
        <v>V86</v>
      </c>
      <c r="H259" s="96" t="str">
        <f>IF(FN_MC!F261="","*",FN_MC!F261)</f>
        <v>MECANIZAÇÃO - SOCADORA</v>
      </c>
      <c r="I259" s="96" t="str">
        <f>IF(FN_MC!H261="","*",FN_MC!H261)</f>
        <v xml:space="preserve">TIQ </v>
      </c>
      <c r="J259" s="96" t="str">
        <f>IF(FN_MC!I261="","*",FN_MC!I261)</f>
        <v>TIQ</v>
      </c>
      <c r="K259" s="96" t="str">
        <f>IF(FN_MC!M261="","*",FN_MC!M261)</f>
        <v>TBS</v>
      </c>
      <c r="L259" s="186" t="str">
        <f>IF(FN_MC!N261="","*",FN_MC!N261)</f>
        <v>TBS1</v>
      </c>
      <c r="M259" s="97">
        <f>IF(FN_MC!J261="","*",FN_MC!J261)</f>
        <v>98</v>
      </c>
      <c r="N259" s="173">
        <f>IF(FN_MC!K261="","*",FN_MC!K261)</f>
        <v>660</v>
      </c>
      <c r="O259" s="173">
        <f>IF(FN_MC!L261="","*",FN_MC!L261)</f>
        <v>665</v>
      </c>
      <c r="P259" s="107">
        <f>IF(FN_MC!O261="","*",FN_MC!O261)</f>
        <v>0.4375</v>
      </c>
      <c r="Q259" s="107">
        <f>IF(FN_MC!P261="","*",FN_MC!P261)</f>
        <v>0.125</v>
      </c>
      <c r="R259" s="96" t="str">
        <f>IF(FN_MC!Q261="","*",CONCATENATE(FN_MC!Q261," ",FN_MC!R261))</f>
        <v>1680 M</v>
      </c>
      <c r="S259" s="96" t="str">
        <f>IF(FN_MC!V261="","*",FN_MC!V261)</f>
        <v>Antonioni</v>
      </c>
      <c r="T259" s="96" t="str">
        <f>IF(FN_MC!W261="","*",FN_MC!W261)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2700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FERRONORTE</v>
      </c>
      <c r="E261" s="96" t="str">
        <f>IF(FN_MC!T263="","*",FN_MC!T263)</f>
        <v>TCS-TGR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TLA</v>
      </c>
      <c r="L261" s="186" t="str">
        <f>IF(FN_MC!N263="","*",FN_MC!N263)</f>
        <v>TLA1</v>
      </c>
      <c r="M261" s="97">
        <f>IF(FN_MC!J263="","*",FN_MC!J263)</f>
        <v>74</v>
      </c>
      <c r="N261" s="173">
        <f>IF(FN_MC!K263="","*",FN_MC!K263)</f>
        <v>335.35899999999998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Oportunidade</v>
      </c>
      <c r="C262" s="95" t="str">
        <f>IF(FN_MC!Z264="","*",FN_MC!Z264)</f>
        <v>*</v>
      </c>
      <c r="D262" s="96" t="str">
        <f>IF(FN_MC!S264="","*",FN_MC!S264)</f>
        <v>FERRONORTE</v>
      </c>
      <c r="E262" s="96" t="str">
        <f>IF(FN_MC!T264="","*",FN_MC!T264)</f>
        <v>TGR-TRO</v>
      </c>
      <c r="F262" s="96">
        <f>IF(FN_MC!B264="","*",FN_MC!B264)</f>
        <v>46076</v>
      </c>
      <c r="G262" s="96" t="str">
        <f>IF(FN_MC!D264="","*",FN_MC!D264)</f>
        <v>BRUNO (TF-525)</v>
      </c>
      <c r="H262" s="96" t="str">
        <f>IF(FN_MC!F264="","*",FN_MC!F264)</f>
        <v>PDM - SOLDA</v>
      </c>
      <c r="I262" s="96" t="str">
        <f>IF(FN_MC!H264="","*",FN_MC!H264)</f>
        <v>585TMJ</v>
      </c>
      <c r="J262" s="96" t="str">
        <f>IF(FN_MC!I264="","*",FN_MC!I264)</f>
        <v>-</v>
      </c>
      <c r="K262" s="96" t="str">
        <f>IF(FN_MC!M264="","*",FN_MC!M264)</f>
        <v>TBE-TRM</v>
      </c>
      <c r="L262" s="186" t="str">
        <f>IF(FN_MC!N264="","*",FN_MC!N264)</f>
        <v>539TRM</v>
      </c>
      <c r="M262" s="97">
        <f>IF(FN_MC!J264="","*",FN_MC!J264)</f>
        <v>98</v>
      </c>
      <c r="N262" s="173">
        <f>IF(FN_MC!K264="","*",FN_MC!K264)</f>
        <v>546.24</v>
      </c>
      <c r="O262" s="173" t="str">
        <f>IF(FN_MC!L264="","*",FN_MC!L264)</f>
        <v>-</v>
      </c>
      <c r="P262" s="107">
        <f>IF(FN_MC!O264="","*",FN_MC!O264)</f>
        <v>0.375</v>
      </c>
      <c r="Q262" s="107">
        <f>IF(FN_MC!P264="","*",FN_MC!P264)</f>
        <v>6.25E-2</v>
      </c>
      <c r="R262" s="96" t="str">
        <f>IF(FN_MC!Q264="","*",CONCATENATE(FN_MC!Q264," ",FN_MC!R264))</f>
        <v>1 Nº DE SOLDA</v>
      </c>
      <c r="S262" s="96" t="str">
        <f>IF(FN_MC!V264="","*",FN_MC!V264)</f>
        <v>Bruno</v>
      </c>
      <c r="T262" s="96" t="str">
        <f>IF(FN_MC!W264="","*",FN_MC!W264)</f>
        <v xml:space="preserve">Execução de solda - Condicionado a temperatura </v>
      </c>
      <c r="U262" s="98" t="str">
        <f ca="1">_xlfn.XLOOKUP(G262&amp;$U$3,BS_CONTROLE[CHAVE],BS_CONTROLE[Quantidade_11],"-")</f>
        <v>-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Oportunidade</v>
      </c>
      <c r="C263" s="95" t="str">
        <f>IF(FN_MC!Z265="","*",FN_MC!Z265)</f>
        <v>*</v>
      </c>
      <c r="D263" s="96" t="str">
        <f>IF(FN_MC!S265="","*",FN_MC!S265)</f>
        <v>FERRONORTE</v>
      </c>
      <c r="E263" s="96" t="str">
        <f>IF(FN_MC!T265="","*",FN_MC!T265)</f>
        <v>TCS-TGR</v>
      </c>
      <c r="F263" s="96" t="str">
        <f>IF(FN_MC!B265="","*",FN_MC!B265)</f>
        <v>*</v>
      </c>
      <c r="G263" s="96" t="str">
        <f>IF(FN_MC!D265="","*",FN_MC!D265)</f>
        <v>W70</v>
      </c>
      <c r="H263" s="96" t="str">
        <f>IF(FN_MC!F265="","*",FN_MC!F265)</f>
        <v>DESLOCAMENTO</v>
      </c>
      <c r="I263" s="96" t="str">
        <f>IF(FN_MC!H265="","*",FN_MC!H265)</f>
        <v>TAG</v>
      </c>
      <c r="J263" s="96" t="str">
        <f>IF(FN_MC!I265="","*",FN_MC!I265)</f>
        <v>TOM</v>
      </c>
      <c r="K263" s="96" t="str">
        <f>IF(FN_MC!M265="","*",FN_MC!M265)</f>
        <v>TAG-TOM</v>
      </c>
      <c r="L263" s="186" t="str">
        <f>IF(FN_MC!N265="","*",FN_MC!N265)</f>
        <v>TAGTOM</v>
      </c>
      <c r="M263" s="97">
        <f>IF(FN_MC!J265="","*",FN_MC!J265)</f>
        <v>74</v>
      </c>
      <c r="N263" s="173">
        <f>IF(FN_MC!K265="","*",FN_MC!K265)</f>
        <v>500</v>
      </c>
      <c r="O263" s="173" t="str">
        <f>IF(FN_MC!L265="","*",FN_MC!L265)</f>
        <v>-</v>
      </c>
      <c r="P263" s="107">
        <f>IF(FN_MC!O265="","*",FN_MC!O265)</f>
        <v>0.4375</v>
      </c>
      <c r="Q263" s="107">
        <f>IF(FN_MC!P265="","*",FN_MC!P265)</f>
        <v>4.1666666666666664E-2</v>
      </c>
      <c r="R263" s="96" t="str">
        <f>IF(FN_MC!Q265="","*",CONCATENATE(FN_MC!Q265," ",FN_MC!R265))</f>
        <v>1 BINÁRIO</v>
      </c>
      <c r="S263" s="96" t="str">
        <f>IF(FN_MC!V265="","*",FN_MC!V265)</f>
        <v>Elton</v>
      </c>
      <c r="T263" s="96" t="str">
        <f>IF(FN_MC!W265="","*",FN_MC!W265)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>
        <f ca="1">_xlfn.XLOOKUP(G263&amp;$V$3,BS_CONTROLE[CHAVE],BS_CONTROLE[Quantidade_11],"-")</f>
        <v>20</v>
      </c>
      <c r="W263" s="98">
        <f ca="1">_xlfn.XLOOKUP(G263&amp;$W$3,BS_CONTROLE[CHAVE],BS_CONTROLE[Quantidade_11],"-")</f>
        <v>16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Oportunidade</v>
      </c>
      <c r="C264" s="95" t="str">
        <f>IF(FN_MC!Z266="","*",FN_MC!Z266)</f>
        <v>*</v>
      </c>
      <c r="D264" s="96" t="str">
        <f>IF(FN_MC!S266="","*",FN_MC!S266)</f>
        <v>FERRONORTE</v>
      </c>
      <c r="E264" s="96" t="str">
        <f>IF(FN_MC!T266="","*",FN_MC!T266)</f>
        <v>TCS-TGR</v>
      </c>
      <c r="F264" s="96">
        <f>IF(FN_MC!B266="","*",FN_MC!B266)</f>
        <v>46076</v>
      </c>
      <c r="G264" s="96" t="str">
        <f>IF(FN_MC!D266="","*",FN_MC!D266)</f>
        <v>ELSON</v>
      </c>
      <c r="H264" s="96" t="str">
        <f>IF(FN_MC!F266="","*",FN_MC!F266)</f>
        <v>PDM - SOLDA</v>
      </c>
      <c r="I264" s="96" t="str">
        <f>IF(FN_MC!H266="","*",FN_MC!H266)</f>
        <v>-</v>
      </c>
      <c r="J264" s="96" t="str">
        <f>IF(FN_MC!I266="","*",FN_MC!I266)</f>
        <v>-</v>
      </c>
      <c r="K264" s="96" t="str">
        <f>IF(FN_MC!M266="","*",FN_MC!M266)</f>
        <v>TLA-S</v>
      </c>
      <c r="L264" s="186" t="str">
        <f>IF(FN_MC!N266="","*",FN_MC!N266)</f>
        <v>TLAS</v>
      </c>
      <c r="M264" s="97">
        <f>IF(FN_MC!J266="","*",FN_MC!J266)</f>
        <v>74</v>
      </c>
      <c r="N264" s="173">
        <f>IF(FN_MC!K266="","*",FN_MC!K266)</f>
        <v>335.35899999999998</v>
      </c>
      <c r="O264" s="173" t="str">
        <f>IF(FN_MC!L266="","*",FN_MC!L266)</f>
        <v>-</v>
      </c>
      <c r="P264" s="107">
        <f>IF(FN_MC!O266="","*",FN_MC!O266)</f>
        <v>0.4375</v>
      </c>
      <c r="Q264" s="107">
        <f>IF(FN_MC!P266="","*",FN_MC!P266)</f>
        <v>8.3333333333333329E-2</v>
      </c>
      <c r="R264" s="96" t="str">
        <f>IF(FN_MC!Q266="","*",CONCATENATE(FN_MC!Q266," ",FN_MC!R266))</f>
        <v>1 Nº DE SOLDA</v>
      </c>
      <c r="S264" s="96" t="str">
        <f>IF(FN_MC!V266="","*",FN_MC!V266)</f>
        <v>Elson</v>
      </c>
      <c r="T264" s="96" t="str">
        <f>IF(FN_MC!W266="","*",FN_MC!W266)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1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Contrato</v>
      </c>
      <c r="C265" s="95" t="str">
        <f>IF(FN_MC!Z267="","*",FN_MC!Z267)</f>
        <v>*</v>
      </c>
      <c r="D265" s="96" t="str">
        <f>IF(FN_MC!S267="","*",FN_MC!S267)</f>
        <v>FERRONORTE</v>
      </c>
      <c r="E265" s="96" t="str">
        <f>IF(FN_MC!T267="","*",FN_MC!T267)</f>
        <v>TCS-TGR</v>
      </c>
      <c r="F265" s="96">
        <f>IF(FN_MC!B267="","*",FN_MC!B267)</f>
        <v>46076</v>
      </c>
      <c r="G265" s="96" t="str">
        <f>IF(FN_MC!D267="","*",FN_MC!D267)</f>
        <v>A60</v>
      </c>
      <c r="H265" s="96" t="str">
        <f>IF(FN_MC!F267="","*",FN_MC!F267)</f>
        <v>DETECÇÃO - RONDA 7 DIAS</v>
      </c>
      <c r="I265" s="96" t="str">
        <f>IF(FN_MC!H267="","*",FN_MC!H267)</f>
        <v>TCS</v>
      </c>
      <c r="J265" s="96" t="str">
        <f>IF(FN_MC!I267="","*",FN_MC!I267)</f>
        <v>TIN</v>
      </c>
      <c r="K265" s="96" t="str">
        <f>IF(FN_MC!M267="","*",FN_MC!M267)</f>
        <v>TCS-TRC</v>
      </c>
      <c r="L265" s="186" t="str">
        <f>IF(FN_MC!N267="","*",FN_MC!N267)</f>
        <v>291TRC1</v>
      </c>
      <c r="M265" s="97">
        <f>IF(FN_MC!J267="","*",FN_MC!J267)</f>
        <v>74</v>
      </c>
      <c r="N265" s="173">
        <f>IF(FN_MC!K267="","*",FN_MC!K267)</f>
        <v>291</v>
      </c>
      <c r="O265" s="173">
        <f>IF(FN_MC!L267="","*",FN_MC!L267)</f>
        <v>109</v>
      </c>
      <c r="P265" s="107">
        <f>IF(FN_MC!O267="","*",FN_MC!O267)</f>
        <v>0.33333333333333331</v>
      </c>
      <c r="Q265" s="107">
        <f>IF(FN_MC!P267="","*",FN_MC!P267)</f>
        <v>4.1666666666666664E-2</v>
      </c>
      <c r="R265" s="96" t="str">
        <f>IF(FN_MC!Q267="","*",CONCATENATE(FN_MC!Q267," ",FN_MC!R267))</f>
        <v>180 KM</v>
      </c>
      <c r="S265" s="96" t="str">
        <f>IF(FN_MC!V267="","*",FN_MC!V267)</f>
        <v>Lindomar</v>
      </c>
      <c r="T265" s="96" t="str">
        <f>IF(FN_MC!W267="","*",FN_MC!W267)</f>
        <v>Ronda 7 dias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>
        <f ca="1">_xlfn.XLOOKUP(G265&amp;$W$3,BS_CONTROLE[CHAVE],BS_CONTROLE[Quantidade_11],"-")</f>
        <v>63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IF(FN_MC!Y268="","*",FN_MC!Y268)</f>
        <v>*</v>
      </c>
      <c r="B266" s="95" t="str">
        <f>IF(FN_MC!X268="","*",FN_MC!X268)</f>
        <v>Oportunidade</v>
      </c>
      <c r="C266" s="95" t="str">
        <f>IF(FN_MC!Z268="","*",FN_MC!Z268)</f>
        <v>*</v>
      </c>
      <c r="D266" s="96" t="str">
        <f>IF(FN_MC!S268="","*",FN_MC!S268)</f>
        <v>FERRONORTE</v>
      </c>
      <c r="E266" s="96" t="str">
        <f>IF(FN_MC!T268="","*",FN_MC!T268)</f>
        <v>TMI-TCS</v>
      </c>
      <c r="F266" s="96">
        <f>IF(FN_MC!B268="","*",FN_MC!B268)</f>
        <v>46076</v>
      </c>
      <c r="G266" s="96" t="str">
        <f>IF(FN_MC!D268="","*",FN_MC!D268)</f>
        <v>V48</v>
      </c>
      <c r="H266" s="96" t="str">
        <f>IF(FN_MC!F268="","*",FN_MC!F268)</f>
        <v>MODERNIZAÇÃO - SOCADORA</v>
      </c>
      <c r="I266" s="96" t="str">
        <f>IF(FN_MC!H268="","*",FN_MC!H268)</f>
        <v>TVI</v>
      </c>
      <c r="J266" s="96" t="str">
        <f>IF(FN_MC!I268="","*",FN_MC!I268)</f>
        <v>TVI</v>
      </c>
      <c r="K266" s="96" t="str">
        <f>IF(FN_MC!M268="","*",FN_MC!M268)</f>
        <v>TVI-TJA</v>
      </c>
      <c r="L266" s="186" t="str">
        <f>IF(FN_MC!N268="","*",FN_MC!N268)</f>
        <v>TVI239</v>
      </c>
      <c r="M266" s="97">
        <f>IF(FN_MC!J268="","*",FN_MC!J268)</f>
        <v>74</v>
      </c>
      <c r="N266" s="173">
        <f>IF(FN_MC!K268="","*",FN_MC!K268)</f>
        <v>239</v>
      </c>
      <c r="O266" s="173">
        <f>IF(FN_MC!L268="","*",FN_MC!L268)</f>
        <v>242.02699999999999</v>
      </c>
      <c r="P266" s="107">
        <f>IF(FN_MC!O268="","*",FN_MC!O268)</f>
        <v>0.375</v>
      </c>
      <c r="Q266" s="107">
        <f>IF(FN_MC!P268="","*",FN_MC!P268)</f>
        <v>8.3333333333333329E-2</v>
      </c>
      <c r="R266" s="96" t="str">
        <f>IF(FN_MC!Q268="","*",CONCATENATE(FN_MC!Q268," ",FN_MC!R268))</f>
        <v>1400 M</v>
      </c>
      <c r="S266" s="96" t="str">
        <f>IF(FN_MC!V268="","*",FN_MC!V268)</f>
        <v>Augusto/ Efraim</v>
      </c>
      <c r="T266" s="96" t="str">
        <f>IF(FN_MC!W268="","*",FN_MC!W268)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Oportunidade</v>
      </c>
      <c r="C268" s="95" t="str">
        <f>IF(FN_MC!Z270="","*",FN_MC!Z270)</f>
        <v>*</v>
      </c>
      <c r="D268" s="96" t="str">
        <f>IF(FN_MC!S270="","*",FN_MC!S270)</f>
        <v>FERRONORTE</v>
      </c>
      <c r="E268" s="96" t="str">
        <f>IF(FN_MC!T270="","*",FN_MC!T270)</f>
        <v>TMI-TCS</v>
      </c>
      <c r="F268" s="96">
        <f>IF(FN_MC!B270="","*",FN_MC!B270)</f>
        <v>46076</v>
      </c>
      <c r="G268" s="96" t="str">
        <f>IF(FN_MC!D270="","*",FN_MC!D270)</f>
        <v>MARCOS (TF-520)</v>
      </c>
      <c r="H268" s="96" t="str">
        <f>IF(FN_MC!F270="","*",FN_MC!F270)</f>
        <v>PDM - SOLDA</v>
      </c>
      <c r="I268" s="96" t="str">
        <f>IF(FN_MC!H270="","*",FN_MC!H270)</f>
        <v>TVI1</v>
      </c>
      <c r="J268" s="96" t="str">
        <f>IF(FN_MC!I270="","*",FN_MC!I270)</f>
        <v>-</v>
      </c>
      <c r="K268" s="96" t="str">
        <f>IF(FN_MC!M270="","*",FN_MC!M270)</f>
        <v>TVI</v>
      </c>
      <c r="L268" s="186" t="str">
        <f>IF(FN_MC!N270="","*",FN_MC!N270)</f>
        <v>TVI1</v>
      </c>
      <c r="M268" s="97">
        <f>IF(FN_MC!J270="","*",FN_MC!J270)</f>
        <v>74</v>
      </c>
      <c r="N268" s="173">
        <f>IF(FN_MC!K270="","*",FN_MC!K270)</f>
        <v>225.33500000000001</v>
      </c>
      <c r="O268" s="173" t="str">
        <f>IF(FN_MC!L270="","*",FN_MC!L270)</f>
        <v>-</v>
      </c>
      <c r="P268" s="107">
        <f>IF(FN_MC!O270="","*",FN_MC!O270)</f>
        <v>0.375</v>
      </c>
      <c r="Q268" s="107">
        <f>IF(FN_MC!P270="","*",FN_MC!P270)</f>
        <v>8.3333333333333329E-2</v>
      </c>
      <c r="R268" s="96" t="str">
        <f>IF(FN_MC!Q270="","*",CONCATENATE(FN_MC!Q270," ",FN_MC!R270))</f>
        <v>2 Nº DE SOLDA</v>
      </c>
      <c r="S268" s="96" t="str">
        <f>IF(FN_MC!V270="","*",FN_MC!V270)</f>
        <v>Marcos Euzebio</v>
      </c>
      <c r="T268" s="96" t="str">
        <f>IF(FN_MC!W270="","*",FN_MC!W270)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IF(FN_MC!Y271="","*",FN_MC!Y271)</f>
        <v>*</v>
      </c>
      <c r="B269" s="95" t="str">
        <f>IF(FN_MC!X271="","*",FN_MC!X271)</f>
        <v>Oportunidade</v>
      </c>
      <c r="C269" s="95" t="str">
        <f>IF(FN_MC!Z271="","*",FN_MC!Z271)</f>
        <v>*</v>
      </c>
      <c r="D269" s="96" t="str">
        <f>IF(FN_MC!S271="","*",FN_MC!S271)</f>
        <v>FERRONORTE</v>
      </c>
      <c r="E269" s="96" t="str">
        <f>IF(FN_MC!T271="","*",FN_MC!T271)</f>
        <v>TMI-TCS</v>
      </c>
      <c r="F269" s="96">
        <f>IF(FN_MC!B271="","*",FN_MC!B271)</f>
        <v>46076</v>
      </c>
      <c r="G269" s="96" t="str">
        <f>IF(FN_MC!D271="","*",FN_MC!D271)</f>
        <v>ADENILSON (TP-512)</v>
      </c>
      <c r="H269" s="96" t="str">
        <f>IF(FN_MC!F271="","*",FN_MC!F271)</f>
        <v>PDM - SUBSTITUIÇÃO - TRILHO</v>
      </c>
      <c r="I269" s="96" t="str">
        <f>IF(FN_MC!H271="","*",FN_MC!H271)</f>
        <v>TVI1</v>
      </c>
      <c r="J269" s="96" t="str">
        <f>IF(FN_MC!I271="","*",FN_MC!I271)</f>
        <v>-</v>
      </c>
      <c r="K269" s="96" t="str">
        <f>IF(FN_MC!M271="","*",FN_MC!M271)</f>
        <v>TVI-TJA</v>
      </c>
      <c r="L269" s="186">
        <f>IF(FN_MC!N271="","*",FN_MC!N271)</f>
        <v>239251</v>
      </c>
      <c r="M269" s="97">
        <f>IF(FN_MC!J271="","*",FN_MC!J271)</f>
        <v>74</v>
      </c>
      <c r="N269" s="173">
        <f>IF(FN_MC!K271="","*",FN_MC!K271)</f>
        <v>242.202</v>
      </c>
      <c r="O269" s="173" t="str">
        <f>IF(FN_MC!L271="","*",FN_MC!L271)</f>
        <v>-</v>
      </c>
      <c r="P269" s="107">
        <f>IF(FN_MC!O271="","*",FN_MC!O271)</f>
        <v>0.375</v>
      </c>
      <c r="Q269" s="107">
        <f>IF(FN_MC!P271="","*",FN_MC!P271)</f>
        <v>4.1666666666666664E-2</v>
      </c>
      <c r="R269" s="96" t="str">
        <f>IF(FN_MC!Q271="","*",CONCATENATE(FN_MC!Q271," ",FN_MC!R271))</f>
        <v>8 M</v>
      </c>
      <c r="S269" s="96" t="str">
        <f>IF(FN_MC!V271="","*",FN_MC!V271)</f>
        <v>Adenilson</v>
      </c>
      <c r="T269" s="96" t="str">
        <f>IF(FN_MC!W271="","*",FN_MC!W271)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Oportunidade</v>
      </c>
      <c r="C270" s="95" t="str">
        <f>IF(FN_MC!Z272="","*",FN_MC!Z272)</f>
        <v>*</v>
      </c>
      <c r="D270" s="96" t="str">
        <f>IF(FN_MC!S272="","*",FN_MC!S272)</f>
        <v>FERRONORTE</v>
      </c>
      <c r="E270" s="96" t="str">
        <f>IF(FN_MC!T272="","*",FN_MC!T272)</f>
        <v>TMI-TCS</v>
      </c>
      <c r="F270" s="96">
        <f>IF(FN_MC!B272="","*",FN_MC!B272)</f>
        <v>46076</v>
      </c>
      <c r="G270" s="96" t="str">
        <f>IF(FN_MC!D272="","*",FN_MC!D272)</f>
        <v>W48</v>
      </c>
      <c r="H270" s="96" t="str">
        <f>IF(FN_MC!F272="","*",FN_MC!F272)</f>
        <v>MECANIZAÇÃO - DOL</v>
      </c>
      <c r="I270" s="96" t="str">
        <f>IF(FN_MC!H272="","*",FN_MC!H272)</f>
        <v>TIN</v>
      </c>
      <c r="J270" s="96" t="str">
        <f>IF(FN_MC!I272="","*",FN_MC!I272)</f>
        <v>TIN</v>
      </c>
      <c r="K270" s="96" t="str">
        <f>IF(FN_MC!M272="","*",FN_MC!M272)</f>
        <v>TSP-TIN</v>
      </c>
      <c r="L270" s="186" t="str">
        <f>IF(FN_MC!N272="","*",FN_MC!N272)</f>
        <v>K97TIN</v>
      </c>
      <c r="M270" s="97">
        <f>IF(FN_MC!J272="","*",FN_MC!J272)</f>
        <v>74</v>
      </c>
      <c r="N270" s="173">
        <f>IF(FN_MC!K272="","*",FN_MC!K272)</f>
        <v>100.7</v>
      </c>
      <c r="O270" s="173">
        <f>IF(FN_MC!L272="","*",FN_MC!L272)</f>
        <v>98.5</v>
      </c>
      <c r="P270" s="107">
        <f>IF(FN_MC!O272="","*",FN_MC!O272)</f>
        <v>0.35416666666666669</v>
      </c>
      <c r="Q270" s="107">
        <f>IF(FN_MC!P272="","*",FN_MC!P272)</f>
        <v>8.3333333333333329E-2</v>
      </c>
      <c r="R270" s="96" t="str">
        <f>IF(FN_MC!Q272="","*",CONCATENATE(FN_MC!Q272," ",FN_MC!R272))</f>
        <v>2000 M</v>
      </c>
      <c r="S270" s="96" t="str">
        <f>IF(FN_MC!V272="","*",FN_MC!V272)</f>
        <v>Rodrigo</v>
      </c>
      <c r="T270" s="96" t="str">
        <f>IF(FN_MC!W272="","*",FN_MC!W272)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0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IF(FN_MC!Y273="","*",FN_MC!Y273)</f>
        <v>*</v>
      </c>
      <c r="B271" s="95" t="str">
        <f>IF(FN_MC!X273="","*",FN_MC!X273)</f>
        <v>Oportunidade</v>
      </c>
      <c r="C271" s="95" t="str">
        <f>IF(FN_MC!Z273="","*",FN_MC!Z273)</f>
        <v>*</v>
      </c>
      <c r="D271" s="96" t="str">
        <f>IF(FN_MC!S273="","*",FN_MC!S273)</f>
        <v>FERRONORTE</v>
      </c>
      <c r="E271" s="96" t="str">
        <f>IF(FN_MC!T273="","*",FN_MC!T273)</f>
        <v>TMI-TCS</v>
      </c>
      <c r="F271" s="96">
        <f>IF(FN_MC!B273="","*",FN_MC!B273)</f>
        <v>46076</v>
      </c>
      <c r="G271" s="96" t="str">
        <f>IF(FN_MC!D273="","*",FN_MC!D273)</f>
        <v>W50</v>
      </c>
      <c r="H271" s="96" t="str">
        <f>IF(FN_MC!F273="","*",FN_MC!F273)</f>
        <v>MODERNIZAÇÃO - RECOLHIMENTO DE DORMENTE</v>
      </c>
      <c r="I271" s="96" t="str">
        <f>IF(FN_MC!H273="","*",FN_MC!H273)</f>
        <v>TAP</v>
      </c>
      <c r="J271" s="96" t="str">
        <f>IF(FN_MC!I273="","*",FN_MC!I273)</f>
        <v>TAP</v>
      </c>
      <c r="K271" s="96" t="str">
        <f>IF(FN_MC!M273="","*",FN_MC!M273)</f>
        <v>TAP-TLG</v>
      </c>
      <c r="L271" s="186" t="str">
        <f>IF(FN_MC!N273="","*",FN_MC!N273)</f>
        <v>K35TLG</v>
      </c>
      <c r="M271" s="97">
        <f>IF(FN_MC!J273="","*",FN_MC!J273)</f>
        <v>74</v>
      </c>
      <c r="N271" s="173">
        <f>IF(FN_MC!K273="","*",FN_MC!K273)</f>
        <v>37.5</v>
      </c>
      <c r="O271" s="173">
        <f>IF(FN_MC!L273="","*",FN_MC!L273)</f>
        <v>39</v>
      </c>
      <c r="P271" s="107">
        <f>IF(FN_MC!O273="","*",FN_MC!O273)</f>
        <v>0.375</v>
      </c>
      <c r="Q271" s="107">
        <f>IF(FN_MC!P273="","*",FN_MC!P273)</f>
        <v>6.25E-2</v>
      </c>
      <c r="R271" s="96" t="str">
        <f>IF(FN_MC!Q273="","*",CONCATENATE(FN_MC!Q273," ",FN_MC!R273))</f>
        <v>100 Nº DE DORMENTES</v>
      </c>
      <c r="S271" s="96" t="str">
        <f>IF(FN_MC!V273="","*",FN_MC!V273)</f>
        <v>Augusto/ Efraim</v>
      </c>
      <c r="T271" s="96" t="str">
        <f>IF(FN_MC!W273="","*",FN_MC!W273)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100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Oportunidade</v>
      </c>
      <c r="C274" s="95" t="str">
        <f>IF(FN_MC!Z276="","*",FN_MC!Z276)</f>
        <v>*</v>
      </c>
      <c r="D274" s="96" t="str">
        <f>IF(FN_MC!S276="","*",FN_MC!S276)</f>
        <v>MALHA CENTRAL</v>
      </c>
      <c r="E274" s="96" t="str">
        <f>IF(FN_MC!T276="","*",FN_MC!T276)</f>
        <v>RAMAL</v>
      </c>
      <c r="F274" s="96">
        <f>IF(FN_MC!B276="","*",FN_MC!B276)</f>
        <v>46076</v>
      </c>
      <c r="G274" s="96" t="str">
        <f>IF(FN_MC!D276="","*",FN_MC!D276)</f>
        <v>E46</v>
      </c>
      <c r="H274" s="96" t="str">
        <f>IF(FN_MC!F276="","*",FN_MC!F276)</f>
        <v>DESLOCAMENTO</v>
      </c>
      <c r="I274" s="96" t="str">
        <f>IF(FN_MC!H276="","*",FN_MC!H276)</f>
        <v>ZTP</v>
      </c>
      <c r="J274" s="96" t="str">
        <f>IF(FN_MC!I276="","*",FN_MC!I276)</f>
        <v>TAP</v>
      </c>
      <c r="K274" s="96" t="str">
        <f>IF(FN_MC!M276="","*",FN_MC!M276)</f>
        <v>ZTP</v>
      </c>
      <c r="L274" s="186" t="str">
        <f>IF(FN_MC!N276="","*",FN_MC!N276)</f>
        <v>ZTP11</v>
      </c>
      <c r="M274" s="97">
        <f>IF(FN_MC!J276="","*",FN_MC!J276)</f>
        <v>78</v>
      </c>
      <c r="N274" s="173">
        <f>IF(FN_MC!K276="","*",FN_MC!K276)</f>
        <v>334.88799999999998</v>
      </c>
      <c r="O274" s="173">
        <f>IF(FN_MC!L276="","*",FN_MC!L276)</f>
        <v>24.84</v>
      </c>
      <c r="P274" s="107">
        <f>IF(FN_MC!O276="","*",FN_MC!O276)</f>
        <v>0.45833333333333331</v>
      </c>
      <c r="Q274" s="107">
        <f>IF(FN_MC!P276="","*",FN_MC!P276)</f>
        <v>4.1666666666666664E-2</v>
      </c>
      <c r="R274" s="96" t="str">
        <f>IF(FN_MC!Q276="","*",CONCATENATE(FN_MC!Q276," ",FN_MC!R276))</f>
        <v>1 BINÁRIO</v>
      </c>
      <c r="S274" s="96" t="str">
        <f>IF(FN_MC!V276="","*",FN_MC!V276)</f>
        <v>PCM</v>
      </c>
      <c r="T274" s="96" t="str">
        <f>IF(FN_MC!W276="","*",FN_MC!W276)</f>
        <v>Deslocamento de ZTP para TAP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IF(FN_MC!Y278="","*",FN_MC!Y278)</f>
        <v>*</v>
      </c>
      <c r="B276" s="95" t="str">
        <f>IF(FN_MC!X278="","*",FN_MC!X278)</f>
        <v>Oportunidade</v>
      </c>
      <c r="C276" s="95" t="str">
        <f>IF(FN_MC!Z278="","*",FN_MC!Z278)</f>
        <v>*</v>
      </c>
      <c r="D276" s="96" t="str">
        <f>IF(FN_MC!S278="","*",FN_MC!S278)</f>
        <v>MALHA CENTRAL</v>
      </c>
      <c r="E276" s="96" t="str">
        <f>IF(FN_MC!T278="","*",FN_MC!T278)</f>
        <v>RAMAL</v>
      </c>
      <c r="F276" s="96">
        <f>IF(FN_MC!B278="","*",FN_MC!B278)</f>
        <v>46076</v>
      </c>
      <c r="G276" s="96" t="str">
        <f>IF(FN_MC!D278="","*",FN_MC!D278)</f>
        <v>E18</v>
      </c>
      <c r="H276" s="96" t="str">
        <f>IF(FN_MC!F278="","*",FN_MC!F278)</f>
        <v>CAMINHÃO DE SOLDA</v>
      </c>
      <c r="I276" s="96" t="str">
        <f>IF(FN_MC!H278="","*",FN_MC!H278)</f>
        <v>ZIQZQY</v>
      </c>
      <c r="J276" s="96" t="str">
        <f>IF(FN_MC!I278="","*",FN_MC!I278)</f>
        <v>-</v>
      </c>
      <c r="K276" s="96" t="str">
        <f>IF(FN_MC!M278="","*",FN_MC!M278)</f>
        <v>ZIQ-ZQY</v>
      </c>
      <c r="L276" s="186" t="str">
        <f>IF(FN_MC!N278="","*",FN_MC!N278)</f>
        <v>ZIQZQY</v>
      </c>
      <c r="M276" s="97">
        <f>IF(FN_MC!J278="","*",FN_MC!J278)</f>
        <v>78</v>
      </c>
      <c r="N276" s="173">
        <f>IF(FN_MC!K278="","*",FN_MC!K278)</f>
        <v>176.7</v>
      </c>
      <c r="O276" s="173" t="str">
        <f>IF(FN_MC!L278="","*",FN_MC!L278)</f>
        <v>-</v>
      </c>
      <c r="P276" s="107">
        <f>IF(FN_MC!O278="","*",FN_MC!O278)</f>
        <v>0.35416666666666669</v>
      </c>
      <c r="Q276" s="107">
        <f>IF(FN_MC!P278="","*",FN_MC!P278)</f>
        <v>8.3333333333333329E-2</v>
      </c>
      <c r="R276" s="96" t="str">
        <f>IF(FN_MC!Q278="","*",CONCATENATE(FN_MC!Q278," ",FN_MC!R278))</f>
        <v>3 Nº DE SOLDA</v>
      </c>
      <c r="S276" s="96" t="str">
        <f>IF(FN_MC!V278="","*",FN_MC!V278)</f>
        <v>Higor</v>
      </c>
      <c r="T276" s="96" t="str">
        <f>IF(FN_MC!W278="","*",FN_MC!W278)</f>
        <v>Caminhão de solda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>
        <f ca="1">_xlfn.XLOOKUP(G276&amp;$W$3,BS_CONTROLE[CHAVE],BS_CONTROLE[Quantidade_11],"-")</f>
        <v>5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>
        <f>IF(FN_MC!B279="","*",FN_MC!B279)</f>
        <v>46076</v>
      </c>
      <c r="G277" s="96" t="str">
        <f>IF(FN_MC!D279="","*",FN_MC!D279)</f>
        <v>E14</v>
      </c>
      <c r="H277" s="96" t="str">
        <f>IF(FN_MC!F279="","*",FN_MC!F279)</f>
        <v>MECANIZAÇÃO - ESMERILHADORA</v>
      </c>
      <c r="I277" s="96" t="str">
        <f>IF(FN_MC!H279="","*",FN_MC!H279)</f>
        <v>PSS</v>
      </c>
      <c r="J277" s="96" t="str">
        <f>IF(FN_MC!I279="","*",FN_MC!I279)</f>
        <v>*</v>
      </c>
      <c r="K277" s="96" t="str">
        <f>IF(FN_MC!M279="","*",FN_MC!M279)</f>
        <v>*</v>
      </c>
      <c r="L277" s="186" t="str">
        <f>IF(FN_MC!N279="","*",FN_MC!N279)</f>
        <v>*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>
        <f>IF(FN_MC!O279="","*",FN_MC!O279)</f>
        <v>2.0833333333333332E-2</v>
      </c>
      <c r="Q277" s="107">
        <f>IF(FN_MC!P279="","*",FN_MC!P279)</f>
        <v>4.1666666666666664E-2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SIM</v>
      </c>
      <c r="B280" s="95" t="str">
        <f>IF(FN_MC!X282="","*",FN_MC!X282)</f>
        <v>Contrato</v>
      </c>
      <c r="C280" s="95" t="str">
        <f>IF(FN_MC!Z282="","*",FN_MC!Z282)</f>
        <v>*</v>
      </c>
      <c r="D280" s="96" t="str">
        <f>IF(FN_MC!S282="","*",FN_MC!S282)</f>
        <v>FERRONORTE</v>
      </c>
      <c r="E280" s="96" t="str">
        <f>IF(FN_MC!T282="","*",FN_MC!T282)</f>
        <v>TGR-TRO</v>
      </c>
      <c r="F280" s="96">
        <f>IF(FN_MC!B282="","*",FN_MC!B282)</f>
        <v>46077</v>
      </c>
      <c r="G280" s="96" t="str">
        <f>IF(FN_MC!D282="","*",FN_MC!D282)</f>
        <v>V86</v>
      </c>
      <c r="H280" s="96" t="str">
        <f>IF(FN_MC!F282="","*",FN_MC!F282)</f>
        <v>MECANIZAÇÃO - SOCADORA</v>
      </c>
      <c r="I280" s="96" t="str">
        <f>IF(FN_MC!H282="","*",FN_MC!H282)</f>
        <v xml:space="preserve">TIQ </v>
      </c>
      <c r="J280" s="96" t="str">
        <f>IF(FN_MC!I282="","*",FN_MC!I282)</f>
        <v>TIQ</v>
      </c>
      <c r="K280" s="96" t="str">
        <f>IF(FN_MC!M282="","*",FN_MC!M282)</f>
        <v>TBS</v>
      </c>
      <c r="L280" s="186" t="str">
        <f>IF(FN_MC!N282="","*",FN_MC!N282)</f>
        <v>TBS2</v>
      </c>
      <c r="M280" s="97">
        <f>IF(FN_MC!J282="","*",FN_MC!J282)</f>
        <v>98</v>
      </c>
      <c r="N280" s="173">
        <f>IF(FN_MC!K282="","*",FN_MC!K282)</f>
        <v>659.976</v>
      </c>
      <c r="O280" s="173">
        <f>IF(FN_MC!L282="","*",FN_MC!L282)</f>
        <v>662.91099999999994</v>
      </c>
      <c r="P280" s="107">
        <f>IF(FN_MC!O282="","*",FN_MC!O282)</f>
        <v>0.4375</v>
      </c>
      <c r="Q280" s="107">
        <f>IF(FN_MC!P282="","*",FN_MC!P282)</f>
        <v>0.125</v>
      </c>
      <c r="R280" s="96" t="str">
        <f>IF(FN_MC!Q282="","*",CONCATENATE(FN_MC!Q282," ",FN_MC!R282))</f>
        <v>1680 M</v>
      </c>
      <c r="S280" s="96" t="str">
        <f>IF(FN_MC!V282="","*",FN_MC!V282)</f>
        <v>Antonioni</v>
      </c>
      <c r="T280" s="96" t="str">
        <f>IF(FN_MC!W282="","*",FN_MC!W282)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2700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OPORTUNIDADE</v>
      </c>
      <c r="B282" s="95" t="str">
        <f>IF(FN_MC!X284="","*",FN_MC!X284)</f>
        <v>Oportunidade</v>
      </c>
      <c r="C282" s="95" t="str">
        <f>IF(FN_MC!Z284="","*",FN_MC!Z284)</f>
        <v>*</v>
      </c>
      <c r="D282" s="96" t="str">
        <f>IF(FN_MC!S284="","*",FN_MC!S284)</f>
        <v>FERRONORTE</v>
      </c>
      <c r="E282" s="96" t="str">
        <f>IF(FN_MC!T284="","*",FN_MC!T284)</f>
        <v>TGR-TRO</v>
      </c>
      <c r="F282" s="96">
        <f>IF(FN_MC!B284="","*",FN_MC!B284)</f>
        <v>46077</v>
      </c>
      <c r="G282" s="96" t="str">
        <f>IF(FN_MC!D284="","*",FN_MC!D284)</f>
        <v>BRUNO (TF-525)</v>
      </c>
      <c r="H282" s="96" t="str">
        <f>IF(FN_MC!F284="","*",FN_MC!F284)</f>
        <v>PDM - SOLDA</v>
      </c>
      <c r="I282" s="96" t="str">
        <f>IF(FN_MC!H284="","*",FN_MC!H284)</f>
        <v>TRMSUL</v>
      </c>
      <c r="J282" s="96" t="str">
        <f>IF(FN_MC!I284="","*",FN_MC!I284)</f>
        <v>-</v>
      </c>
      <c r="K282" s="96" t="str">
        <f>IF(FN_MC!M284="","*",FN_MC!M284)</f>
        <v>TRM</v>
      </c>
      <c r="L282" s="186" t="str">
        <f>IF(FN_MC!N284="","*",FN_MC!N284)</f>
        <v>TRMSUL</v>
      </c>
      <c r="M282" s="97">
        <f>IF(FN_MC!J284="","*",FN_MC!J284)</f>
        <v>98</v>
      </c>
      <c r="N282" s="173">
        <f>IF(FN_MC!K284="","*",FN_MC!K284)</f>
        <v>548.20000000000005</v>
      </c>
      <c r="O282" s="173" t="str">
        <f>IF(FN_MC!L284="","*",FN_MC!L284)</f>
        <v>-</v>
      </c>
      <c r="P282" s="107">
        <f>IF(FN_MC!O284="","*",FN_MC!O284)</f>
        <v>0.375</v>
      </c>
      <c r="Q282" s="107">
        <f>IF(FN_MC!P284="","*",FN_MC!P284)</f>
        <v>6.25E-2</v>
      </c>
      <c r="R282" s="96" t="str">
        <f>IF(FN_MC!Q284="","*",CONCATENATE(FN_MC!Q284," ",FN_MC!R284))</f>
        <v>1 Nº DE SOLDA</v>
      </c>
      <c r="S282" s="96" t="str">
        <f>IF(FN_MC!V284="","*",FN_MC!V284)</f>
        <v>Bruno</v>
      </c>
      <c r="T282" s="96" t="str">
        <f>IF(FN_MC!W284="","*",FN_MC!W284)</f>
        <v>Execução de solda - AMV SUL</v>
      </c>
      <c r="U282" s="98" t="str">
        <f ca="1">_xlfn.XLOOKUP(G282&amp;$U$3,BS_CONTROLE[CHAVE],BS_CONTROLE[Quantidade_11],"-")</f>
        <v>-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SIM</v>
      </c>
      <c r="B285" s="95" t="str">
        <f>IF(FN_MC!X287="","*",FN_MC!X287)</f>
        <v>Contrato</v>
      </c>
      <c r="C285" s="95" t="str">
        <f>IF(FN_MC!Z287="","*",FN_MC!Z287)</f>
        <v>*</v>
      </c>
      <c r="D285" s="96" t="str">
        <f>IF(FN_MC!S287="","*",FN_MC!S287)</f>
        <v>FERRONORTE</v>
      </c>
      <c r="E285" s="96" t="str">
        <f>IF(FN_MC!T287="","*",FN_MC!T287)</f>
        <v>TCS-TGR</v>
      </c>
      <c r="F285" s="96">
        <f>IF(FN_MC!B287="","*",FN_MC!B287)</f>
        <v>46077</v>
      </c>
      <c r="G285" s="96" t="str">
        <f>IF(FN_MC!D287="","*",FN_MC!D287)</f>
        <v>W70</v>
      </c>
      <c r="H285" s="96" t="str">
        <f>IF(FN_MC!F287="","*",FN_MC!F287)</f>
        <v>PDM - PEDRA - DESCARGA</v>
      </c>
      <c r="I285" s="96" t="str">
        <f>IF(FN_MC!H287="","*",FN_MC!H287)</f>
        <v>TGR</v>
      </c>
      <c r="J285" s="96" t="str">
        <f>IF(FN_MC!I287="","*",FN_MC!I287)</f>
        <v>TGR</v>
      </c>
      <c r="K285" s="96" t="str">
        <f>IF(FN_MC!M287="","*",FN_MC!M287)</f>
        <v>TOM-TPC</v>
      </c>
      <c r="L285" s="186" t="str">
        <f>IF(FN_MC!N287="","*",FN_MC!N287)</f>
        <v>416TPC</v>
      </c>
      <c r="M285" s="97">
        <f>IF(FN_MC!J287="","*",FN_MC!J287)</f>
        <v>74</v>
      </c>
      <c r="N285" s="173">
        <f>IF(FN_MC!K287="","*",FN_MC!K287)</f>
        <v>424</v>
      </c>
      <c r="O285" s="173" t="str">
        <f>IF(FN_MC!L287="","*",FN_MC!L287)</f>
        <v>-</v>
      </c>
      <c r="P285" s="107">
        <f>IF(FN_MC!O287="","*",FN_MC!O287)</f>
        <v>0.33333333333333331</v>
      </c>
      <c r="Q285" s="107">
        <f>IF(FN_MC!P287="","*",FN_MC!P287)</f>
        <v>0.125</v>
      </c>
      <c r="R285" s="96" t="str">
        <f>IF(FN_MC!Q287="","*",CONCATENATE(FN_MC!Q287," ",FN_MC!R287))</f>
        <v>27 VAGÕES</v>
      </c>
      <c r="S285" s="96" t="str">
        <f>IF(FN_MC!V287="","*",FN_MC!V287)</f>
        <v>Elton</v>
      </c>
      <c r="T285" s="96" t="str">
        <f>IF(FN_MC!W287="","*",FN_MC!W287)</f>
        <v xml:space="preserve">Descarga de pedra </v>
      </c>
      <c r="U285" s="98" t="str">
        <f ca="1">_xlfn.XLOOKUP(G285&amp;$U$3,BS_CONTROLE[CHAVE],BS_CONTROLE[Quantidade_11],"-")</f>
        <v>-</v>
      </c>
      <c r="V285" s="98">
        <f ca="1">_xlfn.XLOOKUP(G285&amp;$V$3,BS_CONTROLE[CHAVE],BS_CONTROLE[Quantidade_11],"-")</f>
        <v>20</v>
      </c>
      <c r="W285" s="98">
        <f ca="1">_xlfn.XLOOKUP(G285&amp;$W$3,BS_CONTROLE[CHAVE],BS_CONTROLE[Quantidade_11],"-")</f>
        <v>16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OPORTUNIDADE</v>
      </c>
      <c r="B286" s="95" t="str">
        <f>IF(FN_MC!X288="","*",FN_MC!X288)</f>
        <v>Oportunidade</v>
      </c>
      <c r="C286" s="95" t="str">
        <f>IF(FN_MC!Z288="","*",FN_MC!Z288)</f>
        <v>*</v>
      </c>
      <c r="D286" s="96" t="str">
        <f>IF(FN_MC!S288="","*",FN_MC!S288)</f>
        <v>FERRONORTE</v>
      </c>
      <c r="E286" s="96" t="str">
        <f>IF(FN_MC!T288="","*",FN_MC!T288)</f>
        <v>TCS-TGR</v>
      </c>
      <c r="F286" s="96">
        <f>IF(FN_MC!B288="","*",FN_MC!B288)</f>
        <v>46077</v>
      </c>
      <c r="G286" s="96" t="str">
        <f>IF(FN_MC!D288="","*",FN_MC!D288)</f>
        <v>N70</v>
      </c>
      <c r="H286" s="96" t="str">
        <f>IF(FN_MC!F288="","*",FN_MC!F288)</f>
        <v>DESLOCAMENTO</v>
      </c>
      <c r="I286" s="96" t="str">
        <f>IF(FN_MC!H288="","*",FN_MC!H288)</f>
        <v>TOM</v>
      </c>
      <c r="J286" s="96" t="str">
        <f>IF(FN_MC!I288="","*",FN_MC!I288)</f>
        <v>TAG</v>
      </c>
      <c r="K286" s="96" t="str">
        <f>IF(FN_MC!M288="","*",FN_MC!M288)</f>
        <v>TOM-TAG</v>
      </c>
      <c r="L286" s="186" t="str">
        <f>IF(FN_MC!N288="","*",FN_MC!N288)</f>
        <v>TOMTAG</v>
      </c>
      <c r="M286" s="97">
        <f>IF(FN_MC!J288="","*",FN_MC!J288)</f>
        <v>74</v>
      </c>
      <c r="N286" s="173">
        <f>IF(FN_MC!K288="","*",FN_MC!K288)</f>
        <v>404</v>
      </c>
      <c r="O286" s="173" t="str">
        <f>IF(FN_MC!L288="","*",FN_MC!L288)</f>
        <v>-</v>
      </c>
      <c r="P286" s="107">
        <f>IF(FN_MC!O288="","*",FN_MC!O288)</f>
        <v>0.625</v>
      </c>
      <c r="Q286" s="107">
        <f>IF(FN_MC!P288="","*",FN_MC!P288)</f>
        <v>4.1666666666666664E-2</v>
      </c>
      <c r="R286" s="96" t="str">
        <f>IF(FN_MC!Q288="","*",CONCATENATE(FN_MC!Q288," ",FN_MC!R288))</f>
        <v>1 BINÁRIO</v>
      </c>
      <c r="S286" s="96" t="str">
        <f>IF(FN_MC!V288="","*",FN_MC!V288)</f>
        <v>Elton</v>
      </c>
      <c r="T286" s="96" t="str">
        <f>IF(FN_MC!W288="","*",FN_MC!W288)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OPORTUNIDADE</v>
      </c>
      <c r="B288" s="95" t="str">
        <f>IF(FN_MC!X290="","*",FN_MC!X290)</f>
        <v>Oportunidade</v>
      </c>
      <c r="C288" s="95" t="str">
        <f>IF(FN_MC!Z290="","*",FN_MC!Z290)</f>
        <v>*</v>
      </c>
      <c r="D288" s="96" t="str">
        <f>IF(FN_MC!S290="","*",FN_MC!S290)</f>
        <v>FERRONORTE</v>
      </c>
      <c r="E288" s="96" t="str">
        <f>IF(FN_MC!T290="","*",FN_MC!T290)</f>
        <v>TMI-TCS</v>
      </c>
      <c r="F288" s="96">
        <f>IF(FN_MC!B290="","*",FN_MC!B290)</f>
        <v>46077</v>
      </c>
      <c r="G288" s="96" t="str">
        <f>IF(FN_MC!D290="","*",FN_MC!D290)</f>
        <v>ADENILSON (TP-512)</v>
      </c>
      <c r="H288" s="96" t="str">
        <f>IF(FN_MC!F290="","*",FN_MC!F290)</f>
        <v>PDM - AMV - MEIA CHAVE</v>
      </c>
      <c r="I288" s="96" t="str">
        <f>IF(FN_MC!H290="","*",FN_MC!H290)</f>
        <v>TRCSUL</v>
      </c>
      <c r="J288" s="96" t="str">
        <f>IF(FN_MC!I290="","*",FN_MC!I290)</f>
        <v>-</v>
      </c>
      <c r="K288" s="96" t="str">
        <f>IF(FN_MC!M290="","*",FN_MC!M290)</f>
        <v>TCS-TRC</v>
      </c>
      <c r="L288" s="186" t="str">
        <f>IF(FN_MC!N290="","*",FN_MC!N290)</f>
        <v>TRCSUL</v>
      </c>
      <c r="M288" s="97">
        <f>IF(FN_MC!J290="","*",FN_MC!J290)</f>
        <v>74</v>
      </c>
      <c r="N288" s="173">
        <f>IF(FN_MC!K290="","*",FN_MC!K290)</f>
        <v>290.75</v>
      </c>
      <c r="O288" s="173" t="str">
        <f>IF(FN_MC!L290="","*",FN_MC!L290)</f>
        <v>-</v>
      </c>
      <c r="P288" s="107">
        <f>IF(FN_MC!O290="","*",FN_MC!O290)</f>
        <v>0.375</v>
      </c>
      <c r="Q288" s="107">
        <f>IF(FN_MC!P290="","*",FN_MC!P290)</f>
        <v>8.3333333333333329E-2</v>
      </c>
      <c r="R288" s="96" t="str">
        <f>IF(FN_MC!Q290="","*",CONCATENATE(FN_MC!Q290," ",FN_MC!R290))</f>
        <v>1 Nº DE PEÇAS</v>
      </c>
      <c r="S288" s="96" t="str">
        <f>IF(FN_MC!V290="","*",FN_MC!V290)</f>
        <v>Herbert</v>
      </c>
      <c r="T288" s="96" t="str">
        <f>IF(FN_MC!W290="","*",FN_MC!W290)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OPORTUNIDADE</v>
      </c>
      <c r="B289" s="95" t="str">
        <f>IF(FN_MC!X291="","*",FN_MC!X291)</f>
        <v>Oportunidade</v>
      </c>
      <c r="C289" s="95" t="str">
        <f>IF(FN_MC!Z291="","*",FN_MC!Z291)</f>
        <v>*</v>
      </c>
      <c r="D289" s="96" t="str">
        <f>IF(FN_MC!S291="","*",FN_MC!S291)</f>
        <v>FERRONORTE</v>
      </c>
      <c r="E289" s="96" t="str">
        <f>IF(FN_MC!T291="","*",FN_MC!T291)</f>
        <v>TMI-TCS</v>
      </c>
      <c r="F289" s="96">
        <f>IF(FN_MC!B291="","*",FN_MC!B291)</f>
        <v>46077</v>
      </c>
      <c r="G289" s="96" t="str">
        <f>IF(FN_MC!D291="","*",FN_MC!D291)</f>
        <v>MARCOS (TF-520)</v>
      </c>
      <c r="H289" s="96" t="str">
        <f>IF(FN_MC!F291="","*",FN_MC!F291)</f>
        <v>PDM - SOLDA</v>
      </c>
      <c r="I289" s="96">
        <f>IF(FN_MC!H291="","*",FN_MC!H291)</f>
        <v>239251</v>
      </c>
      <c r="J289" s="96" t="str">
        <f>IF(FN_MC!I291="","*",FN_MC!I291)</f>
        <v>-</v>
      </c>
      <c r="K289" s="96" t="str">
        <f>IF(FN_MC!M291="","*",FN_MC!M291)</f>
        <v>TVI-TJA</v>
      </c>
      <c r="L289" s="186">
        <f>IF(FN_MC!N291="","*",FN_MC!N291)</f>
        <v>239251</v>
      </c>
      <c r="M289" s="97">
        <f>IF(FN_MC!J291="","*",FN_MC!J291)</f>
        <v>74</v>
      </c>
      <c r="N289" s="173">
        <f>IF(FN_MC!K291="","*",FN_MC!K291)</f>
        <v>242.202</v>
      </c>
      <c r="O289" s="173" t="str">
        <f>IF(FN_MC!L291="","*",FN_MC!L291)</f>
        <v>-</v>
      </c>
      <c r="P289" s="107">
        <f>IF(FN_MC!O291="","*",FN_MC!O291)</f>
        <v>0.375</v>
      </c>
      <c r="Q289" s="107">
        <f>IF(FN_MC!P291="","*",FN_MC!P291)</f>
        <v>0.125</v>
      </c>
      <c r="R289" s="96" t="str">
        <f>IF(FN_MC!Q291="","*",CONCATENATE(FN_MC!Q291," ",FN_MC!R291))</f>
        <v>2 Nº DE SOLDA</v>
      </c>
      <c r="S289" s="96" t="str">
        <f>IF(FN_MC!V291="","*",FN_MC!V291)</f>
        <v>Marcos Euzebio</v>
      </c>
      <c r="T289" s="96" t="str">
        <f>IF(FN_MC!W291="","*",FN_MC!W291)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OPORTUNIDADE</v>
      </c>
      <c r="B291" s="95" t="str">
        <f>IF(FN_MC!X293="","*",FN_MC!X293)</f>
        <v>Oportunidade</v>
      </c>
      <c r="C291" s="95" t="str">
        <f>IF(FN_MC!Z293="","*",FN_MC!Z293)</f>
        <v>*</v>
      </c>
      <c r="D291" s="96" t="str">
        <f>IF(FN_MC!S293="","*",FN_MC!S293)</f>
        <v>FERRONORTE</v>
      </c>
      <c r="E291" s="96" t="str">
        <f>IF(FN_MC!T293="","*",FN_MC!T293)</f>
        <v>TMI-TCS</v>
      </c>
      <c r="F291" s="96">
        <f>IF(FN_MC!B293="","*",FN_MC!B293)</f>
        <v>46077</v>
      </c>
      <c r="G291" s="96" t="str">
        <f>IF(FN_MC!D293="","*",FN_MC!D293)</f>
        <v>V48</v>
      </c>
      <c r="H291" s="96" t="str">
        <f>IF(FN_MC!F293="","*",FN_MC!F293)</f>
        <v>MODERNIZAÇÃO - SOCADORA</v>
      </c>
      <c r="I291" s="96" t="str">
        <f>IF(FN_MC!H293="","*",FN_MC!H293)</f>
        <v>TVI1</v>
      </c>
      <c r="J291" s="96" t="str">
        <f>IF(FN_MC!I293="","*",FN_MC!I293)</f>
        <v>TVI</v>
      </c>
      <c r="K291" s="96" t="str">
        <f>IF(FN_MC!M293="","*",FN_MC!M293)</f>
        <v>TVI-TJA</v>
      </c>
      <c r="L291" s="186" t="str">
        <f>IF(FN_MC!N293="","*",FN_MC!N293)</f>
        <v>TVI239</v>
      </c>
      <c r="M291" s="97">
        <f>IF(FN_MC!J293="","*",FN_MC!J293)</f>
        <v>74</v>
      </c>
      <c r="N291" s="173">
        <f>IF(FN_MC!K293="","*",FN_MC!K293)</f>
        <v>237.827</v>
      </c>
      <c r="O291" s="173">
        <f>IF(FN_MC!L293="","*",FN_MC!L293)</f>
        <v>239.227</v>
      </c>
      <c r="P291" s="107">
        <f>IF(FN_MC!O293="","*",FN_MC!O293)</f>
        <v>0.375</v>
      </c>
      <c r="Q291" s="107">
        <f>IF(FN_MC!P293="","*",FN_MC!P293)</f>
        <v>8.3333333333333329E-2</v>
      </c>
      <c r="R291" s="96" t="str">
        <f>IF(FN_MC!Q293="","*",CONCATENATE(FN_MC!Q293," ",FN_MC!R293))</f>
        <v>1400 M</v>
      </c>
      <c r="S291" s="96" t="str">
        <f>IF(FN_MC!V293="","*",FN_MC!V293)</f>
        <v>Augusto/ Efraim</v>
      </c>
      <c r="T291" s="96" t="str">
        <f>IF(FN_MC!W293="","*",FN_MC!W293)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SIM</v>
      </c>
      <c r="B293" s="95" t="str">
        <f>IF(FN_MC!X295="","*",FN_MC!X295)</f>
        <v>Contrato</v>
      </c>
      <c r="C293" s="95" t="str">
        <f>IF(FN_MC!Z295="","*",FN_MC!Z295)</f>
        <v>*</v>
      </c>
      <c r="D293" s="96" t="str">
        <f>IF(FN_MC!S295="","*",FN_MC!S295)</f>
        <v>FERRONORTE</v>
      </c>
      <c r="E293" s="96" t="str">
        <f>IF(FN_MC!T295="","*",FN_MC!T295)</f>
        <v>TMI-TCS</v>
      </c>
      <c r="F293" s="96">
        <f>IF(FN_MC!B295="","*",FN_MC!B295)</f>
        <v>46077</v>
      </c>
      <c r="G293" s="96" t="str">
        <f>IF(FN_MC!D295="","*",FN_MC!D295)</f>
        <v>W48</v>
      </c>
      <c r="H293" s="96" t="str">
        <f>IF(FN_MC!F295="","*",FN_MC!F295)</f>
        <v>MECANIZAÇÃO - DOL</v>
      </c>
      <c r="I293" s="96" t="str">
        <f>IF(FN_MC!H295="","*",FN_MC!H295)</f>
        <v>TIN</v>
      </c>
      <c r="J293" s="96" t="str">
        <f>IF(FN_MC!I295="","*",FN_MC!I295)</f>
        <v>TIN</v>
      </c>
      <c r="K293" s="96" t="str">
        <f>IF(FN_MC!M295="","*",FN_MC!M295)</f>
        <v>TSP-TIN</v>
      </c>
      <c r="L293" s="186" t="str">
        <f>IF(FN_MC!N295="","*",FN_MC!N295)</f>
        <v>K97TIN</v>
      </c>
      <c r="M293" s="97">
        <f>IF(FN_MC!J295="","*",FN_MC!J295)</f>
        <v>74</v>
      </c>
      <c r="N293" s="173">
        <f>IF(FN_MC!K295="","*",FN_MC!K295)</f>
        <v>104.8</v>
      </c>
      <c r="O293" s="173">
        <f>IF(FN_MC!L295="","*",FN_MC!L295)</f>
        <v>100.7</v>
      </c>
      <c r="P293" s="107">
        <f>IF(FN_MC!O295="","*",FN_MC!O295)</f>
        <v>0.375</v>
      </c>
      <c r="Q293" s="107">
        <f>IF(FN_MC!P295="","*",FN_MC!P295)</f>
        <v>0.16666666666666666</v>
      </c>
      <c r="R293" s="96" t="str">
        <f>IF(FN_MC!Q295="","*",CONCATENATE(FN_MC!Q295," ",FN_MC!R295))</f>
        <v>4000 M</v>
      </c>
      <c r="S293" s="96" t="str">
        <f>IF(FN_MC!V295="","*",FN_MC!V295)</f>
        <v>Rodrigo</v>
      </c>
      <c r="T293" s="96" t="str">
        <f>IF(FN_MC!W295="","*",FN_MC!W295)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0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SIM</v>
      </c>
      <c r="B295" s="95" t="str">
        <f>IF(FN_MC!X297="","*",FN_MC!X297)</f>
        <v>Contrato</v>
      </c>
      <c r="C295" s="95" t="str">
        <f>IF(FN_MC!Z297="","*",FN_MC!Z297)</f>
        <v>*</v>
      </c>
      <c r="D295" s="96" t="str">
        <f>IF(FN_MC!S297="","*",FN_MC!S297)</f>
        <v>FERRONORTE</v>
      </c>
      <c r="E295" s="96" t="str">
        <f>IF(FN_MC!T297="","*",FN_MC!T297)</f>
        <v>TMI-TCS</v>
      </c>
      <c r="F295" s="96">
        <f>IF(FN_MC!B297="","*",FN_MC!B297)</f>
        <v>46077</v>
      </c>
      <c r="G295" s="96" t="str">
        <f>IF(FN_MC!D297="","*",FN_MC!D297)</f>
        <v>W50</v>
      </c>
      <c r="H295" s="96" t="str">
        <f>IF(FN_MC!F297="","*",FN_MC!F297)</f>
        <v>MODERNIZAÇÃO - RECOLHIMENTO DE DORMENTE</v>
      </c>
      <c r="I295" s="96" t="str">
        <f>IF(FN_MC!H297="","*",FN_MC!H297)</f>
        <v>TAP</v>
      </c>
      <c r="J295" s="96" t="str">
        <f>IF(FN_MC!I297="","*",FN_MC!I297)</f>
        <v>TAP</v>
      </c>
      <c r="K295" s="96" t="str">
        <f>IF(FN_MC!M297="","*",FN_MC!M297)</f>
        <v>TQI-TSP</v>
      </c>
      <c r="L295" s="186" t="str">
        <f>IF(FN_MC!N297="","*",FN_MC!N297)</f>
        <v>TQIPAT2</v>
      </c>
      <c r="M295" s="97">
        <f>IF(FN_MC!J297="","*",FN_MC!J297)</f>
        <v>74</v>
      </c>
      <c r="N295" s="173">
        <f>IF(FN_MC!K297="","*",FN_MC!K297)</f>
        <v>62.2</v>
      </c>
      <c r="O295" s="173" t="str">
        <f>IF(FN_MC!L297="","*",FN_MC!L297)</f>
        <v>-</v>
      </c>
      <c r="P295" s="107">
        <f>IF(FN_MC!O297="","*",FN_MC!O297)</f>
        <v>0.35416666666666669</v>
      </c>
      <c r="Q295" s="107">
        <f>IF(FN_MC!P297="","*",FN_MC!P297)</f>
        <v>0.16666666666666666</v>
      </c>
      <c r="R295" s="96" t="str">
        <f>IF(FN_MC!Q297="","*",CONCATENATE(FN_MC!Q297," ",FN_MC!R297))</f>
        <v>500 Nº DE DORMENTES</v>
      </c>
      <c r="S295" s="96" t="str">
        <f>IF(FN_MC!V297="","*",FN_MC!V297)</f>
        <v>Augusto/ Efraim</v>
      </c>
      <c r="T295" s="96" t="str">
        <f>IF(FN_MC!W297="","*",FN_MC!W297)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100</v>
      </c>
      <c r="W295" s="98">
        <f ca="1">_xlfn.XLOOKUP(G295&amp;$W$3,BS_CONTROLE[CHAVE],BS_CONTROLE[Quantidade_11],"-")</f>
        <v>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OPORTUNIDADE</v>
      </c>
      <c r="B297" s="95" t="str">
        <f>IF(FN_MC!X299="","*",FN_MC!X299)</f>
        <v>Oportunidade</v>
      </c>
      <c r="C297" s="95" t="str">
        <f>IF(FN_MC!Z299="","*",FN_MC!Z299)</f>
        <v>*</v>
      </c>
      <c r="D297" s="96" t="str">
        <f>IF(FN_MC!S299="","*",FN_MC!S299)</f>
        <v>FERRONORTE</v>
      </c>
      <c r="E297" s="96" t="str">
        <f>IF(FN_MC!T299="","*",FN_MC!T299)</f>
        <v>TMI-TCS</v>
      </c>
      <c r="F297" s="96">
        <f>IF(FN_MC!B299="","*",FN_MC!B299)</f>
        <v>46077</v>
      </c>
      <c r="G297" s="96" t="str">
        <f>IF(FN_MC!D299="","*",FN_MC!D299)</f>
        <v>A60</v>
      </c>
      <c r="H297" s="96" t="str">
        <f>IF(FN_MC!F299="","*",FN_MC!F299)</f>
        <v>DETECÇÃO - RONDA 7 DIAS</v>
      </c>
      <c r="I297" s="96" t="str">
        <f>IF(FN_MC!H299="","*",FN_MC!H299)</f>
        <v>TMI</v>
      </c>
      <c r="J297" s="96" t="str">
        <f>IF(FN_MC!I299="","*",FN_MC!I299)</f>
        <v>TSJ</v>
      </c>
      <c r="K297" s="96" t="str">
        <f>IF(FN_MC!M299="","*",FN_MC!M299)</f>
        <v>TMI-TIN</v>
      </c>
      <c r="L297" s="186" t="str">
        <f>IF(FN_MC!N299="","*",FN_MC!N299)</f>
        <v>TMITIN</v>
      </c>
      <c r="M297" s="97">
        <f>IF(FN_MC!J299="","*",FN_MC!J299)</f>
        <v>74</v>
      </c>
      <c r="N297" s="173">
        <f>IF(FN_MC!K299="","*",FN_MC!K299)</f>
        <v>0</v>
      </c>
      <c r="O297" s="173">
        <f>IF(FN_MC!L299="","*",FN_MC!L299)</f>
        <v>125.538</v>
      </c>
      <c r="P297" s="107">
        <f>IF(FN_MC!O299="","*",FN_MC!O299)</f>
        <v>0.33333333333333331</v>
      </c>
      <c r="Q297" s="107">
        <f>IF(FN_MC!P299="","*",FN_MC!P299)</f>
        <v>4.1666666666666664E-2</v>
      </c>
      <c r="R297" s="96" t="str">
        <f>IF(FN_MC!Q299="","*",CONCATENATE(FN_MC!Q299," ",FN_MC!R299))</f>
        <v>125 KM</v>
      </c>
      <c r="S297" s="96" t="str">
        <f>IF(FN_MC!V299="","*",FN_MC!V299)</f>
        <v>Herbert</v>
      </c>
      <c r="T297" s="96" t="str">
        <f>IF(FN_MC!W299="","*",FN_MC!W299)</f>
        <v>Ronda 7 dias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>
        <f ca="1">_xlfn.XLOOKUP(G297&amp;$W$3,BS_CONTROLE[CHAVE],BS_CONTROLE[Quantidade_11],"-")</f>
        <v>63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OPORTUNIDADE</v>
      </c>
      <c r="B299" s="95" t="str">
        <f>IF(FN_MC!X301="","*",FN_MC!X301)</f>
        <v>Oportunidade</v>
      </c>
      <c r="C299" s="95" t="str">
        <f>IF(FN_MC!Z301="","*",FN_MC!Z301)</f>
        <v>*</v>
      </c>
      <c r="D299" s="96" t="str">
        <f>IF(FN_MC!S301="","*",FN_MC!S301)</f>
        <v>MALHA CENTRAL</v>
      </c>
      <c r="E299" s="96" t="str">
        <f>IF(FN_MC!T301="","*",FN_MC!T301)</f>
        <v>RAMAL</v>
      </c>
      <c r="F299" s="96">
        <f>IF(FN_MC!B301="","*",FN_MC!B301)</f>
        <v>46077</v>
      </c>
      <c r="G299" s="96" t="str">
        <f>IF(FN_MC!D301="","*",FN_MC!D301)</f>
        <v>E18</v>
      </c>
      <c r="H299" s="96" t="str">
        <f>IF(FN_MC!F301="","*",FN_MC!F301)</f>
        <v>CAMINHÃO DE SOLDA</v>
      </c>
      <c r="I299" s="96" t="str">
        <f>IF(FN_MC!H301="","*",FN_MC!H301)</f>
        <v>ZIQZQY</v>
      </c>
      <c r="J299" s="96" t="str">
        <f>IF(FN_MC!I301="","*",FN_MC!I301)</f>
        <v>-</v>
      </c>
      <c r="K299" s="96" t="str">
        <f>IF(FN_MC!M301="","*",FN_MC!M301)</f>
        <v>ZIQ-ZQY</v>
      </c>
      <c r="L299" s="186" t="str">
        <f>IF(FN_MC!N301="","*",FN_MC!N301)</f>
        <v>ZIQZQY</v>
      </c>
      <c r="M299" s="97">
        <f>IF(FN_MC!J301="","*",FN_MC!J301)</f>
        <v>78</v>
      </c>
      <c r="N299" s="173">
        <f>IF(FN_MC!K301="","*",FN_MC!K301)</f>
        <v>177.22</v>
      </c>
      <c r="O299" s="173" t="str">
        <f>IF(FN_MC!L301="","*",FN_MC!L301)</f>
        <v>-</v>
      </c>
      <c r="P299" s="107">
        <f>IF(FN_MC!O301="","*",FN_MC!O301)</f>
        <v>0.35416666666666669</v>
      </c>
      <c r="Q299" s="107">
        <f>IF(FN_MC!P301="","*",FN_MC!P301)</f>
        <v>0.125</v>
      </c>
      <c r="R299" s="96" t="str">
        <f>IF(FN_MC!Q301="","*",CONCATENATE(FN_MC!Q301," ",FN_MC!R301))</f>
        <v>4 Nº DE SOLDA</v>
      </c>
      <c r="S299" s="96" t="str">
        <f>IF(FN_MC!V301="","*",FN_MC!V301)</f>
        <v>Higor</v>
      </c>
      <c r="T299" s="96" t="str">
        <f>IF(FN_MC!W301="","*",FN_MC!W301)</f>
        <v>Caminhão de solda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>
        <f ca="1">_xlfn.XLOOKUP(G299&amp;$W$3,BS_CONTROLE[CHAVE],BS_CONTROLE[Quantidade_11],"-")</f>
        <v>5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OPORTUNIDADE</v>
      </c>
      <c r="B301" s="95" t="str">
        <f>IF(FN_MC!X303="","*",FN_MC!X303)</f>
        <v>Oportunidade</v>
      </c>
      <c r="C301" s="95" t="str">
        <f>IF(FN_MC!Z303="","*",FN_MC!Z303)</f>
        <v>*</v>
      </c>
      <c r="D301" s="96" t="str">
        <f>IF(FN_MC!S303="","*",FN_MC!S303)</f>
        <v>MALHA CENTRAL</v>
      </c>
      <c r="E301" s="96" t="str">
        <f>IF(FN_MC!T303="","*",FN_MC!T303)</f>
        <v>RAMAL</v>
      </c>
      <c r="F301" s="96">
        <f>IF(FN_MC!B303="","*",FN_MC!B303)</f>
        <v>46077</v>
      </c>
      <c r="G301" s="96" t="str">
        <f>IF(FN_MC!D303="","*",FN_MC!D303)</f>
        <v>A88</v>
      </c>
      <c r="H301" s="96" t="str">
        <f>IF(FN_MC!F303="","*",FN_MC!F303)</f>
        <v>INSPEÇÃO AUTO DE LINHA</v>
      </c>
      <c r="I301" s="96" t="str">
        <f>IF(FN_MC!H303="","*",FN_MC!H303)</f>
        <v>ZDK</v>
      </c>
      <c r="J301" s="96" t="str">
        <f>IF(FN_MC!I303="","*",FN_MC!I303)</f>
        <v>ZFH</v>
      </c>
      <c r="K301" s="96" t="str">
        <f>IF(FN_MC!M303="","*",FN_MC!M303)</f>
        <v>ZDK-ZFH</v>
      </c>
      <c r="L301" s="186" t="str">
        <f>IF(FN_MC!N303="","*",FN_MC!N303)</f>
        <v>ZDKZFH</v>
      </c>
      <c r="M301" s="97">
        <f>IF(FN_MC!J303="","*",FN_MC!J303)</f>
        <v>78</v>
      </c>
      <c r="N301" s="173">
        <f>IF(FN_MC!K303="","*",FN_MC!K303)</f>
        <v>251</v>
      </c>
      <c r="O301" s="173">
        <f>IF(FN_MC!L303="","*",FN_MC!L303)</f>
        <v>189</v>
      </c>
      <c r="P301" s="107">
        <f>IF(FN_MC!O303="","*",FN_MC!O303)</f>
        <v>0.375</v>
      </c>
      <c r="Q301" s="107">
        <f>IF(FN_MC!P303="","*",FN_MC!P303)</f>
        <v>4.1666666666666664E-2</v>
      </c>
      <c r="R301" s="96" t="str">
        <f>IF(FN_MC!Q303="","*",CONCATENATE(FN_MC!Q303," ",FN_MC!R303))</f>
        <v>1 BINÁRIO</v>
      </c>
      <c r="S301" s="96" t="str">
        <f>IF(FN_MC!V303="","*",FN_MC!V303)</f>
        <v>Josimar</v>
      </c>
      <c r="T301" s="96" t="str">
        <f>IF(FN_MC!W303="","*",FN_MC!W303)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OPORTUNIDADE</v>
      </c>
      <c r="B302" s="95" t="str">
        <f>IF(FN_MC!X304="","*",FN_MC!X304)</f>
        <v>Oportunidade</v>
      </c>
      <c r="C302" s="95" t="str">
        <f>IF(FN_MC!Z304="","*",FN_MC!Z304)</f>
        <v>*</v>
      </c>
      <c r="D302" s="96" t="str">
        <f>IF(FN_MC!S304="","*",FN_MC!S304)</f>
        <v>MALHA CENTRAL</v>
      </c>
      <c r="E302" s="96" t="str">
        <f>IF(FN_MC!T304="","*",FN_MC!T304)</f>
        <v>RAMAL</v>
      </c>
      <c r="F302" s="96">
        <f>IF(FN_MC!B304="","*",FN_MC!B304)</f>
        <v>46077</v>
      </c>
      <c r="G302" s="96" t="str">
        <f>IF(FN_MC!D304="","*",FN_MC!D304)</f>
        <v>E46</v>
      </c>
      <c r="H302" s="96" t="str">
        <f>IF(FN_MC!F304="","*",FN_MC!F304)</f>
        <v>DESLOCAMENTO</v>
      </c>
      <c r="I302" s="96" t="str">
        <f>IF(FN_MC!H304="","*",FN_MC!H304)</f>
        <v>ZTP</v>
      </c>
      <c r="J302" s="96" t="str">
        <f>IF(FN_MC!I304="","*",FN_MC!I304)</f>
        <v>TAP</v>
      </c>
      <c r="K302" s="96" t="str">
        <f>IF(FN_MC!M304="","*",FN_MC!M304)</f>
        <v>ZTP</v>
      </c>
      <c r="L302" s="186" t="str">
        <f>IF(FN_MC!N304="","*",FN_MC!N304)</f>
        <v>ZTP11</v>
      </c>
      <c r="M302" s="97">
        <f>IF(FN_MC!J304="","*",FN_MC!J304)</f>
        <v>78</v>
      </c>
      <c r="N302" s="173">
        <f>IF(FN_MC!K304="","*",FN_MC!K304)</f>
        <v>334.88799999999998</v>
      </c>
      <c r="O302" s="173">
        <f>IF(FN_MC!L304="","*",FN_MC!L304)</f>
        <v>24.84</v>
      </c>
      <c r="P302" s="107">
        <f>IF(FN_MC!O304="","*",FN_MC!O304)</f>
        <v>0.45833333333333331</v>
      </c>
      <c r="Q302" s="107">
        <f>IF(FN_MC!P304="","*",FN_MC!P304)</f>
        <v>4.1666666666666664E-2</v>
      </c>
      <c r="R302" s="96" t="str">
        <f>IF(FN_MC!Q304="","*",CONCATENATE(FN_MC!Q304," ",FN_MC!R304))</f>
        <v>1 BINÁRIO</v>
      </c>
      <c r="S302" s="96" t="str">
        <f>IF(FN_MC!V304="","*",FN_MC!V304)</f>
        <v>PCM</v>
      </c>
      <c r="T302" s="96" t="str">
        <f>IF(FN_MC!W304="","*",FN_MC!W304)</f>
        <v>Deslocamento de ZTP pra TAP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*</v>
      </c>
      <c r="E756" s="96" t="str">
        <f>IF(FN_MC!T758="","*",FN_MC!T758)</f>
        <v>*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*</v>
      </c>
      <c r="L756" s="186" t="str">
        <f>IF(FN_MC!N758="","*",FN_MC!N758)</f>
        <v>*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*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*</v>
      </c>
      <c r="E757" s="96" t="str">
        <f>IF(FN_MC!T759="","*",FN_MC!T759)</f>
        <v>*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*</v>
      </c>
      <c r="L757" s="186" t="str">
        <f>IF(FN_MC!N759="","*",FN_MC!N759)</f>
        <v>*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*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*</v>
      </c>
      <c r="E758" s="96" t="str">
        <f>IF(FN_MC!T760="","*",FN_MC!T760)</f>
        <v>*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*</v>
      </c>
      <c r="L758" s="186" t="str">
        <f>IF(FN_MC!N760="","*",FN_MC!N760)</f>
        <v>*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*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*</v>
      </c>
      <c r="E759" s="96" t="str">
        <f>IF(FN_MC!T761="","*",FN_MC!T761)</f>
        <v>*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*</v>
      </c>
      <c r="L759" s="186" t="str">
        <f>IF(FN_MC!N761="","*",FN_MC!N761)</f>
        <v>*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*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*</v>
      </c>
      <c r="E760" s="96" t="str">
        <f>IF(FN_MC!T762="","*",FN_MC!T762)</f>
        <v>*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*</v>
      </c>
      <c r="L760" s="186" t="str">
        <f>IF(FN_MC!N762="","*",FN_MC!N762)</f>
        <v>*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*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*</v>
      </c>
      <c r="E761" s="96" t="str">
        <f>IF(FN_MC!T763="","*",FN_MC!T763)</f>
        <v>*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*</v>
      </c>
      <c r="L761" s="186" t="str">
        <f>IF(FN_MC!N763="","*",FN_MC!N763)</f>
        <v>*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*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*</v>
      </c>
      <c r="E762" s="96" t="str">
        <f>IF(FN_MC!T764="","*",FN_MC!T764)</f>
        <v>*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*</v>
      </c>
      <c r="L762" s="186" t="str">
        <f>IF(FN_MC!N764="","*",FN_MC!N764)</f>
        <v>*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*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1820</v>
      </c>
      <c r="C2" s="83" t="s">
        <v>1197</v>
      </c>
      <c r="D2" s="83" t="s">
        <v>1199</v>
      </c>
      <c r="E2" s="83" t="s">
        <v>1821</v>
      </c>
      <c r="F2" s="83" t="s">
        <v>1822</v>
      </c>
      <c r="G2" s="83" t="s">
        <v>1823</v>
      </c>
      <c r="H2" s="83" t="s">
        <v>1824</v>
      </c>
      <c r="I2" s="83" t="s">
        <v>1825</v>
      </c>
      <c r="J2" s="83" t="s">
        <v>1826</v>
      </c>
      <c r="K2" s="109" t="s">
        <v>1827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>
        <f>IF(FN_MC!AD267="","*",FN_MC!AD267)</f>
        <v>0.29166666666666669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>
        <f>IF(FN_MC!B279="","*",FN_MC!B279)</f>
        <v>46076</v>
      </c>
      <c r="D319" s="101" t="str">
        <f>IF(FN_MC!D279="","*",FN_MC!D279)</f>
        <v>E14</v>
      </c>
      <c r="E319" s="101" t="str">
        <f>IF(FN_MC!H279="","*",FN_MC!H279)</f>
        <v>PSS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SIM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FIXO</v>
      </c>
      <c r="I322" s="101" t="str">
        <f>IF(FN_MC!AC282="","*",FN_MC!AC282)</f>
        <v>*</v>
      </c>
      <c r="J322" s="102">
        <f>IF(FN_MC!AA282="","*",FN_MC!AA282)</f>
        <v>1</v>
      </c>
      <c r="K322" s="112">
        <f>IF(FN_MC!AD282="","*",FN_MC!AD282)</f>
        <v>0.29166666666666669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OPORTUNIDADE</v>
      </c>
      <c r="C324" s="101">
        <f>IF(FN_MC!B284="","*",FN_MC!B284)</f>
        <v>46077</v>
      </c>
      <c r="D324" s="101" t="str">
        <f>IF(FN_MC!D284="","*",FN_MC!D284)</f>
        <v>BRUNO (TF-525)</v>
      </c>
      <c r="E324" s="101" t="str">
        <f>IF(FN_MC!H284="","*",FN_MC!H284)</f>
        <v>TRMSUL</v>
      </c>
      <c r="F324" s="114" t="str">
        <f>IF(FN_MC!M284="","*",FN_MC!M284)</f>
        <v>TRM</v>
      </c>
      <c r="G324" s="101" t="str">
        <f>IF(FN_MC!I284="","*",FN_MC!I284)</f>
        <v>-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SIM</v>
      </c>
      <c r="C327" s="101">
        <f>IF(FN_MC!B287="","*",FN_MC!B287)</f>
        <v>46077</v>
      </c>
      <c r="D327" s="101" t="str">
        <f>IF(FN_MC!D287="","*",FN_MC!D287)</f>
        <v>W70</v>
      </c>
      <c r="E327" s="101" t="str">
        <f>IF(FN_MC!H287="","*",FN_MC!H287)</f>
        <v>TGR</v>
      </c>
      <c r="F327" s="114" t="str">
        <f>IF(FN_MC!M287="","*",FN_MC!M287)</f>
        <v>TOM-TPC</v>
      </c>
      <c r="G327" s="101" t="str">
        <f>IF(FN_MC!I287="","*",FN_MC!I287)</f>
        <v>TGR</v>
      </c>
      <c r="H327" s="101" t="str">
        <f>IF(FN_MC!AB287="","*",FN_MC!AB287)</f>
        <v>FIXO</v>
      </c>
      <c r="I327" s="101" t="str">
        <f>IF(FN_MC!AC287="","*",FN_MC!AC287)</f>
        <v>*</v>
      </c>
      <c r="J327" s="102">
        <f>IF(FN_MC!AA287="","*",FN_MC!AA287)</f>
        <v>2</v>
      </c>
      <c r="K327" s="112">
        <f>IF(FN_MC!AD287="","*",FN_MC!AD287)</f>
        <v>0.29166666666666669</v>
      </c>
    </row>
    <row r="328" spans="2:11" hidden="1">
      <c r="B328" s="100" t="str">
        <f>IF(FN_MC!Y288="","*",FN_MC!Y288)</f>
        <v>OPORTUNIDADE</v>
      </c>
      <c r="C328" s="101">
        <f>IF(FN_MC!B288="","*",FN_MC!B288)</f>
        <v>46077</v>
      </c>
      <c r="D328" s="101" t="str">
        <f>IF(FN_MC!D288="","*",FN_MC!D288)</f>
        <v>N70</v>
      </c>
      <c r="E328" s="101" t="str">
        <f>IF(FN_MC!H288="","*",FN_MC!H288)</f>
        <v>TOM</v>
      </c>
      <c r="F328" s="114" t="str">
        <f>IF(FN_MC!M288="","*",FN_MC!M288)</f>
        <v>TOM-TAG</v>
      </c>
      <c r="G328" s="101" t="str">
        <f>IF(FN_MC!I288="","*",FN_MC!I288)</f>
        <v>TAG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2 (Kleyton e Tiago)</v>
      </c>
      <c r="K328" s="112">
        <f>IF(FN_MC!AD288="","*",FN_MC!AD288)</f>
        <v>0.29166666666666669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OPORTUNIDADE</v>
      </c>
      <c r="C330" s="101">
        <f>IF(FN_MC!B290="","*",FN_MC!B290)</f>
        <v>46077</v>
      </c>
      <c r="D330" s="101" t="str">
        <f>IF(FN_MC!D290="","*",FN_MC!D290)</f>
        <v>ADENILSON (TP-512)</v>
      </c>
      <c r="E330" s="101" t="str">
        <f>IF(FN_MC!H290="","*",FN_MC!H290)</f>
        <v>TRCSUL</v>
      </c>
      <c r="F330" s="114" t="str">
        <f>IF(FN_MC!M290="","*",FN_MC!M290)</f>
        <v>TCS-TRC</v>
      </c>
      <c r="G330" s="101" t="str">
        <f>IF(FN_MC!I290="","*",FN_MC!I290)</f>
        <v>-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OPORTUNIDADE</v>
      </c>
      <c r="C331" s="101">
        <f>IF(FN_MC!B291="","*",FN_MC!B291)</f>
        <v>46077</v>
      </c>
      <c r="D331" s="101" t="str">
        <f>IF(FN_MC!D291="","*",FN_MC!D291)</f>
        <v>MARCOS (TF-520)</v>
      </c>
      <c r="E331" s="101">
        <f>IF(FN_MC!H291="","*",FN_MC!H291)</f>
        <v>239251</v>
      </c>
      <c r="F331" s="114" t="str">
        <f>IF(FN_MC!M291="","*",FN_MC!M291)</f>
        <v>TVI-TJA</v>
      </c>
      <c r="G331" s="101" t="str">
        <f>IF(FN_MC!I291="","*",FN_MC!I291)</f>
        <v>-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OPORTUNIDADE</v>
      </c>
      <c r="C333" s="101">
        <f>IF(FN_MC!B293="","*",FN_MC!B293)</f>
        <v>46077</v>
      </c>
      <c r="D333" s="101" t="str">
        <f>IF(FN_MC!D293="","*",FN_MC!D293)</f>
        <v>V48</v>
      </c>
      <c r="E333" s="101" t="str">
        <f>IF(FN_MC!H293="","*",FN_MC!H293)</f>
        <v>TVI1</v>
      </c>
      <c r="F333" s="114" t="str">
        <f>IF(FN_MC!M293="","*",FN_MC!M293)</f>
        <v>TVI-TJA</v>
      </c>
      <c r="G333" s="101" t="str">
        <f>IF(FN_MC!I293="","*",FN_MC!I293)</f>
        <v>TVI</v>
      </c>
      <c r="H333" s="101" t="str">
        <f>IF(FN_MC!AB293="","*",FN_MC!AB293)</f>
        <v>FIXO</v>
      </c>
      <c r="I333" s="101" t="str">
        <f>IF(FN_MC!AC293="","*",FN_MC!AC293)</f>
        <v>*</v>
      </c>
      <c r="J333" s="102">
        <f>IF(FN_MC!AA293="","*",FN_MC!AA293)</f>
        <v>1</v>
      </c>
      <c r="K333" s="112">
        <f>IF(FN_MC!AD293="","*",FN_MC!AD293)</f>
        <v>0.29166666666666669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SIM</v>
      </c>
      <c r="C335" s="101">
        <f>IF(FN_MC!B295="","*",FN_MC!B295)</f>
        <v>46077</v>
      </c>
      <c r="D335" s="101" t="str">
        <f>IF(FN_MC!D295="","*",FN_MC!D295)</f>
        <v>W48</v>
      </c>
      <c r="E335" s="101" t="str">
        <f>IF(FN_MC!H295="","*",FN_MC!H295)</f>
        <v>TIN</v>
      </c>
      <c r="F335" s="114" t="str">
        <f>IF(FN_MC!M295="","*",FN_MC!M295)</f>
        <v>TSP-TIN</v>
      </c>
      <c r="G335" s="101" t="str">
        <f>IF(FN_MC!I295="","*",FN_MC!I295)</f>
        <v>TIN</v>
      </c>
      <c r="H335" s="101" t="str">
        <f>IF(FN_MC!AB295="","*",FN_MC!AB295)</f>
        <v>FIXO</v>
      </c>
      <c r="I335" s="101" t="str">
        <f>IF(FN_MC!AC295="","*",FN_MC!AC295)</f>
        <v>*</v>
      </c>
      <c r="J335" s="102">
        <f>IF(FN_MC!AA295="","*",FN_MC!AA295)</f>
        <v>1</v>
      </c>
      <c r="K335" s="112">
        <f>IF(FN_MC!AD295="","*",FN_MC!AD295)</f>
        <v>0.29166666666666669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SIM</v>
      </c>
      <c r="C337" s="101">
        <f>IF(FN_MC!B297="","*",FN_MC!B297)</f>
        <v>46077</v>
      </c>
      <c r="D337" s="101" t="str">
        <f>IF(FN_MC!D297="","*",FN_MC!D297)</f>
        <v>W50</v>
      </c>
      <c r="E337" s="101" t="str">
        <f>IF(FN_MC!H297="","*",FN_MC!H297)</f>
        <v>TAP</v>
      </c>
      <c r="F337" s="114" t="str">
        <f>IF(FN_MC!M297="","*",FN_MC!M297)</f>
        <v>TQI-TSP</v>
      </c>
      <c r="G337" s="101" t="str">
        <f>IF(FN_MC!I297="","*",FN_MC!I297)</f>
        <v>TAP</v>
      </c>
      <c r="H337" s="101" t="str">
        <f>IF(FN_MC!AB297="","*",FN_MC!AB297)</f>
        <v>FIXO</v>
      </c>
      <c r="I337" s="101" t="str">
        <f>IF(FN_MC!AC297="","*",FN_MC!AC297)</f>
        <v>*</v>
      </c>
      <c r="J337" s="102" t="str">
        <f>IF(FN_MC!AA297="","*",FN_MC!AA297)</f>
        <v>2 (Maicon e Eder)</v>
      </c>
      <c r="K337" s="112">
        <f>IF(FN_MC!AD297="","*",FN_MC!AD297)</f>
        <v>0.29166666666666669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OPORTUNIDADE</v>
      </c>
      <c r="C339" s="101">
        <f>IF(FN_MC!B299="","*",FN_MC!B299)</f>
        <v>46077</v>
      </c>
      <c r="D339" s="101" t="str">
        <f>IF(FN_MC!D299="","*",FN_MC!D299)</f>
        <v>A60</v>
      </c>
      <c r="E339" s="101" t="str">
        <f>IF(FN_MC!H299="","*",FN_MC!H299)</f>
        <v>TMI</v>
      </c>
      <c r="F339" s="114" t="str">
        <f>IF(FN_MC!M299="","*",FN_MC!M299)</f>
        <v>TMI-TIN</v>
      </c>
      <c r="G339" s="101" t="str">
        <f>IF(FN_MC!I299="","*",FN_MC!I299)</f>
        <v>TSJ</v>
      </c>
      <c r="H339" s="101" t="str">
        <f>IF(FN_MC!AB299="","*",FN_MC!AB299)</f>
        <v>FIXO</v>
      </c>
      <c r="I339" s="101" t="str">
        <f>IF(FN_MC!AC299="","*",FN_MC!AC299)</f>
        <v>*</v>
      </c>
      <c r="J339" s="102">
        <f>IF(FN_MC!AA299="","*",FN_MC!AA299)</f>
        <v>1</v>
      </c>
      <c r="K339" s="112">
        <f>IF(FN_MC!AD299="","*",FN_MC!AD299)</f>
        <v>0.29166666666666669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OPORTUNIDADE</v>
      </c>
      <c r="C341" s="101">
        <f>IF(FN_MC!B301="","*",FN_MC!B301)</f>
        <v>46077</v>
      </c>
      <c r="D341" s="101" t="str">
        <f>IF(FN_MC!D301="","*",FN_MC!D301)</f>
        <v>E18</v>
      </c>
      <c r="E341" s="101" t="str">
        <f>IF(FN_MC!H301="","*",FN_MC!H301)</f>
        <v>ZIQZQY</v>
      </c>
      <c r="F341" s="114" t="str">
        <f>IF(FN_MC!M301="","*",FN_MC!M301)</f>
        <v>ZIQ-ZQY</v>
      </c>
      <c r="G341" s="101" t="str">
        <f>IF(FN_MC!I301="","*",FN_MC!I301)</f>
        <v>-</v>
      </c>
      <c r="H341" s="101" t="str">
        <f>IF(FN_MC!AB301="","*",FN_MC!AB301)</f>
        <v>FIXO</v>
      </c>
      <c r="I341" s="101" t="str">
        <f>IF(FN_MC!AC301="","*",FN_MC!AC301)</f>
        <v>*</v>
      </c>
      <c r="J341" s="102">
        <f>IF(FN_MC!AA301="","*",FN_MC!AA301)</f>
        <v>1</v>
      </c>
      <c r="K341" s="112">
        <f>IF(FN_MC!AD301="","*",FN_MC!AD301)</f>
        <v>0.29166666666666669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OPORTUNIDADE</v>
      </c>
      <c r="C343" s="101">
        <f>IF(FN_MC!B303="","*",FN_MC!B303)</f>
        <v>46077</v>
      </c>
      <c r="D343" s="101" t="str">
        <f>IF(FN_MC!D303="","*",FN_MC!D303)</f>
        <v>A88</v>
      </c>
      <c r="E343" s="101" t="str">
        <f>IF(FN_MC!H303="","*",FN_MC!H303)</f>
        <v>ZDK</v>
      </c>
      <c r="F343" s="114" t="str">
        <f>IF(FN_MC!M303="","*",FN_MC!M303)</f>
        <v>ZDK-ZFH</v>
      </c>
      <c r="G343" s="101" t="str">
        <f>IF(FN_MC!I303="","*",FN_MC!I303)</f>
        <v>ZFH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OPORTUNIDADE</v>
      </c>
      <c r="C344" s="101">
        <f>IF(FN_MC!B304="","*",FN_MC!B304)</f>
        <v>46077</v>
      </c>
      <c r="D344" s="101" t="str">
        <f>IF(FN_MC!D304="","*",FN_MC!D304)</f>
        <v>E46</v>
      </c>
      <c r="E344" s="101" t="str">
        <f>IF(FN_MC!H304="","*",FN_MC!H304)</f>
        <v>ZTP</v>
      </c>
      <c r="F344" s="114" t="str">
        <f>IF(FN_MC!M304="","*",FN_MC!M304)</f>
        <v>ZTP</v>
      </c>
      <c r="G344" s="101" t="str">
        <f>IF(FN_MC!I304="","*",FN_MC!I304)</f>
        <v>TAP</v>
      </c>
      <c r="H344" s="101" t="str">
        <f>IF(FN_MC!AB304="","*",FN_MC!AB304)</f>
        <v>FIXO</v>
      </c>
      <c r="I344" s="101" t="str">
        <f>IF(FN_MC!AC304="","*",FN_MC!AC304)</f>
        <v>*</v>
      </c>
      <c r="J344" s="102" t="str">
        <f>IF(FN_MC!AA304="","*",FN_MC!AA304)</f>
        <v>1 (Edson)</v>
      </c>
      <c r="K344" s="112">
        <f>IF(FN_MC!AD304="","*",FN_MC!AD304)</f>
        <v>0.29166666666666669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1828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1829</v>
      </c>
      <c r="C4" s="181" t="s">
        <v>1830</v>
      </c>
      <c r="D4" s="181" t="s">
        <v>1831</v>
      </c>
      <c r="E4" s="181" t="s">
        <v>1832</v>
      </c>
      <c r="F4" s="181" t="s">
        <v>366</v>
      </c>
      <c r="G4" s="181" t="s">
        <v>1833</v>
      </c>
    </row>
    <row r="5" spans="2:7">
      <c r="B5" s="182" t="s">
        <v>1834</v>
      </c>
      <c r="C5" s="182">
        <v>309525</v>
      </c>
      <c r="D5" s="182" t="s">
        <v>1835</v>
      </c>
      <c r="E5" s="182" t="s">
        <v>249</v>
      </c>
      <c r="F5" s="182" t="s">
        <v>1836</v>
      </c>
      <c r="G5" s="183">
        <v>46296</v>
      </c>
    </row>
    <row r="6" spans="2:7">
      <c r="B6" s="182" t="s">
        <v>1837</v>
      </c>
      <c r="C6" s="182">
        <v>257410</v>
      </c>
      <c r="D6" s="182" t="s">
        <v>1838</v>
      </c>
      <c r="E6" s="182" t="s">
        <v>249</v>
      </c>
      <c r="F6" s="182" t="s">
        <v>1836</v>
      </c>
      <c r="G6" s="183"/>
    </row>
    <row r="7" spans="2:7">
      <c r="B7" s="182" t="s">
        <v>1483</v>
      </c>
      <c r="C7" s="182">
        <v>256875</v>
      </c>
      <c r="D7" s="182" t="s">
        <v>1839</v>
      </c>
      <c r="E7" s="182" t="s">
        <v>249</v>
      </c>
      <c r="F7" s="182" t="s">
        <v>1836</v>
      </c>
      <c r="G7" s="183">
        <v>46296</v>
      </c>
    </row>
    <row r="8" spans="2:7">
      <c r="B8" s="182" t="s">
        <v>1840</v>
      </c>
      <c r="C8" s="182">
        <v>257278</v>
      </c>
      <c r="D8" s="182" t="s">
        <v>1841</v>
      </c>
      <c r="E8" s="182" t="s">
        <v>240</v>
      </c>
      <c r="F8" s="182" t="s">
        <v>1842</v>
      </c>
      <c r="G8" s="183">
        <v>46235</v>
      </c>
    </row>
    <row r="9" spans="2:7">
      <c r="B9" s="182" t="s">
        <v>1843</v>
      </c>
      <c r="C9" s="182">
        <v>261794</v>
      </c>
      <c r="D9" s="182" t="s">
        <v>1844</v>
      </c>
      <c r="E9" s="182" t="s">
        <v>240</v>
      </c>
      <c r="F9" s="182" t="s">
        <v>1842</v>
      </c>
      <c r="G9" s="183">
        <v>46082</v>
      </c>
    </row>
    <row r="10" spans="2:7">
      <c r="B10" s="182" t="s">
        <v>1845</v>
      </c>
      <c r="C10" s="182">
        <v>257033</v>
      </c>
      <c r="D10" s="182" t="s">
        <v>1846</v>
      </c>
      <c r="E10" s="182" t="s">
        <v>240</v>
      </c>
      <c r="F10" s="182" t="s">
        <v>480</v>
      </c>
      <c r="G10" s="182" t="s">
        <v>1847</v>
      </c>
    </row>
    <row r="11" spans="2:7">
      <c r="B11" s="182" t="s">
        <v>1848</v>
      </c>
      <c r="C11" s="182">
        <v>396578</v>
      </c>
      <c r="D11" s="182" t="s">
        <v>1849</v>
      </c>
      <c r="E11" s="182" t="s">
        <v>240</v>
      </c>
      <c r="F11" s="182" t="s">
        <v>480</v>
      </c>
      <c r="G11" s="182" t="s">
        <v>1847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1850</v>
      </c>
      <c r="D5" s="274"/>
      <c r="E5" s="274"/>
      <c r="F5" s="274"/>
      <c r="G5" s="274"/>
      <c r="H5" s="274"/>
      <c r="I5" s="274"/>
      <c r="J5" s="275"/>
      <c r="K5" s="276" t="s">
        <v>1851</v>
      </c>
      <c r="L5" s="277"/>
      <c r="M5" s="277"/>
      <c r="N5" s="277"/>
      <c r="O5" s="278" t="s">
        <v>1852</v>
      </c>
      <c r="P5" s="279"/>
      <c r="Q5" s="280"/>
    </row>
    <row r="6" spans="1:17" s="81" customFormat="1" ht="15.75" customHeight="1">
      <c r="A6" s="75" t="s">
        <v>1818</v>
      </c>
      <c r="B6" s="82" t="s">
        <v>1817</v>
      </c>
      <c r="C6" s="83" t="s">
        <v>1212</v>
      </c>
      <c r="D6" s="84" t="s">
        <v>1213</v>
      </c>
      <c r="E6" s="83" t="s">
        <v>1853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1854</v>
      </c>
      <c r="M6" s="116" t="s">
        <v>29</v>
      </c>
      <c r="N6" s="117" t="s">
        <v>1207</v>
      </c>
      <c r="O6" s="159" t="s">
        <v>1250</v>
      </c>
      <c r="P6" s="128"/>
      <c r="Q6" s="138" t="s">
        <v>1855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MC1 08:30, aguarda oportunidade - Sem oportunidade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1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MC1 08:40, sem oportunidade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 xml:space="preserve">Equipe no local 08:05, sem oportunidade para intervalo 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MC1 08:35, aguarda manobra do I36 - perdeu a faixa devido manobra do I36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1</v>
      </c>
      <c r="P317" s="78"/>
      <c r="Q317" s="120" t="str">
        <f>IF($A$2=1,IF(FN_MC!BJ273="","*",FN_MC!BJ273),IF(FN_MC!BK273="","*",FN_MC!BK273))</f>
        <v>Licença as 13:03h, em intervalo 13:09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8.3333333333333329E-2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>
        <f>IF(FN_MC!B279="","*",FN_MC!B279)</f>
        <v>46076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E14</v>
      </c>
      <c r="F323" s="87" t="str">
        <f>IF(FN_MC!H279="","*",FN_MC!H279)</f>
        <v>PSS</v>
      </c>
      <c r="G323" s="87" t="str">
        <f>IF(FN_MC!M279="","*",FN_MC!M279)</f>
        <v>*</v>
      </c>
      <c r="H323" s="125" t="str">
        <f>IF(FN_MC!K279="","*",FN_MC!K279)</f>
        <v>*</v>
      </c>
      <c r="I323" s="110">
        <f>IF(FN_MC!O279="","*",FN_MC!O279)</f>
        <v>2.0833333333333332E-2</v>
      </c>
      <c r="J323" s="110">
        <f>IF(FN_MC!P279="","*",FN_MC!P279)</f>
        <v>4.1666666666666664E-2</v>
      </c>
      <c r="K323" s="118" t="str">
        <f>IF(FN_MC!AK279="","*",FN_MC!AK279)</f>
        <v>PSS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Contrato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659.976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659.976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>
        <f>IF(FN_MC!B284="","*",FN_MC!B284)</f>
        <v>46077</v>
      </c>
      <c r="B328" s="86" t="str">
        <f>IF(FN_MC!X284="","*",FN_MC!X284)</f>
        <v>Oportunidade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BRUNO (TF-525)</v>
      </c>
      <c r="F328" s="87" t="str">
        <f>IF(FN_MC!H284="","*",FN_MC!H284)</f>
        <v>TRMSUL</v>
      </c>
      <c r="G328" s="87" t="str">
        <f>IF(FN_MC!M284="","*",FN_MC!M284)</f>
        <v>TRM</v>
      </c>
      <c r="H328" s="125">
        <f>IF(FN_MC!K284="","*",FN_MC!K284)</f>
        <v>548.20000000000005</v>
      </c>
      <c r="I328" s="110">
        <f>IF(FN_MC!O284="","*",FN_MC!O284)</f>
        <v>0.375</v>
      </c>
      <c r="J328" s="110">
        <f>IF(FN_MC!P284="","*",FN_MC!P284)</f>
        <v>6.25E-2</v>
      </c>
      <c r="K328" s="118" t="str">
        <f>IF(FN_MC!AK284="","*",FN_MC!AK284)</f>
        <v>TRMSUL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>
        <f>IF(FN_MC!B287="","*",FN_MC!B287)</f>
        <v>46077</v>
      </c>
      <c r="B331" s="86" t="str">
        <f>IF(FN_MC!X287="","*",FN_MC!X287)</f>
        <v>Contrato</v>
      </c>
      <c r="C331" s="87" t="str">
        <f>IF(FN_MC!S287="","*",FN_MC!S287)</f>
        <v>FERRONORTE</v>
      </c>
      <c r="D331" s="87" t="str">
        <f>IF(FN_MC!T287="","*",FN_MC!T287)</f>
        <v>TCS-TGR</v>
      </c>
      <c r="E331" s="87" t="str">
        <f>IF(FN_MC!D287="","*",FN_MC!D287)</f>
        <v>W70</v>
      </c>
      <c r="F331" s="87" t="str">
        <f>IF(FN_MC!H287="","*",FN_MC!H287)</f>
        <v>TGR</v>
      </c>
      <c r="G331" s="87" t="str">
        <f>IF(FN_MC!M287="","*",FN_MC!M287)</f>
        <v>TOM-TPC</v>
      </c>
      <c r="H331" s="125">
        <f>IF(FN_MC!K287="","*",FN_MC!K287)</f>
        <v>424</v>
      </c>
      <c r="I331" s="110">
        <f>IF(FN_MC!O287="","*",FN_MC!O287)</f>
        <v>0.33333333333333331</v>
      </c>
      <c r="J331" s="110">
        <f>IF(FN_MC!P287="","*",FN_MC!P287)</f>
        <v>0.125</v>
      </c>
      <c r="K331" s="118" t="str">
        <f>IF(FN_MC!AK287="","*",FN_MC!AK287)</f>
        <v>TGR</v>
      </c>
      <c r="L331" s="118" t="str">
        <f>IF(FN_MC!AM287="","*",FN_MC!AM287)</f>
        <v>TOM-TPC</v>
      </c>
      <c r="M331" s="118">
        <f>IF(FN_MC!AP287="","*",FN_MC!AP287)</f>
        <v>424</v>
      </c>
      <c r="N331" s="118" t="str">
        <f>IF(FN_MC!AM287="","*",FN_MC!AM287)</f>
        <v>TOM-TPC</v>
      </c>
      <c r="O331" s="135">
        <f>FN_MC!BH287</f>
        <v>0</v>
      </c>
      <c r="P331" s="78"/>
      <c r="Q331" s="120" t="str">
        <f>IF($A$2=1,IF(FN_MC!BJ287="","*",FN_MC!BJ287),IF(FN_MC!BK287="","*",FN_MC!BK287))</f>
        <v>Locomotivas abastecendo no TOM</v>
      </c>
    </row>
    <row r="332" spans="1:17" hidden="1">
      <c r="A332" s="85">
        <f>IF(FN_MC!B288="","*",FN_MC!B288)</f>
        <v>46077</v>
      </c>
      <c r="B332" s="86" t="str">
        <f>IF(FN_MC!X288="","*",FN_MC!X288)</f>
        <v>Oportunidade</v>
      </c>
      <c r="C332" s="87" t="str">
        <f>IF(FN_MC!S288="","*",FN_MC!S288)</f>
        <v>FERRONORTE</v>
      </c>
      <c r="D332" s="87" t="str">
        <f>IF(FN_MC!T288="","*",FN_MC!T288)</f>
        <v>TCS-TGR</v>
      </c>
      <c r="E332" s="87" t="str">
        <f>IF(FN_MC!D288="","*",FN_MC!D288)</f>
        <v>N70</v>
      </c>
      <c r="F332" s="87" t="str">
        <f>IF(FN_MC!H288="","*",FN_MC!H288)</f>
        <v>TOM</v>
      </c>
      <c r="G332" s="87" t="str">
        <f>IF(FN_MC!M288="","*",FN_MC!M288)</f>
        <v>TOM-TAG</v>
      </c>
      <c r="H332" s="125">
        <f>IF(FN_MC!K288="","*",FN_MC!K288)</f>
        <v>404</v>
      </c>
      <c r="I332" s="110">
        <f>IF(FN_MC!O288="","*",FN_MC!O288)</f>
        <v>0.625</v>
      </c>
      <c r="J332" s="110">
        <f>IF(FN_MC!P288="","*",FN_MC!P288)</f>
        <v>4.1666666666666664E-2</v>
      </c>
      <c r="K332" s="118" t="str">
        <f>IF(FN_MC!AK288="","*",FN_MC!AK288)</f>
        <v>TOM</v>
      </c>
      <c r="L332" s="118" t="str">
        <f>IF(FN_MC!AM288="","*",FN_MC!AM288)</f>
        <v>TOM-TAG</v>
      </c>
      <c r="M332" s="118">
        <f>IF(FN_MC!AP288="","*",FN_MC!AP288)</f>
        <v>404</v>
      </c>
      <c r="N332" s="118" t="str">
        <f>IF(FN_MC!AM288="","*",FN_MC!AM288)</f>
        <v>TOM-TAG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>
        <f>IF(FN_MC!B290="","*",FN_MC!B290)</f>
        <v>46077</v>
      </c>
      <c r="B334" s="86" t="str">
        <f>IF(FN_MC!X290="","*",FN_MC!X290)</f>
        <v>Oportunidade</v>
      </c>
      <c r="C334" s="87" t="str">
        <f>IF(FN_MC!S290="","*",FN_MC!S290)</f>
        <v>FERRONORTE</v>
      </c>
      <c r="D334" s="87" t="str">
        <f>IF(FN_MC!T290="","*",FN_MC!T290)</f>
        <v>TMI-TCS</v>
      </c>
      <c r="E334" s="87" t="str">
        <f>IF(FN_MC!D290="","*",FN_MC!D290)</f>
        <v>ADENILSON (TP-512)</v>
      </c>
      <c r="F334" s="87" t="str">
        <f>IF(FN_MC!H290="","*",FN_MC!H290)</f>
        <v>TRCSUL</v>
      </c>
      <c r="G334" s="87" t="str">
        <f>IF(FN_MC!M290="","*",FN_MC!M290)</f>
        <v>TCS-TRC</v>
      </c>
      <c r="H334" s="125">
        <f>IF(FN_MC!K290="","*",FN_MC!K290)</f>
        <v>290.75</v>
      </c>
      <c r="I334" s="110">
        <f>IF(FN_MC!O290="","*",FN_MC!O290)</f>
        <v>0.375</v>
      </c>
      <c r="J334" s="110">
        <f>IF(FN_MC!P290="","*",FN_MC!P290)</f>
        <v>8.3333333333333329E-2</v>
      </c>
      <c r="K334" s="118" t="str">
        <f>IF(FN_MC!AK290="","*",FN_MC!AK290)</f>
        <v>TRCSUL</v>
      </c>
      <c r="L334" s="118" t="str">
        <f>IF(FN_MC!AM290="","*",FN_MC!AM290)</f>
        <v>TCS-TRC</v>
      </c>
      <c r="M334" s="118">
        <f>IF(FN_MC!AP290="","*",FN_MC!AP290)</f>
        <v>290.75</v>
      </c>
      <c r="N334" s="118" t="str">
        <f>IF(FN_MC!AM290="","*",FN_MC!AM290)</f>
        <v>TCS-TRC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>
        <f>IF(FN_MC!B291="","*",FN_MC!B291)</f>
        <v>46077</v>
      </c>
      <c r="B335" s="86" t="str">
        <f>IF(FN_MC!X291="","*",FN_MC!X291)</f>
        <v>Oportunidade</v>
      </c>
      <c r="C335" s="87" t="str">
        <f>IF(FN_MC!S291="","*",FN_MC!S291)</f>
        <v>FERRONORTE</v>
      </c>
      <c r="D335" s="87" t="str">
        <f>IF(FN_MC!T291="","*",FN_MC!T291)</f>
        <v>TMI-TCS</v>
      </c>
      <c r="E335" s="87" t="str">
        <f>IF(FN_MC!D291="","*",FN_MC!D291)</f>
        <v>MARCOS (TF-520)</v>
      </c>
      <c r="F335" s="87">
        <f>IF(FN_MC!H291="","*",FN_MC!H291)</f>
        <v>239251</v>
      </c>
      <c r="G335" s="87" t="str">
        <f>IF(FN_MC!M291="","*",FN_MC!M291)</f>
        <v>TVI-TJA</v>
      </c>
      <c r="H335" s="125">
        <f>IF(FN_MC!K291="","*",FN_MC!K291)</f>
        <v>242.202</v>
      </c>
      <c r="I335" s="110">
        <f>IF(FN_MC!O291="","*",FN_MC!O291)</f>
        <v>0.375</v>
      </c>
      <c r="J335" s="110">
        <f>IF(FN_MC!P291="","*",FN_MC!P291)</f>
        <v>0.125</v>
      </c>
      <c r="K335" s="118">
        <f>IF(FN_MC!AK291="","*",FN_MC!AK291)</f>
        <v>239251</v>
      </c>
      <c r="L335" s="118" t="str">
        <f>IF(FN_MC!AM291="","*",FN_MC!AM291)</f>
        <v>TVI-TJA</v>
      </c>
      <c r="M335" s="118">
        <f>IF(FN_MC!AP291="","*",FN_MC!AP291)</f>
        <v>242.202</v>
      </c>
      <c r="N335" s="118" t="str">
        <f>IF(FN_MC!AM291="","*",FN_MC!AM291)</f>
        <v>TVI-TJA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>
        <f>IF(FN_MC!B293="","*",FN_MC!B293)</f>
        <v>46077</v>
      </c>
      <c r="B337" s="86" t="str">
        <f>IF(FN_MC!X293="","*",FN_MC!X293)</f>
        <v>Oportunidade</v>
      </c>
      <c r="C337" s="87" t="str">
        <f>IF(FN_MC!S293="","*",FN_MC!S293)</f>
        <v>FERRONORTE</v>
      </c>
      <c r="D337" s="87" t="str">
        <f>IF(FN_MC!T293="","*",FN_MC!T293)</f>
        <v>TMI-TCS</v>
      </c>
      <c r="E337" s="87" t="str">
        <f>IF(FN_MC!D293="","*",FN_MC!D293)</f>
        <v>V48</v>
      </c>
      <c r="F337" s="87" t="str">
        <f>IF(FN_MC!H293="","*",FN_MC!H293)</f>
        <v>TVI1</v>
      </c>
      <c r="G337" s="87" t="str">
        <f>IF(FN_MC!M293="","*",FN_MC!M293)</f>
        <v>TVI-TJA</v>
      </c>
      <c r="H337" s="125">
        <f>IF(FN_MC!K293="","*",FN_MC!K293)</f>
        <v>237.827</v>
      </c>
      <c r="I337" s="110">
        <f>IF(FN_MC!O293="","*",FN_MC!O293)</f>
        <v>0.375</v>
      </c>
      <c r="J337" s="110">
        <f>IF(FN_MC!P293="","*",FN_MC!P293)</f>
        <v>8.3333333333333329E-2</v>
      </c>
      <c r="K337" s="118" t="str">
        <f>IF(FN_MC!AK293="","*",FN_MC!AK293)</f>
        <v>TVI1</v>
      </c>
      <c r="L337" s="118" t="str">
        <f>IF(FN_MC!AM293="","*",FN_MC!AM293)</f>
        <v>TVI-TJA</v>
      </c>
      <c r="M337" s="118">
        <f>IF(FN_MC!AP293="","*",FN_MC!AP293)</f>
        <v>237.827</v>
      </c>
      <c r="N337" s="118" t="str">
        <f>IF(FN_MC!AM293="","*",FN_MC!AM293)</f>
        <v>TVI-TJA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>
        <f>IF(FN_MC!B295="","*",FN_MC!B295)</f>
        <v>46077</v>
      </c>
      <c r="B339" s="86" t="str">
        <f>IF(FN_MC!X295="","*",FN_MC!X295)</f>
        <v>Contrato</v>
      </c>
      <c r="C339" s="87" t="str">
        <f>IF(FN_MC!S295="","*",FN_MC!S295)</f>
        <v>FERRONORTE</v>
      </c>
      <c r="D339" s="87" t="str">
        <f>IF(FN_MC!T295="","*",FN_MC!T295)</f>
        <v>TMI-TCS</v>
      </c>
      <c r="E339" s="87" t="str">
        <f>IF(FN_MC!D295="","*",FN_MC!D295)</f>
        <v>W48</v>
      </c>
      <c r="F339" s="87" t="str">
        <f>IF(FN_MC!H295="","*",FN_MC!H295)</f>
        <v>TIN</v>
      </c>
      <c r="G339" s="87" t="str">
        <f>IF(FN_MC!M295="","*",FN_MC!M295)</f>
        <v>TSP-TIN</v>
      </c>
      <c r="H339" s="125">
        <f>IF(FN_MC!K295="","*",FN_MC!K295)</f>
        <v>104.8</v>
      </c>
      <c r="I339" s="110">
        <f>IF(FN_MC!O295="","*",FN_MC!O295)</f>
        <v>0.375</v>
      </c>
      <c r="J339" s="110">
        <f>IF(FN_MC!P295="","*",FN_MC!P295)</f>
        <v>0.16666666666666666</v>
      </c>
      <c r="K339" s="118" t="str">
        <f>IF(FN_MC!AK295="","*",FN_MC!AK295)</f>
        <v>TIN</v>
      </c>
      <c r="L339" s="118" t="str">
        <f>IF(FN_MC!AM295="","*",FN_MC!AM295)</f>
        <v>TSP-TIN</v>
      </c>
      <c r="M339" s="118">
        <f>IF(FN_MC!AP295="","*",FN_MC!AP295)</f>
        <v>104.8</v>
      </c>
      <c r="N339" s="118" t="str">
        <f>IF(FN_MC!AM295="","*",FN_MC!AM295)</f>
        <v>TSP-TIN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>
        <f>IF(FN_MC!B297="","*",FN_MC!B297)</f>
        <v>46077</v>
      </c>
      <c r="B341" s="86" t="str">
        <f>IF(FN_MC!X297="","*",FN_MC!X297)</f>
        <v>Contrato</v>
      </c>
      <c r="C341" s="87" t="str">
        <f>IF(FN_MC!S297="","*",FN_MC!S297)</f>
        <v>FERRONORTE</v>
      </c>
      <c r="D341" s="87" t="str">
        <f>IF(FN_MC!T297="","*",FN_MC!T297)</f>
        <v>TMI-TCS</v>
      </c>
      <c r="E341" s="87" t="str">
        <f>IF(FN_MC!D297="","*",FN_MC!D297)</f>
        <v>W50</v>
      </c>
      <c r="F341" s="87" t="str">
        <f>IF(FN_MC!H297="","*",FN_MC!H297)</f>
        <v>TAP</v>
      </c>
      <c r="G341" s="87" t="str">
        <f>IF(FN_MC!M297="","*",FN_MC!M297)</f>
        <v>TQI-TSP</v>
      </c>
      <c r="H341" s="125">
        <f>IF(FN_MC!K297="","*",FN_MC!K297)</f>
        <v>62.2</v>
      </c>
      <c r="I341" s="110">
        <f>IF(FN_MC!O297="","*",FN_MC!O297)</f>
        <v>0.35416666666666669</v>
      </c>
      <c r="J341" s="110">
        <f>IF(FN_MC!P297="","*",FN_MC!P297)</f>
        <v>0.16666666666666666</v>
      </c>
      <c r="K341" s="118" t="str">
        <f>IF(FN_MC!AK297="","*",FN_MC!AK297)</f>
        <v>TAP</v>
      </c>
      <c r="L341" s="118" t="str">
        <f>IF(FN_MC!AM297="","*",FN_MC!AM297)</f>
        <v>TQI-TSP</v>
      </c>
      <c r="M341" s="118">
        <f>IF(FN_MC!AP297="","*",FN_MC!AP297)</f>
        <v>62.2</v>
      </c>
      <c r="N341" s="118" t="str">
        <f>IF(FN_MC!AM297="","*",FN_MC!AM297)</f>
        <v>TQI-TSP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>
        <f>IF(FN_MC!B299="","*",FN_MC!B299)</f>
        <v>46077</v>
      </c>
      <c r="B343" s="86" t="str">
        <f>IF(FN_MC!X299="","*",FN_MC!X299)</f>
        <v>Oportunidade</v>
      </c>
      <c r="C343" s="87" t="str">
        <f>IF(FN_MC!S299="","*",FN_MC!S299)</f>
        <v>FERRONORTE</v>
      </c>
      <c r="D343" s="87" t="str">
        <f>IF(FN_MC!T299="","*",FN_MC!T299)</f>
        <v>TMI-TCS</v>
      </c>
      <c r="E343" s="87" t="str">
        <f>IF(FN_MC!D299="","*",FN_MC!D299)</f>
        <v>A60</v>
      </c>
      <c r="F343" s="87" t="str">
        <f>IF(FN_MC!H299="","*",FN_MC!H299)</f>
        <v>TMI</v>
      </c>
      <c r="G343" s="87" t="str">
        <f>IF(FN_MC!M299="","*",FN_MC!M299)</f>
        <v>TMI-TIN</v>
      </c>
      <c r="H343" s="125">
        <f>IF(FN_MC!K299="","*",FN_MC!K299)</f>
        <v>0</v>
      </c>
      <c r="I343" s="110">
        <f>IF(FN_MC!O299="","*",FN_MC!O299)</f>
        <v>0.33333333333333331</v>
      </c>
      <c r="J343" s="110">
        <f>IF(FN_MC!P299="","*",FN_MC!P299)</f>
        <v>4.1666666666666664E-2</v>
      </c>
      <c r="K343" s="118" t="str">
        <f>IF(FN_MC!AK299="","*",FN_MC!AK299)</f>
        <v>TMI</v>
      </c>
      <c r="L343" s="118" t="str">
        <f>IF(FN_MC!AM299="","*",FN_MC!AM299)</f>
        <v>TMI-TIN</v>
      </c>
      <c r="M343" s="118" t="str">
        <f>IF(FN_MC!AP299="","*",FN_MC!AP299)</f>
        <v>-</v>
      </c>
      <c r="N343" s="118" t="str">
        <f>IF(FN_MC!AM299="","*",FN_MC!AM299)</f>
        <v>TMI-TIN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>
        <f>IF(FN_MC!B301="","*",FN_MC!B301)</f>
        <v>46077</v>
      </c>
      <c r="B345" s="86" t="str">
        <f>IF(FN_MC!X301="","*",FN_MC!X301)</f>
        <v>Oportunidade</v>
      </c>
      <c r="C345" s="87" t="str">
        <f>IF(FN_MC!S301="","*",FN_MC!S301)</f>
        <v>MALHA CENTRAL</v>
      </c>
      <c r="D345" s="87" t="str">
        <f>IF(FN_MC!T301="","*",FN_MC!T301)</f>
        <v>RAMAL</v>
      </c>
      <c r="E345" s="87" t="str">
        <f>IF(FN_MC!D301="","*",FN_MC!D301)</f>
        <v>E18</v>
      </c>
      <c r="F345" s="87" t="str">
        <f>IF(FN_MC!H301="","*",FN_MC!H301)</f>
        <v>ZIQZQY</v>
      </c>
      <c r="G345" s="87" t="str">
        <f>IF(FN_MC!M301="","*",FN_MC!M301)</f>
        <v>ZIQ-ZQY</v>
      </c>
      <c r="H345" s="125">
        <f>IF(FN_MC!K301="","*",FN_MC!K301)</f>
        <v>177.22</v>
      </c>
      <c r="I345" s="110">
        <f>IF(FN_MC!O301="","*",FN_MC!O301)</f>
        <v>0.35416666666666669</v>
      </c>
      <c r="J345" s="110">
        <f>IF(FN_MC!P301="","*",FN_MC!P301)</f>
        <v>0.125</v>
      </c>
      <c r="K345" s="118" t="str">
        <f>IF(FN_MC!AK301="","*",FN_MC!AK301)</f>
        <v>ZIQZQY</v>
      </c>
      <c r="L345" s="118" t="str">
        <f>IF(FN_MC!AM301="","*",FN_MC!AM301)</f>
        <v>ZIQ-ZQY</v>
      </c>
      <c r="M345" s="118">
        <f>IF(FN_MC!AP301="","*",FN_MC!AP301)</f>
        <v>177.22</v>
      </c>
      <c r="N345" s="118" t="str">
        <f>IF(FN_MC!AM301="","*",FN_MC!AM301)</f>
        <v>ZIQ-ZQY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>
        <f>IF(FN_MC!B303="","*",FN_MC!B303)</f>
        <v>46077</v>
      </c>
      <c r="B347" s="86" t="str">
        <f>IF(FN_MC!X303="","*",FN_MC!X303)</f>
        <v>Oportunidade</v>
      </c>
      <c r="C347" s="87" t="str">
        <f>IF(FN_MC!S303="","*",FN_MC!S303)</f>
        <v>MALHA CENTRAL</v>
      </c>
      <c r="D347" s="87" t="str">
        <f>IF(FN_MC!T303="","*",FN_MC!T303)</f>
        <v>RAMAL</v>
      </c>
      <c r="E347" s="87" t="str">
        <f>IF(FN_MC!D303="","*",FN_MC!D303)</f>
        <v>A88</v>
      </c>
      <c r="F347" s="87" t="str">
        <f>IF(FN_MC!H303="","*",FN_MC!H303)</f>
        <v>ZDK</v>
      </c>
      <c r="G347" s="87" t="str">
        <f>IF(FN_MC!M303="","*",FN_MC!M303)</f>
        <v>ZDK-ZFH</v>
      </c>
      <c r="H347" s="125">
        <f>IF(FN_MC!K303="","*",FN_MC!K303)</f>
        <v>251</v>
      </c>
      <c r="I347" s="110">
        <f>IF(FN_MC!O303="","*",FN_MC!O303)</f>
        <v>0.375</v>
      </c>
      <c r="J347" s="110">
        <f>IF(FN_MC!P303="","*",FN_MC!P303)</f>
        <v>4.1666666666666664E-2</v>
      </c>
      <c r="K347" s="118" t="str">
        <f>IF(FN_MC!AK303="","*",FN_MC!AK303)</f>
        <v>ZDK</v>
      </c>
      <c r="L347" s="118" t="str">
        <f>IF(FN_MC!AM303="","*",FN_MC!AM303)</f>
        <v>ZDK-ZFH</v>
      </c>
      <c r="M347" s="118">
        <f>IF(FN_MC!AP303="","*",FN_MC!AP303)</f>
        <v>251</v>
      </c>
      <c r="N347" s="118" t="str">
        <f>IF(FN_MC!AM303="","*",FN_MC!AM303)</f>
        <v>ZDK-ZFH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>
        <f>IF(FN_MC!B304="","*",FN_MC!B304)</f>
        <v>46077</v>
      </c>
      <c r="B348" s="86" t="str">
        <f>IF(FN_MC!X304="","*",FN_MC!X304)</f>
        <v>Oportunidade</v>
      </c>
      <c r="C348" s="87" t="str">
        <f>IF(FN_MC!S304="","*",FN_MC!S304)</f>
        <v>MALHA CENTRAL</v>
      </c>
      <c r="D348" s="87" t="str">
        <f>IF(FN_MC!T304="","*",FN_MC!T304)</f>
        <v>RAMAL</v>
      </c>
      <c r="E348" s="87" t="str">
        <f>IF(FN_MC!D304="","*",FN_MC!D304)</f>
        <v>E46</v>
      </c>
      <c r="F348" s="87" t="str">
        <f>IF(FN_MC!H304="","*",FN_MC!H304)</f>
        <v>ZTP</v>
      </c>
      <c r="G348" s="87" t="str">
        <f>IF(FN_MC!M304="","*",FN_MC!M304)</f>
        <v>ZTP</v>
      </c>
      <c r="H348" s="125">
        <f>IF(FN_MC!K304="","*",FN_MC!K304)</f>
        <v>334.88799999999998</v>
      </c>
      <c r="I348" s="110">
        <f>IF(FN_MC!O304="","*",FN_MC!O304)</f>
        <v>0.45833333333333331</v>
      </c>
      <c r="J348" s="110">
        <f>IF(FN_MC!P304="","*",FN_MC!P304)</f>
        <v>4.1666666666666664E-2</v>
      </c>
      <c r="K348" s="118" t="str">
        <f>IF(FN_MC!AK304="","*",FN_MC!AK304)</f>
        <v>ZTP</v>
      </c>
      <c r="L348" s="118" t="str">
        <f>IF(FN_MC!AM304="","*",FN_MC!AM304)</f>
        <v>ZTP</v>
      </c>
      <c r="M348" s="118">
        <f>IF(FN_MC!AP304="","*",FN_MC!AP304)</f>
        <v>334.88799999999998</v>
      </c>
      <c r="N348" s="118" t="str">
        <f>IF(FN_MC!AM304="","*",FN_MC!AM304)</f>
        <v>ZTP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1856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2026-02-23T20:42:22Z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