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28" documentId="8_{B6337239-1A00-434D-AAD0-422EA1FEB5AE}" xr6:coauthVersionLast="47" xr6:coauthVersionMax="47" xr10:uidLastSave="{5BB3FE06-1149-43D8-B2F3-CF9222A0CB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 s="1"/>
  <c r="D347" i="12" s="1"/>
  <c r="T349" i="1" a="1"/>
  <c r="T349" i="1" s="1"/>
  <c r="E347" i="12" s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E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AJ351" i="1"/>
  <c r="AK351" i="1"/>
  <c r="AL351" i="1"/>
  <c r="AO351" i="1"/>
  <c r="AP351" i="1"/>
  <c r="AQ351" i="1"/>
  <c r="AY351" i="1"/>
  <c r="BB351" i="1"/>
  <c r="BC351" i="1" a="1"/>
  <c r="BC351" i="1" s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50" i="1" l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<sst xmlns="http://schemas.openxmlformats.org/spreadsheetml/2006/main" count="4724" uniqueCount="1285">
  <si>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</si>
  <si>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</si>
  <si>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</si>
  <si>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</si>
  <si>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</si>
  <si>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</si>
  <si>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</si>
  <si>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</si>
  <si>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</si>
  <si>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</si>
  <si>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</si>
  <si>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</si>
  <si>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</si>
  <si>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</si>
  <si>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</si>
  <si>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</si>
  <si>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</si>
  <si>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</si>
  <si>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</si>
  <si>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</si>
  <si>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</si>
  <si>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</si>
  <si>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</si>
  <si>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</si>
  <si>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</si>
  <si>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</si>
  <si>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</si>
  <si>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</si>
  <si>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</si>
  <si>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</si>
  <si>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</si>
  <si>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</si>
  <si>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</si>
  <si>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</si>
  <si>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</si>
  <si>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</si>
  <si>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</si>
  <si>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</si>
  <si>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</si>
  <si>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</si>
  <si>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</si>
  <si>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</si>
  <si>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</si>
  <si>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</si>
  <si>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</si>
  <si>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</si>
  <si>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</si>
  <si>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</si>
  <si>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</si>
  <si>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</si>
  <si>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</si>
  <si>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</si>
  <si>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</si>
  <si>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</si>
  <si>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</si>
  <si>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</si>
  <si>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</si>
  <si>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</si>
  <si>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</si>
  <si>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</si>
  <si>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</si>
  <si>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</si>
  <si>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</si>
  <si>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</si>
  <si>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</si>
  <si>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</si>
  <si>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</si>
  <si>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</si>
  <si>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</si>
  <si>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</si>
  <si>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</si>
  <si>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</si>
  <si>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</si>
  <si>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</si>
  <si>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</si>
  <si>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</si>
  <si>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</si>
  <si>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</si>
  <si>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</si>
  <si>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</si>
  <si>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</si>
  <si>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</si>
  <si>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</si>
  <si>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</si>
  <si>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</si>
  <si>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</si>
  <si>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</si>
  <si>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</si>
  <si>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</si>
  <si>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</si>
  <si>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</si>
  <si>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</si>
  <si>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</si>
  <si>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</si>
  <si>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</si>
  <si>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</si>
  <si>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</si>
  <si>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</si>
  <si>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</si>
  <si>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</si>
  <si>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</si>
  <si>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</si>
  <si>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</si>
  <si>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</si>
  <si>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</si>
  <si>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</si>
  <si>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</si>
  <si>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</si>
  <si>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</si>
  <si>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</si>
  <si>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</si>
  <si>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</si>
  <si>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</si>
  <si>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</si>
  <si>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</si>
  <si>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</si>
  <si>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</si>
  <si>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</si>
  <si>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</si>
  <si>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</si>
  <si>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</si>
  <si>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</si>
  <si>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</si>
  <si>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</si>
  <si>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</si>
  <si>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</si>
  <si>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</si>
  <si>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</si>
  <si>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</si>
  <si>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</si>
  <si>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</si>
  <si>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</si>
  <si>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</si>
  <si>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</si>
  <si>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</si>
  <si>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</si>
  <si>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</si>
  <si>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</si>
  <si>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</si>
  <si>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</si>
  <si>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</si>
  <si>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</si>
  <si>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</si>
  <si>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</si>
  <si>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</si>
  <si>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</si>
  <si>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</si>
  <si>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</si>
  <si>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</si>
  <si>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</si>
  <si>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</si>
  <si>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</si>
  <si>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</si>
  <si>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</si>
  <si>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</si>
  <si>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</si>
  <si>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</si>
  <si>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</si>
  <si>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</si>
  <si>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</si>
  <si>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</si>
  <si>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</si>
  <si>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</si>
  <si>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</si>
  <si>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</si>
  <si>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</si>
  <si>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</si>
  <si>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</si>
  <si>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</si>
  <si>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</si>
  <si>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</si>
  <si>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</si>
  <si>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</si>
  <si>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</si>
  <si>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</si>
  <si>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</si>
  <si>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</si>
  <si>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</si>
  <si>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</si>
  <si>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</si>
  <si>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</si>
  <si>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</si>
  <si>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</si>
  <si>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</si>
  <si>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</si>
  <si>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</si>
  <si>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</si>
  <si>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</si>
  <si>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</si>
  <si>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</si>
  <si>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</si>
  <si>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</si>
  <si>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</si>
  <si>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</si>
  <si>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</si>
  <si>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</si>
  <si>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</si>
  <si>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</si>
  <si>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</si>
  <si>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</si>
  <si>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</si>
  <si>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</si>
  <si>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</si>
  <si>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</si>
  <si>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</si>
  <si>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</si>
  <si>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</si>
  <si>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</si>
  <si>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</si>
  <si>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</si>
  <si>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</si>
  <si>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</si>
  <si>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</si>
  <si>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</si>
  <si>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</si>
  <si>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</si>
  <si>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</si>
  <si>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</si>
  <si>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</si>
  <si>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</si>
  <si>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</si>
  <si>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</si>
  <si>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</si>
  <si>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</si>
  <si>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</si>
  <si>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</si>
  <si>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</si>
  <si>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</si>
  <si>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</si>
  <si>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</si>
  <si>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</si>
  <si>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</si>
  <si>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</si>
  <si>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</si>
  <si>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</si>
  <si>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</si>
  <si>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</si>
  <si>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</si>
  <si>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</si>
  <si>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</si>
  <si>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</si>
  <si>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</si>
  <si>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</si>
  <si>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</si>
  <si>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</si>
  <si>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</si>
  <si>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</si>
  <si>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</si>
  <si>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</si>
  <si>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</si>
  <si>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</si>
  <si>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</si>
  <si>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</si>
  <si>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</si>
  <si>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</si>
  <si>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</si>
  <si>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</si>
  <si>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</si>
  <si>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</si>
  <si>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</si>
  <si>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</si>
  <si>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</si>
  <si>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</si>
  <si>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</si>
  <si>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</si>
  <si>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</si>
  <si>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</si>
  <si>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</si>
  <si>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</si>
  <si>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</si>
  <si>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</si>
  <si>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</si>
  <si>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</si>
  <si>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</si>
  <si>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</si>
  <si>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</si>
  <si>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</si>
  <si>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</si>
  <si>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</si>
  <si>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</si>
  <si>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</si>
  <si>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</si>
  <si>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</si>
  <si>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</si>
  <si>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</si>
  <si>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</si>
  <si>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</si>
  <si>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</si>
  <si>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</si>
  <si>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</si>
  <si>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</si>
  <si>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</si>
  <si>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</si>
  <si>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</si>
  <si>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</si>
  <si>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</si>
  <si>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</si>
  <si>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</si>
  <si>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</si>
  <si>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</si>
  <si>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</si>
  <si>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</si>
  <si>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</si>
  <si>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</si>
  <si>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</si>
  <si>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</si>
  <si>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</si>
  <si>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</si>
  <si>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</si>
  <si>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</si>
  <si>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</si>
  <si>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</si>
  <si>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</si>
  <si>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</si>
  <si>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</si>
  <si>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</si>
  <si>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</si>
  <si>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</si>
  <si>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</si>
  <si>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</si>
  <si>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</si>
  <si>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</si>
  <si>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</si>
  <si>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</si>
  <si>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</si>
  <si>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</si>
  <si>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</si>
  <si>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</si>
  <si>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</si>
  <si>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</si>
  <si>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</si>
  <si>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</si>
  <si>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</si>
  <si>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</si>
  <si>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</si>
  <si>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</si>
  <si>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</si>
  <si>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</si>
  <si>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</si>
  <si>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</si>
  <si>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</si>
  <si>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</si>
  <si>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</si>
  <si>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</si>
  <si>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</si>
  <si>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</si>
  <si>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</si>
  <si>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</si>
  <si>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</si>
  <si>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</si>
  <si>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</si>
  <si>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</si>
  <si>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</si>
  <si>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</si>
  <si>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</si>
  <si>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</si>
  <si>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</si>
  <si>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</si>
  <si>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</si>
  <si>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</si>
  <si>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</si>
  <si>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</si>
  <si>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</si>
  <si>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</si>
  <si>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</si>
  <si>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</si>
  <si>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</si>
  <si>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</si>
  <si>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</si>
  <si>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</si>
  <si>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</si>
  <si>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</si>
  <si>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</si>
  <si>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</si>
  <si>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</si>
  <si>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</si>
  <si>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</si>
  <si>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</si>
  <si>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</si>
  <si>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</si>
  <si>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</si>
  <si>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</si>
  <si>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</si>
  <si>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</si>
  <si>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</si>
  <si>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</si>
  <si>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</si>
  <si>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</si>
  <si>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</si>
  <si>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</si>
  <si>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</si>
  <si>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</si>
  <si>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</si>
  <si>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</si>
  <si>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</si>
  <si>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</si>
  <si>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</si>
  <si>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</si>
  <si>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</si>
  <si>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</si>
  <si>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</si>
  <si>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</si>
  <si>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</si>
  <si>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</si>
  <si>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</si>
  <si>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</si>
  <si>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</si>
  <si>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</si>
  <si>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</si>
  <si>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</si>
  <si>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</si>
  <si>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</si>
  <si>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</si>
  <si>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</si>
  <si>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</si>
  <si>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</si>
  <si>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</si>
  <si>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</si>
  <si>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</si>
  <si>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</si>
  <si>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</si>
  <si>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</si>
  <si>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</si>
  <si>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</si>
  <si>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</si>
  <si>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</si>
  <si>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</si>
  <si>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</si>
  <si>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</si>
  <si>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</si>
  <si>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</si>
  <si>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</si>
  <si>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</si>
  <si>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</si>
  <si>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</si>
  <si>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</si>
  <si>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</si>
  <si>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</si>
  <si>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</si>
  <si>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</si>
  <si>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</si>
  <si>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</si>
  <si>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</si>
  <si>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</si>
  <si>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</si>
  <si>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</si>
  <si>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</si>
  <si>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</si>
  <si>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</si>
  <si>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</si>
  <si>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</si>
  <si>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</si>
  <si>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</si>
  <si>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</si>
  <si>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</si>
  <si>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</si>
  <si>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</si>
  <si>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</si>
  <si>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</si>
  <si>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</si>
  <si>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</si>
  <si>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</si>
  <si>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</si>
  <si>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</si>
  <si>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</si>
  <si>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</si>
  <si>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</si>
  <si>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</si>
  <si>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</si>
  <si>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</si>
  <si>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</si>
  <si>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</si>
  <si>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</si>
  <si>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</si>
  <si>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</si>
  <si>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</si>
  <si>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</si>
  <si>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</si>
  <si>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</si>
  <si>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</si>
  <si>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</si>
  <si>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</si>
  <si>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</si>
  <si>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</si>
  <si>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</si>
  <si>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</si>
  <si>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</si>
  <si>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</si>
  <si>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</si>
  <si>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</si>
  <si>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</si>
  <si>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</si>
  <si>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</si>
  <si>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</si>
  <si>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</si>
  <si>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</si>
  <si>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</si>
  <si>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</si>
  <si>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</si>
  <si>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</si>
  <si>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</si>
  <si>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</si>
  <si>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</si>
  <si>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</si>
  <si>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</si>
  <si>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</si>
  <si>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</si>
  <si>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</si>
  <si>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</si>
  <si>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</si>
  <si>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</si>
  <si>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</si>
  <si>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</si>
  <si>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</si>
  <si>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</si>
  <si>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</si>
  <si>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</si>
  <si>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</si>
  <si>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</si>
  <si>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</si>
  <si>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</si>
  <si>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</si>
  <si>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</si>
  <si>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</si>
  <si>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</si>
  <si>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</si>
  <si>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</si>
  <si>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</si>
  <si>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</si>
  <si>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</si>
  <si>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</si>
  <si>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</si>
  <si>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</si>
  <si>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</si>
  <si>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</si>
  <si>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</si>
  <si>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</si>
  <si>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</si>
  <si>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</si>
  <si>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</si>
  <si>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</si>
  <si>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</si>
  <si>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</si>
  <si>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</si>
  <si>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</si>
  <si>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</si>
  <si>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</si>
  <si>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</si>
  <si>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</si>
  <si>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</si>
  <si>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</si>
  <si>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</si>
  <si>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</si>
  <si>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</si>
  <si>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</si>
  <si>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</si>
  <si>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</si>
  <si>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</si>
  <si>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</si>
  <si>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</si>
  <si>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</si>
  <si>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</si>
  <si>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</si>
  <si>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</si>
  <si>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</si>
  <si>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</si>
  <si>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</si>
  <si>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</si>
  <si>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</si>
  <si>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</si>
  <si>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</si>
  <si>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</si>
  <si>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</si>
  <si>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</si>
  <si>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</si>
  <si>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</si>
  <si>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</si>
  <si>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</si>
  <si>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</si>
  <si>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</si>
  <si>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</si>
  <si>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</si>
  <si>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</si>
  <si>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</si>
  <si>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</si>
  <si>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</si>
  <si>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</si>
  <si>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</si>
  <si>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</si>
  <si>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</si>
  <si>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</si>
  <si>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</si>
  <si>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</si>
  <si>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</si>
  <si>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</si>
  <si>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</si>
  <si>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</si>
  <si>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</si>
  <si>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</si>
  <si>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</si>
  <si>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</si>
  <si>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</si>
  <si>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</si>
  <si>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</si>
  <si>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</si>
  <si>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</si>
  <si>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</si>
  <si>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</si>
  <si>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</si>
  <si>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</si>
  <si>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</si>
  <si>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</si>
  <si>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</si>
  <si>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</si>
  <si>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</si>
  <si>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</si>
  <si>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</si>
  <si>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</si>
  <si>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</si>
  <si>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</si>
  <si>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</si>
  <si>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</si>
  <si>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</si>
  <si>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</si>
  <si>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</si>
  <si>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</si>
  <si>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</si>
  <si>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</si>
  <si>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</si>
  <si>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</si>
  <si>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</si>
  <si>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</si>
  <si>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</si>
  <si>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</si>
  <si>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</si>
  <si>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</si>
  <si>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</si>
  <si>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</si>
  <si>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</si>
  <si>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</si>
  <si>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</si>
  <si>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</si>
  <si>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</si>
  <si>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</si>
  <si>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</si>
  <si>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</si>
  <si>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</si>
  <si>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</si>
  <si>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</si>
  <si>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</si>
  <si>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</si>
  <si>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</si>
  <si>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</si>
  <si>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</si>
  <si>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</si>
  <si>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</si>
  <si>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</si>
  <si>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</si>
  <si>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</si>
  <si>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</si>
  <si>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</si>
  <si>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</si>
  <si>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</si>
  <si>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</si>
  <si>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</si>
  <si>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</si>
  <si>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</si>
  <si>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</si>
  <si>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</si>
  <si>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</si>
  <si>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</si>
  <si>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</si>
  <si>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</si>
  <si>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</si>
  <si>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</si>
  <si>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</si>
  <si>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</si>
  <si>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</si>
  <si>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</si>
  <si>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</si>
  <si>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</si>
  <si>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</si>
  <si>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</si>
  <si>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</si>
  <si>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</si>
  <si>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</si>
  <si>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</si>
  <si>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</si>
  <si>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</si>
  <si>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</si>
  <si>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</si>
  <si>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</si>
  <si>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</si>
  <si>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</si>
  <si>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</si>
  <si>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</si>
  <si>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</si>
  <si>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</si>
  <si>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</si>
  <si>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</si>
  <si>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</si>
  <si>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</si>
  <si>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</si>
  <si>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</si>
  <si>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</si>
  <si>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</si>
  <si>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</si>
  <si>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</si>
  <si>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</si>
  <si>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</si>
  <si>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</si>
  <si>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</si>
  <si>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</si>
  <si>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</si>
  <si>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</si>
  <si>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</si>
  <si>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</si>
  <si>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</si>
  <si>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</si>
  <si>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</si>
  <si>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</si>
  <si>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</si>
  <si>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</si>
  <si>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</si>
  <si>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</si>
  <si>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</si>
  <si>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</si>
  <si>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</si>
  <si>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</si>
  <si>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</si>
  <si>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</si>
  <si>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</si>
  <si>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</si>
  <si>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</si>
  <si>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</si>
  <si>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</si>
  <si>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</si>
  <si>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</si>
  <si>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</si>
  <si>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</si>
  <si>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</si>
  <si>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</si>
  <si>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</si>
  <si>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</si>
  <si>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</si>
  <si>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</si>
  <si>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</si>
  <si>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</si>
  <si>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</si>
  <si>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</si>
  <si>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</si>
  <si>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</si>
  <si>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</si>
  <si>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</si>
  <si>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</si>
  <si>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</si>
  <si>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</si>
  <si>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</si>
  <si>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</si>
  <si>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</si>
  <si>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</si>
  <si>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</si>
  <si>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</si>
  <si>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</si>
  <si>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</si>
  <si>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</si>
  <si>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</si>
  <si>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</si>
  <si>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</si>
  <si>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</si>
  <si>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</si>
  <si>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</si>
  <si>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</si>
  <si>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</si>
  <si>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</si>
  <si>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</si>
  <si>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</si>
  <si>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</si>
  <si>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</si>
  <si>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</si>
  <si>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</si>
  <si>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</si>
  <si>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</si>
  <si>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</si>
  <si>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</si>
  <si>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</si>
  <si>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</si>
  <si>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</si>
  <si>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</si>
  <si>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</si>
  <si>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</si>
  <si>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</si>
  <si>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</si>
  <si>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</si>
  <si>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</si>
  <si>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</si>
  <si>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</si>
  <si>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</si>
  <si>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</si>
  <si>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</si>
  <si>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</si>
  <si>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</si>
  <si>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</si>
  <si>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</si>
  <si>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</si>
  <si>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</si>
  <si>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</si>
  <si>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</si>
  <si>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</si>
  <si>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</si>
  <si>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</si>
  <si>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</si>
  <si>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</si>
  <si>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</si>
  <si>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</si>
  <si>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</si>
  <si>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</si>
  <si>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</si>
  <si>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</si>
  <si>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</si>
  <si>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</si>
  <si>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</si>
  <si>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</si>
  <si>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</si>
  <si>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</si>
  <si>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</si>
  <si>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</si>
  <si>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</si>
  <si>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</si>
  <si>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</si>
  <si>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</si>
  <si>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</si>
  <si>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</si>
  <si>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</si>
  <si>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</si>
  <si>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</si>
  <si>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</si>
  <si>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</si>
  <si>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</si>
  <si>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</si>
  <si>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</si>
  <si>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</si>
  <si>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</si>
  <si>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</si>
  <si>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</si>
  <si>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</si>
  <si>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</si>
  <si>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</si>
  <si>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</si>
  <si>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</si>
  <si>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</si>
  <si>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</si>
  <si>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</si>
  <si>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</si>
  <si>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</si>
  <si>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</si>
  <si>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</si>
  <si>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</si>
  <si>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</si>
  <si>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</si>
  <si>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</si>
  <si>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</si>
  <si>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</si>
  <si>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</si>
  <si>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</si>
  <si>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</si>
  <si>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</si>
  <si>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</si>
  <si>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</si>
  <si>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</si>
  <si>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</si>
  <si>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</si>
  <si>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</si>
  <si>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</si>
  <si>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</si>
  <si>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</si>
  <si>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</si>
  <si>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</si>
  <si>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</si>
  <si>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</si>
  <si>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</si>
  <si>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</si>
  <si>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</si>
  <si>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</si>
  <si>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</si>
  <si>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</si>
  <si>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</si>
  <si>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</si>
  <si>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</si>
  <si>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</si>
  <si>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</si>
  <si>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</si>
  <si>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</si>
  <si>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</si>
  <si>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</si>
  <si>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</si>
  <si>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</si>
  <si>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</si>
  <si>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</si>
  <si>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</si>
  <si>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</si>
  <si>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</si>
  <si>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</si>
  <si>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</si>
  <si>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</si>
  <si>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</si>
  <si>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</si>
  <si>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</si>
  <si>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</si>
  <si>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</si>
  <si>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</si>
  <si>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</si>
  <si>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</si>
  <si>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</si>
  <si>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</si>
  <si>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</si>
  <si>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</si>
  <si>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</si>
  <si>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</si>
  <si>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</si>
  <si>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</si>
  <si>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</si>
  <si>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</si>
  <si>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</si>
  <si>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</si>
  <si>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</si>
  <si>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</si>
  <si>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</si>
  <si>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</si>
  <si>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</si>
  <si>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</si>
  <si>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</si>
  <si>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</si>
  <si>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</si>
  <si>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</si>
  <si>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</si>
  <si>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</si>
  <si>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</si>
  <si>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</si>
  <si>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</si>
  <si>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</si>
  <si>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</si>
  <si>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</si>
  <si>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</si>
  <si>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</si>
  <si>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</si>
  <si>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</si>
  <si>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</si>
  <si>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</si>
  <si>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</si>
  <si>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</si>
  <si>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</si>
  <si>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</si>
  <si>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</si>
  <si>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</si>
  <si>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</si>
  <si>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</si>
  <si>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</si>
  <si>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</si>
  <si>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</si>
  <si>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</si>
  <si>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</si>
  <si>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</si>
  <si>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</si>
  <si>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</si>
  <si>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</si>
  <si>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</si>
  <si>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</si>
  <si>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</si>
  <si>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</si>
  <si>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</si>
  <si>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</si>
  <si>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</si>
  <si>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</si>
  <si>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</si>
  <si>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</si>
  <si>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</si>
  <si>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</si>
  <si>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</si>
  <si>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</si>
  <si>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</si>
  <si>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</si>
  <si>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</si>
  <si>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</si>
  <si>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</si>
  <si>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</si>
  <si>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</si>
  <si>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</si>
  <si>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</si>
  <si>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</si>
  <si>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</si>
  <si>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</si>
  <si>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</si>
  <si>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</si>
  <si>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</si>
  <si>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</si>
  <si>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</si>
  <si>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</si>
  <si>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</si>
  <si>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</si>
  <si>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</si>
  <si>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</si>
  <si>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</si>
  <si>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</si>
  <si>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</si>
  <si>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</si>
  <si>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</si>
  <si>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</si>
  <si>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</si>
  <si>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</si>
  <si>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</si>
  <si>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</si>
  <si>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</si>
  <si>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</si>
  <si>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</si>
  <si>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</si>
  <si>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</si>
  <si>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</si>
  <si>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</si>
  <si>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</si>
  <si>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</si>
  <si>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</si>
  <si>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</si>
  <si>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</si>
  <si>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</si>
  <si>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</si>
  <si>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</si>
  <si>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</si>
  <si>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</si>
  <si>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</si>
  <si>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</si>
  <si>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</si>
  <si>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</si>
  <si>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</si>
  <si>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</si>
  <si>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</si>
  <si>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</si>
  <si>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</si>
  <si>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</si>
  <si>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</si>
  <si>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</si>
  <si>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</si>
  <si>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</si>
  <si>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</si>
  <si>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</si>
  <si>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</si>
  <si>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</si>
  <si>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</si>
  <si>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</si>
  <si>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</si>
  <si>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</si>
  <si>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</si>
  <si>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</si>
  <si>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</si>
  <si>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</si>
  <si>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</si>
  <si>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</si>
  <si>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</si>
  <si>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</si>
  <si>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</si>
  <si>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</si>
  <si>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</si>
  <si>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</si>
  <si>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</si>
  <si>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</si>
  <si>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</si>
  <si>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</si>
  <si>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</si>
  <si>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</si>
  <si>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</si>
  <si>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</si>
  <si>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</si>
  <si>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</si>
  <si>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</si>
  <si>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</si>
  <si>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</si>
  <si>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</si>
  <si>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</si>
  <si>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</si>
  <si>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</si>
  <si>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</si>
  <si>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</si>
  <si>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</si>
  <si>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</si>
  <si>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</si>
  <si>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</si>
  <si>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</si>
  <si>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</si>
  <si>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</si>
  <si>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</si>
  <si>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</si>
  <si>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</si>
  <si>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</si>
  <si>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</si>
  <si>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</si>
  <si>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</si>
  <si>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</si>
  <si>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</si>
  <si>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</si>
  <si>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</si>
  <si>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</si>
  <si>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</si>
  <si>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</si>
  <si>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</si>
  <si>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</si>
  <si>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</si>
  <si>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</si>
  <si>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</si>
  <si>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</si>
  <si>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</si>
  <si>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</si>
  <si>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</si>
  <si>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</si>
  <si>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</si>
  <si>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</si>
  <si>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</si>
  <si>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</si>
  <si>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</si>
  <si>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</si>
  <si>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</si>
  <si>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</si>
  <si>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</si>
  <si>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</si>
  <si>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</si>
  <si>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</si>
  <si>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</si>
  <si>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</si>
  <si>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</si>
  <si>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</si>
  <si>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</si>
  <si>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</si>
  <si>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</si>
  <si>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</si>
  <si>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</si>
  <si>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</si>
  <si>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</si>
  <si>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</si>
  <si>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</si>
  <si>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</si>
  <si>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</si>
  <si>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</si>
  <si>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</si>
  <si>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</si>
  <si>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</si>
  <si>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</si>
  <si>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</si>
  <si>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</si>
  <si>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</si>
  <si>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</si>
  <si>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</si>
  <si>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</si>
  <si>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</si>
  <si>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</si>
  <si>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</si>
  <si>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</si>
  <si>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</si>
  <si>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</si>
  <si>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</si>
  <si>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</si>
  <si>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</si>
  <si>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</si>
  <si>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</si>
  <si>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</si>
  <si>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</si>
  <si>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</si>
  <si>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</si>
  <si>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</si>
  <si>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</si>
  <si>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</si>
  <si>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</si>
  <si>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</si>
  <si>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</si>
  <si>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</si>
  <si>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</si>
  <si>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</si>
  <si>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</si>
  <si>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</si>
  <si>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</si>
  <si>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</si>
  <si>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</si>
  <si>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</si>
  <si>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</si>
  <si>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</si>
  <si>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</si>
  <si>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</si>
  <si>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</si>
  <si>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</si>
  <si>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</si>
  <si>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</si>
  <si>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</si>
  <si>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</si>
  <si>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</si>
  <si>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</si>
  <si>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</si>
  <si>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</si>
  <si>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</si>
  <si>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</si>
  <si>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</si>
  <si>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</si>
  <si>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</si>
  <si>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</si>
  <si>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</si>
  <si>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</si>
  <si>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</si>
  <si>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</si>
  <si>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</si>
  <si>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</si>
  <si>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</si>
  <si>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</si>
  <si>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</si>
  <si>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</si>
  <si>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</si>
  <si>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</si>
  <si>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</si>
  <si>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</si>
  <si>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</si>
  <si>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</si>
  <si>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</si>
  <si>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</si>
  <si>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</si>
  <si>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</si>
  <si>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</si>
  <si>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</si>
  <si>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</si>
  <si>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</si>
  <si>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</si>
  <si>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</si>
  <si>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</si>
  <si>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previsao ap I75 12:30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</si>
  <si>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</si>
  <si>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</si>
  <si>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</si>
  <si>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</si>
  <si>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</si>
  <si>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</si>
  <si>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</si>
  <si>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</si>
  <si>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</si>
  <si>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</si>
  <si>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</si>
  <si>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</si>
  <si>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</si>
  <si>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</si>
  <si>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</si>
  <si>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</si>
  <si>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</si>
  <si>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</si>
  <si>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</si>
  <si>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</si>
  <si>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</si>
  <si>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</si>
  <si>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</si>
  <si>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</si>
  <si>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</si>
  <si>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</si>
  <si>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</si>
  <si>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</si>
  <si>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</si>
  <si>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</si>
  <si>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</si>
  <si>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</si>
  <si>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ZDK-ZVT</t>
  </si>
  <si>
    <t>ZDK1/ZDKZVT</t>
  </si>
  <si>
    <t>Higor</t>
  </si>
  <si>
    <t xml:space="preserve">Caminhão de solda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</si>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</sst>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88" tableBorderDxfId="38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6"/>
    <tableColumn id="8" xr3:uid="{69D5AC3B-4F64-4F8F-AD2A-0AD158918DDD}" name="CORRELATO" dataDxfId="3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" activePane="bottomRight" state="frozen"/>
      <selection pane="bottomRight" activeCell="BP14" sqref="BP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>
        <v>0.50902777777777775</v>
      </c>
      <c r="AS7" s="39">
        <v>0.51041666666666663</v>
      </c>
      <c r="AT7" s="39">
        <v>0.59375</v>
      </c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8.333333333333337E-2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2</v>
      </c>
      <c r="BI7" s="17"/>
      <c r="BJ7" s="17" t="s">
        <v>1220</v>
      </c>
      <c r="BK7" s="17" t="s">
        <v>1220</v>
      </c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0.80000000000000027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>
        <v>2</v>
      </c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 t="s">
        <v>1223</v>
      </c>
      <c r="BL8" s="16"/>
      <c r="BM8" s="15" t="s">
        <v>981</v>
      </c>
      <c r="BN8" s="15" t="s">
        <v>981</v>
      </c>
      <c r="BO8" s="166" t="s">
        <v>981</v>
      </c>
      <c r="BP8" s="17"/>
      <c r="BQ8" s="13" t="str">
        <f t="shared" si="3"/>
        <v>Aderente</v>
      </c>
      <c r="BR8" s="19">
        <f t="shared" si="4"/>
        <v>1</v>
      </c>
      <c r="BS8" s="19">
        <f t="shared" si="5"/>
        <v>1</v>
      </c>
      <c r="BT8" s="226" t="str">
        <f t="shared" si="6"/>
        <v>OKOK</v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>
        <v>0.46944444444444444</v>
      </c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 t="s">
        <v>973</v>
      </c>
      <c r="BN10" s="15" t="s">
        <v>1003</v>
      </c>
      <c r="BO10" s="166" t="s">
        <v>1061</v>
      </c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MecanizaçãoAtivos</v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1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>
        <v>0.44791666666666669</v>
      </c>
      <c r="AT11" s="39">
        <v>0.53125</v>
      </c>
      <c r="AU11" s="39"/>
      <c r="AV11" s="39"/>
      <c r="AW11" s="39"/>
      <c r="AX11" s="39"/>
      <c r="AY11" s="320">
        <f t="shared" si="2"/>
        <v>8.3333333333333315E-2</v>
      </c>
      <c r="AZ11" s="14"/>
      <c r="BA11" s="72">
        <v>1</v>
      </c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 t="s">
        <v>1233</v>
      </c>
      <c r="BL11" s="16"/>
      <c r="BM11" s="15" t="s">
        <v>981</v>
      </c>
      <c r="BN11" s="15" t="s">
        <v>981</v>
      </c>
      <c r="BO11" s="166" t="s">
        <v>981</v>
      </c>
      <c r="BP11" s="17"/>
      <c r="BQ11" s="13" t="str">
        <f t="shared" si="3"/>
        <v>Aderente</v>
      </c>
      <c r="BR11" s="19">
        <f t="shared" si="4"/>
        <v>1.333333333333333</v>
      </c>
      <c r="BS11" s="19">
        <f t="shared" si="5"/>
        <v>1</v>
      </c>
      <c r="BT11" s="226" t="str">
        <f t="shared" si="6"/>
        <v>OKOK</v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>
        <v>0.375</v>
      </c>
      <c r="AS12" s="39">
        <v>0.44791666666666669</v>
      </c>
      <c r="AT12" s="39">
        <v>0.53125</v>
      </c>
      <c r="AU12" s="39"/>
      <c r="AV12" s="39"/>
      <c r="AW12" s="39"/>
      <c r="AX12" s="39"/>
      <c r="AY12" s="320">
        <f t="shared" si="2"/>
        <v>8.3333333333333315E-2</v>
      </c>
      <c r="AZ12" s="14"/>
      <c r="BA12" s="72">
        <v>312</v>
      </c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2</v>
      </c>
      <c r="BI12" s="17"/>
      <c r="BJ12" s="17" t="s">
        <v>1236</v>
      </c>
      <c r="BK12" s="17" t="s">
        <v>1236</v>
      </c>
      <c r="BL12" s="16"/>
      <c r="BM12" s="15" t="s">
        <v>981</v>
      </c>
      <c r="BN12" s="15" t="s">
        <v>981</v>
      </c>
      <c r="BO12" s="166" t="s">
        <v>981</v>
      </c>
      <c r="BP12" s="17"/>
      <c r="BQ12" s="13" t="str">
        <f t="shared" si="3"/>
        <v>Aderente</v>
      </c>
      <c r="BR12" s="19">
        <f t="shared" si="4"/>
        <v>1.333333333333333</v>
      </c>
      <c r="BS12" s="19">
        <f t="shared" si="5"/>
        <v>1</v>
      </c>
      <c r="BT12" s="226" t="str">
        <f t="shared" si="6"/>
        <v>OKOK</v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>
        <v>0.53402777777777777</v>
      </c>
      <c r="AT14" s="39">
        <v>0.5756944444444444</v>
      </c>
      <c r="AU14" s="39"/>
      <c r="AV14" s="39"/>
      <c r="AW14" s="39"/>
      <c r="AX14" s="39"/>
      <c r="AY14" s="320">
        <f t="shared" si="2"/>
        <v>4.166666666666663E-2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2</v>
      </c>
      <c r="BI14" s="17"/>
      <c r="BJ14" s="17" t="s">
        <v>1244</v>
      </c>
      <c r="BK14" s="17" t="s">
        <v>1244</v>
      </c>
      <c r="BL14" s="16"/>
      <c r="BM14" s="15" t="s">
        <v>981</v>
      </c>
      <c r="BN14" s="15" t="s">
        <v>981</v>
      </c>
      <c r="BO14" s="166" t="s">
        <v>981</v>
      </c>
      <c r="BP14" s="17"/>
      <c r="BQ14" s="13" t="str">
        <f t="shared" si="3"/>
        <v>Intervalo</v>
      </c>
      <c r="BR14" s="19">
        <f t="shared" si="4"/>
        <v>0.99999999999999911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1248</v>
      </c>
      <c r="W18" s="174" t="s">
        <v>1249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1250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1226</v>
      </c>
      <c r="W19" s="174" t="s">
        <v>1251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1252</v>
      </c>
      <c r="I20" s="174" t="s">
        <v>1252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1253</v>
      </c>
      <c r="W20" s="174" t="s">
        <v>1254</v>
      </c>
      <c r="X20" s="219" t="s">
        <v>957</v>
      </c>
      <c r="Y20" s="159"/>
      <c r="Z20" s="159" t="s">
        <v>953</v>
      </c>
      <c r="AA20" s="84" t="s">
        <v>1255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1256</v>
      </c>
      <c r="W21" s="174" t="s">
        <v>1257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W4845993</v>
      </c>
      <c r="B22" s="172">
        <v>45993</v>
      </c>
      <c r="C22" s="8">
        <f>IF(BS_CONTROLE[[#This Row],[DATA]]="","",WEEKNUM(BS_CONTROLE[[#This Row],[DATA]]))</f>
        <v>49</v>
      </c>
      <c r="D22" s="52" t="s">
        <v>827</v>
      </c>
      <c r="E22" s="321"/>
      <c r="F22" s="173" t="s">
        <v>699</v>
      </c>
      <c r="G22" s="9" t="str">
        <f>IF(D22="","*",VLOOKUP(F22,BS_ATIVIDADE[#All],3,FALSE))</f>
        <v>MECANIZAÇÃO - DOL</v>
      </c>
      <c r="H22" s="174" t="s">
        <v>572</v>
      </c>
      <c r="I22" s="174" t="s">
        <v>572</v>
      </c>
      <c r="J22" s="218">
        <v>74</v>
      </c>
      <c r="K22" s="218">
        <v>416.2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4">
        <v>0.39583333333333331</v>
      </c>
      <c r="P22" s="174">
        <v>8.3333333333333329E-2</v>
      </c>
      <c r="Q22" s="84">
        <v>1000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1258</v>
      </c>
      <c r="W22" s="174" t="s">
        <v>1259</v>
      </c>
      <c r="X22" s="219" t="s">
        <v>957</v>
      </c>
      <c r="Y22" s="159"/>
      <c r="Z22" s="159" t="s">
        <v>953</v>
      </c>
      <c r="AA22" s="84">
        <v>1</v>
      </c>
      <c r="AB22" s="71" t="s">
        <v>948</v>
      </c>
      <c r="AC22" s="71" t="s">
        <v>609</v>
      </c>
      <c r="AD22" s="174">
        <v>0.29166666666666669</v>
      </c>
      <c r="AE22" s="84">
        <v>6202</v>
      </c>
      <c r="AF22" s="84">
        <v>6203</v>
      </c>
      <c r="AG22" s="84" t="s">
        <v>609</v>
      </c>
      <c r="AH22" s="49"/>
      <c r="AI22" s="143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5" t="str">
        <f>IF(BS_CONTROLE[[#This Row],[Local - Partida]]=0, "-", BS_CONTROLE[[#This Row],[Local - Partida]])</f>
        <v>TOM2</v>
      </c>
      <c r="AL22" s="285" t="str">
        <f>IF(BS_CONTROLE[[#This Row],[Local - Encerramento]]=0, "-", BS_CONTROLE[[#This Row],[Local - Encerramento]])</f>
        <v>TOM2</v>
      </c>
      <c r="AM22" s="285" t="str">
        <f>IF(BS_CONTROLE[[#This Row],[Entre - Estações]]=0, "-", BS_CONTROLE[[#This Row],[Entre - Estações]])</f>
        <v>TOM-TPC</v>
      </c>
      <c r="AN22" s="285" t="str">
        <f>IF(BS_CONTROLE[[#This Row],[SB]]=0, "-", BS_CONTROLE[[#This Row],[SB]])</f>
        <v>416TPC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416.2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Rodrigo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1221</v>
      </c>
      <c r="W23" s="174" t="s">
        <v>1222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1229</v>
      </c>
      <c r="W24" s="174" t="s">
        <v>1230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(TF-670)45993</v>
      </c>
      <c r="B25" s="172">
        <v>45993</v>
      </c>
      <c r="C25" s="8">
        <f>IF(BS_CONTROLE[[#This Row],[DATA]]="","",WEEKNUM(BS_CONTROLE[[#This Row],[DATA]]))</f>
        <v>49</v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1260</v>
      </c>
      <c r="W25" s="174" t="s">
        <v>1222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>V8045993</v>
      </c>
      <c r="B29" s="172">
        <v>45993</v>
      </c>
      <c r="C29" s="8">
        <f>IF(BS_CONTROLE[[#This Row],[DATA]]="","",WEEKNUM(BS_CONTROLE[[#This Row],[DATA]]))</f>
        <v>49</v>
      </c>
      <c r="D29" s="52" t="s">
        <v>804</v>
      </c>
      <c r="E29" s="365">
        <v>237</v>
      </c>
      <c r="F29" s="173" t="s">
        <v>812</v>
      </c>
      <c r="G29" s="9" t="str">
        <f>IF(D29="","*",VLOOKUP(F29,BS_ATIVIDADE[#All],3,FALSE))</f>
        <v>OUTROS</v>
      </c>
      <c r="H29" s="174" t="s">
        <v>469</v>
      </c>
      <c r="I29" s="174" t="s">
        <v>492</v>
      </c>
      <c r="J29" s="218">
        <v>78</v>
      </c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ITIRAPINA - BAURU</v>
      </c>
      <c r="V29" s="218" t="s">
        <v>1242</v>
      </c>
      <c r="W29" s="218" t="s">
        <v>1243</v>
      </c>
      <c r="X29" s="219" t="s">
        <v>957</v>
      </c>
      <c r="Y29" s="159"/>
      <c r="Z29" s="159"/>
      <c r="AA29" s="218" t="s">
        <v>609</v>
      </c>
      <c r="AB29" s="173" t="s">
        <v>609</v>
      </c>
      <c r="AC29" s="173" t="s">
        <v>609</v>
      </c>
      <c r="AD29" s="323" t="s">
        <v>609</v>
      </c>
      <c r="AE29" s="218" t="s">
        <v>609</v>
      </c>
      <c r="AF29" s="218" t="s">
        <v>609</v>
      </c>
      <c r="AG29" s="218" t="s">
        <v>609</v>
      </c>
      <c r="AH29" s="49"/>
      <c r="AI29" s="143" t="str">
        <f>IF(BS_CONTROLE[[#This Row],[Atividade]]=0, "-", BS_CONTROLE[[#This Row],[Atividade]])</f>
        <v>INSPEÇÃO RIV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ZDK</v>
      </c>
      <c r="AL29" s="285" t="str">
        <f>IF(BS_CONTROLE[[#This Row],[Local - Encerramento]]=0, "-", BS_CONTROLE[[#This Row],[Local - Encerramento]])</f>
        <v>ZPD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>
        <f>IF(BS_CONTROLE[[#This Row],[SUB]]=0, "-", BS_CONTROLE[[#This Row],[SUB]])</f>
        <v>78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Fernanda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e">
        <f t="shared" si="3"/>
        <v>#DIV/0!</v>
      </c>
      <c r="BR29" s="19" t="e">
        <f t="shared" si="4"/>
        <v>#DIV/0!</v>
      </c>
      <c r="BS29" s="19" t="e">
        <f t="shared" si="5"/>
        <v>#DIV/0!</v>
      </c>
      <c r="BT29" s="226" t="str">
        <f t="shared" si="6"/>
        <v/>
      </c>
    </row>
    <row r="30" spans="1:72">
      <c r="A30" s="51" t="str">
        <f t="shared" si="1"/>
        <v>E1745993</v>
      </c>
      <c r="B30" s="172">
        <v>45993</v>
      </c>
      <c r="C30" s="8">
        <f>IF(BS_CONTROLE[[#This Row],[DATA]]="","",WEEKNUM(BS_CONTROLE[[#This Row],[DATA]]))</f>
        <v>49</v>
      </c>
      <c r="D30" s="52" t="s">
        <v>750</v>
      </c>
      <c r="E30" s="321">
        <v>313</v>
      </c>
      <c r="F30" s="173" t="s">
        <v>611</v>
      </c>
      <c r="G30" s="9" t="str">
        <f>IF(D30="","*",VLOOKUP(F30,BS_ATIVIDADE[#All],3,FALSE))</f>
        <v>CAMINHÂO - SOLDA</v>
      </c>
      <c r="H30" s="174" t="s">
        <v>470</v>
      </c>
      <c r="I30" s="174" t="s">
        <v>470</v>
      </c>
      <c r="J30" s="218">
        <v>78</v>
      </c>
      <c r="K30" s="218">
        <v>251</v>
      </c>
      <c r="L30" s="84">
        <v>244</v>
      </c>
      <c r="M30" s="218" t="s">
        <v>1261</v>
      </c>
      <c r="N30" s="218" t="s">
        <v>1262</v>
      </c>
      <c r="O30" s="174">
        <v>0.375</v>
      </c>
      <c r="P30" s="174">
        <v>0.125</v>
      </c>
      <c r="Q30" s="84">
        <v>3</v>
      </c>
      <c r="R30" s="10" t="str">
        <f>IFERROR(_xlfn.XLOOKUP(F30, BS_ATIVIDADE[ATIVIDADE],BS_ATIVIDADE[UNIDADE] ), "*")</f>
        <v>Nº DE SOLDA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1" t="str">
        <f>IFERROR(_xlfn.XLOOKUP(J30, BASE_MAPA!$E$2:$E$359, BASE_MAPA!$J$2:$J$359), "ERRO")</f>
        <v>ITIRAPINA - BAURU</v>
      </c>
      <c r="V30" s="199" t="s">
        <v>1263</v>
      </c>
      <c r="W30" s="174" t="s">
        <v>1264</v>
      </c>
      <c r="X30" s="219" t="s">
        <v>957</v>
      </c>
      <c r="Y30" s="159"/>
      <c r="Z30" s="159" t="s">
        <v>953</v>
      </c>
      <c r="AA30" s="84">
        <v>1</v>
      </c>
      <c r="AB30" s="71" t="s">
        <v>948</v>
      </c>
      <c r="AC30" s="71" t="s">
        <v>943</v>
      </c>
      <c r="AD30" s="174">
        <v>0.33333333333333331</v>
      </c>
      <c r="AE30" s="84">
        <v>6251</v>
      </c>
      <c r="AF30" s="84" t="s">
        <v>609</v>
      </c>
      <c r="AG30" s="84" t="s">
        <v>609</v>
      </c>
      <c r="AH30" s="49"/>
      <c r="AI30" s="143" t="str">
        <f>IF(BS_CONTROLE[[#This Row],[Atividade]]=0, "-", BS_CONTROLE[[#This Row],[Atividade]])</f>
        <v>CAMINHÃO DE SOLDA</v>
      </c>
      <c r="AJ30" s="9" t="str">
        <f>IF(D30="","*",VLOOKUP(AI30,BS_ATIVIDADE[#Data],3,FALSE))</f>
        <v>CAMINHÂO - SOLDA</v>
      </c>
      <c r="AK30" s="285" t="str">
        <f>IF(BS_CONTROLE[[#This Row],[Local - Partida]]=0, "-", BS_CONTROLE[[#This Row],[Local - Partida]])</f>
        <v>ZDK1</v>
      </c>
      <c r="AL30" s="285" t="str">
        <f>IF(BS_CONTROLE[[#This Row],[Local - Encerramento]]=0, "-", BS_CONTROLE[[#This Row],[Local - Encerramento]])</f>
        <v>ZDK1</v>
      </c>
      <c r="AM30" s="285" t="str">
        <f>IF(BS_CONTROLE[[#This Row],[Entre - Estações]]=0, "-", BS_CONTROLE[[#This Row],[Entre - Estações]])</f>
        <v>ZDK-ZVT</v>
      </c>
      <c r="AN30" s="285" t="str">
        <f>IF(BS_CONTROLE[[#This Row],[SB]]=0, "-", BS_CONTROLE[[#This Row],[SB]])</f>
        <v>ZDK1/ZDKZVT</v>
      </c>
      <c r="AO30" s="286">
        <f>IF(BS_CONTROLE[[#This Row],[SUB]]=0, "-", BS_CONTROLE[[#This Row],[SUB]])</f>
        <v>78</v>
      </c>
      <c r="AP30" s="287">
        <f>IF(BS_CONTROLE[[#This Row],[KM - Inicio]]=0, "-", BS_CONTROLE[[#This Row],[KM - Inicio]])</f>
        <v>251</v>
      </c>
      <c r="AQ30" s="287">
        <f>IF(BS_CONTROLE[[#This Row],[KM - Fim]]=0, "-", BS_CONTROLE[[#This Row],[KM - Fim]])</f>
        <v>244</v>
      </c>
      <c r="AR30" s="39"/>
      <c r="AS30" s="39"/>
      <c r="AT30" s="39"/>
      <c r="AU30" s="39"/>
      <c r="AV30" s="39"/>
      <c r="AW30" s="39"/>
      <c r="AX30" s="39"/>
      <c r="AY30" s="320">
        <f t="shared" si="2"/>
        <v>0</v>
      </c>
      <c r="AZ30" s="14"/>
      <c r="BA30" s="72"/>
      <c r="BB30" s="10" t="str">
        <f>IFERROR(_xlfn.XLOOKUP(AI30, BS_ATIVIDADE[ATIVIDADE],BS_ATIVIDADE[UNIDADE] ), "*")</f>
        <v>Nº DE SOLDA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8" t="str">
        <f>IF(BS_CONTROLE[[#This Row],[Responsavel pelo boletim]]=0, "-", BS_CONTROLE[[#This Row],[Responsavel pelo boletim]])</f>
        <v>Higor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26:K29 J15:K18 J21:K21 J23:K23 J31:K400" name="Range1_8_1"/>
    <protectedRange sqref="O408:Q450 O26:Q29 O15:Q18 O21:Q21 O23:Q23 O31:Q400" name="Range1_9_1"/>
    <protectedRange sqref="V408:Y450 Y6:Y12 X13:Y14 V26:Y28 V21:Y21 V15:Y18 Y19:Y20 Y23:Y25 V31:Y400 Y30 X29:Y29" name="Range1_11_1"/>
    <protectedRange sqref="Z408:AD450 Z6:Z15 Z26:AD28 Z21:AD21 Z16:AD18 Z23:Z25 Z31:AD400 Z29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 V29:W29" name="Range1_11_1_2"/>
    <protectedRange sqref="AA14:AE14 AA29:AE29" name="Range1_1_7_35_1_3_6_1"/>
    <protectedRange sqref="AF14 AF29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30:K30" name="Range1_8_1_5"/>
    <protectedRange sqref="O30:Q30" name="Range1_9_1_6"/>
    <protectedRange sqref="V30:X30" name="Range1_11_1_6"/>
    <protectedRange sqref="Z30:AD30" name="Range1_12_1_5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84" priority="18660" operator="equal">
      <formula>"ERRO"</formula>
    </cfRule>
  </conditionalFormatting>
  <conditionalFormatting sqref="X4 Y475:Y550 Y408:Z474 Y1:Z18 Y21:Z21 Y31:Z400 Y23:Z29">
    <cfRule type="cellIs" dxfId="383" priority="18649" operator="equal">
      <formula>"OPORTUNIDADE"</formula>
    </cfRule>
  </conditionalFormatting>
  <conditionalFormatting sqref="AZ6:AZ522">
    <cfRule type="expression" dxfId="382" priority="18644">
      <formula>$BU6=1</formula>
    </cfRule>
  </conditionalFormatting>
  <conditionalFormatting sqref="BQ6:BQ599">
    <cfRule type="cellIs" dxfId="381" priority="18655" operator="equal">
      <formula>"Produção e Intervalo"</formula>
    </cfRule>
    <cfRule type="cellIs" dxfId="380" priority="18656" operator="equal">
      <formula>"Aderente"</formula>
    </cfRule>
    <cfRule type="cellIs" dxfId="379" priority="18657" operator="equal">
      <formula>"Intervalo"</formula>
    </cfRule>
    <cfRule type="cellIs" dxfId="378" priority="18658" operator="equal">
      <formula>"Produção"</formula>
    </cfRule>
    <cfRule type="cellIs" dxfId="377" priority="18659" operator="equal">
      <formula>"ERRO"</formula>
    </cfRule>
  </conditionalFormatting>
  <conditionalFormatting sqref="BR6:BS552">
    <cfRule type="cellIs" dxfId="376" priority="18637" operator="equal">
      <formula>"*"</formula>
    </cfRule>
    <cfRule type="cellIs" dxfId="375" priority="18638" operator="greaterThanOrEqual">
      <formula>1</formula>
    </cfRule>
    <cfRule type="cellIs" dxfId="374" priority="18639" operator="lessThan">
      <formula>1</formula>
    </cfRule>
  </conditionalFormatting>
  <conditionalFormatting sqref="X475:X522 Y475:Y550 Y408:Z474 Y6:Z18 Y21:Z21 Y31:Z400 Y23:Z29">
    <cfRule type="cellIs" dxfId="373" priority="18585" operator="equal">
      <formula>"NÃO"</formula>
    </cfRule>
    <cfRule type="cellIs" dxfId="372" priority="18586" operator="equal">
      <formula>"SIM"</formula>
    </cfRule>
  </conditionalFormatting>
  <conditionalFormatting sqref="X475:X522">
    <cfRule type="cellIs" dxfId="371" priority="18584" operator="equal">
      <formula>"OPORTUNIDADE"</formula>
    </cfRule>
  </conditionalFormatting>
  <conditionalFormatting sqref="Z475:Z522">
    <cfRule type="cellIs" dxfId="370" priority="18582" operator="equal">
      <formula>"NÃO"</formula>
    </cfRule>
    <cfRule type="cellIs" dxfId="369" priority="18583" operator="equal">
      <formula>"SIM"</formula>
    </cfRule>
  </conditionalFormatting>
  <conditionalFormatting sqref="Z475:Z522">
    <cfRule type="cellIs" dxfId="368" priority="18581" operator="equal">
      <formula>"OPORTUNIDADE"</formula>
    </cfRule>
  </conditionalFormatting>
  <conditionalFormatting sqref="Y1048575:Y1048576">
    <cfRule type="cellIs" dxfId="367" priority="18466" operator="equal">
      <formula>"OPORTUNIDADE"</formula>
    </cfRule>
  </conditionalFormatting>
  <conditionalFormatting sqref="Y1048575:Y1048576">
    <cfRule type="cellIs" dxfId="366" priority="18464" operator="equal">
      <formula>"NÃO"</formula>
    </cfRule>
    <cfRule type="cellIs" dxfId="365" priority="18465" operator="equal">
      <formula>"SIM"</formula>
    </cfRule>
  </conditionalFormatting>
  <conditionalFormatting sqref="Z523:Z548">
    <cfRule type="cellIs" dxfId="364" priority="18201" operator="equal">
      <formula>"OPORTUNIDADE"</formula>
    </cfRule>
  </conditionalFormatting>
  <conditionalFormatting sqref="Z523:Z548">
    <cfRule type="cellIs" dxfId="363" priority="18199" operator="equal">
      <formula>"NÃO"</formula>
    </cfRule>
    <cfRule type="cellIs" dxfId="362" priority="18200" operator="equal">
      <formula>"SIM"</formula>
    </cfRule>
  </conditionalFormatting>
  <conditionalFormatting sqref="X549">
    <cfRule type="cellIs" dxfId="361" priority="18187" operator="equal">
      <formula>"NÃO"</formula>
    </cfRule>
    <cfRule type="cellIs" dxfId="360" priority="18188" operator="equal">
      <formula>"SIM"</formula>
    </cfRule>
  </conditionalFormatting>
  <conditionalFormatting sqref="X549">
    <cfRule type="cellIs" dxfId="359" priority="18186" operator="equal">
      <formula>"OPORTUNIDADE"</formula>
    </cfRule>
  </conditionalFormatting>
  <conditionalFormatting sqref="Z549">
    <cfRule type="cellIs" dxfId="358" priority="18184" operator="equal">
      <formula>"NÃO"</formula>
    </cfRule>
    <cfRule type="cellIs" dxfId="357" priority="18185" operator="equal">
      <formula>"SIM"</formula>
    </cfRule>
  </conditionalFormatting>
  <conditionalFormatting sqref="Z549">
    <cfRule type="cellIs" dxfId="356" priority="18183" operator="equal">
      <formula>"OPORTUNIDADE"</formula>
    </cfRule>
  </conditionalFormatting>
  <conditionalFormatting sqref="BI549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193">
      <iconSet showValue="0">
        <cfvo type="percent" val="0"/>
        <cfvo type="num" val="1"/>
        <cfvo type="num" val="1" gte="0"/>
      </iconSet>
    </cfRule>
    <cfRule type="iconSet" priority="1819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55" priority="18803">
      <formula>$BU492=1</formula>
    </cfRule>
  </conditionalFormatting>
  <conditionalFormatting sqref="AZ525:AZ549">
    <cfRule type="expression" dxfId="354" priority="18963">
      <formula>$BU497=1</formula>
    </cfRule>
  </conditionalFormatting>
  <conditionalFormatting sqref="BI523:BI548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7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53" priority="13598" operator="equal">
      <formula>"*"</formula>
    </cfRule>
    <cfRule type="cellIs" dxfId="352" priority="13599" operator="greaterThanOrEqual">
      <formula>1</formula>
    </cfRule>
    <cfRule type="cellIs" dxfId="351" priority="13600" operator="lessThan">
      <formula>1</formula>
    </cfRule>
  </conditionalFormatting>
  <conditionalFormatting sqref="BI6:BI522"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988">
      <iconSet showValue="0">
        <cfvo type="percent" val="0"/>
        <cfvo type="num" val="1"/>
        <cfvo type="num" val="1" gte="0"/>
      </iconSet>
    </cfRule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K6 BK13 BK16:BK599"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P6:BP8 BP11:BP14 BP16:BP599"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50" priority="306" operator="equal">
      <formula>"OPORTUNIDADE"</formula>
    </cfRule>
  </conditionalFormatting>
  <conditionalFormatting sqref="Y401:Z407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404">
    <cfRule type="cellIs" dxfId="347" priority="303" operator="equal">
      <formula>"OPORTUNIDADE"</formula>
    </cfRule>
  </conditionalFormatting>
  <conditionalFormatting sqref="Z40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404">
    <cfRule type="cellIs" dxfId="344" priority="300" operator="equal">
      <formula>"OPORTUNIDADE"</formula>
    </cfRule>
  </conditionalFormatting>
  <conditionalFormatting sqref="Z40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404">
    <cfRule type="cellIs" dxfId="341" priority="297" operator="equal">
      <formula>"OPORTUNIDADE"</formula>
    </cfRule>
  </conditionalFormatting>
  <conditionalFormatting sqref="Z40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Z404">
    <cfRule type="cellIs" dxfId="338" priority="294" operator="equal">
      <formula>"OPORTUNIDADE"</formula>
    </cfRule>
  </conditionalFormatting>
  <conditionalFormatting sqref="Z404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Z404">
    <cfRule type="cellIs" dxfId="335" priority="291" operator="equal">
      <formula>"OPORTUNIDADE"</formula>
    </cfRule>
  </conditionalFormatting>
  <conditionalFormatting sqref="Z404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Z404">
    <cfRule type="cellIs" dxfId="332" priority="288" operator="equal">
      <formula>"OPORTUNIDADE"</formula>
    </cfRule>
  </conditionalFormatting>
  <conditionalFormatting sqref="Z404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Z404">
    <cfRule type="cellIs" dxfId="329" priority="285" operator="equal">
      <formula>"OPORTUNIDADE"</formula>
    </cfRule>
  </conditionalFormatting>
  <conditionalFormatting sqref="Z404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Z404">
    <cfRule type="cellIs" dxfId="326" priority="282" operator="equal">
      <formula>"OPORTUNIDADE"</formula>
    </cfRule>
  </conditionalFormatting>
  <conditionalFormatting sqref="Z404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Z404">
    <cfRule type="cellIs" dxfId="323" priority="279" operator="equal">
      <formula>"OPORTUNIDADE"</formula>
    </cfRule>
  </conditionalFormatting>
  <conditionalFormatting sqref="Z404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404">
    <cfRule type="cellIs" dxfId="320" priority="276" operator="equal">
      <formula>"OPORTUNIDADE"</formula>
    </cfRule>
  </conditionalFormatting>
  <conditionalFormatting sqref="Z40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404">
    <cfRule type="cellIs" dxfId="317" priority="273" operator="equal">
      <formula>"OPORTUNIDADE"</formula>
    </cfRule>
  </conditionalFormatting>
  <conditionalFormatting sqref="Z40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Z404">
    <cfRule type="cellIs" dxfId="314" priority="270" operator="equal">
      <formula>"OPORTUNIDADE"</formula>
    </cfRule>
  </conditionalFormatting>
  <conditionalFormatting sqref="Z404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Z404">
    <cfRule type="cellIs" dxfId="311" priority="267" operator="equal">
      <formula>"OPORTUNIDADE"</formula>
    </cfRule>
  </conditionalFormatting>
  <conditionalFormatting sqref="Z404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Z404">
    <cfRule type="cellIs" dxfId="308" priority="264" operator="equal">
      <formula>"OPORTUNIDADE"</formula>
    </cfRule>
  </conditionalFormatting>
  <conditionalFormatting sqref="Z404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Z404">
    <cfRule type="cellIs" dxfId="305" priority="261" operator="equal">
      <formula>"OPORTUNIDADE"</formula>
    </cfRule>
  </conditionalFormatting>
  <conditionalFormatting sqref="Z404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404">
    <cfRule type="cellIs" dxfId="302" priority="258" operator="equal">
      <formula>"OPORTUNIDADE"</formula>
    </cfRule>
  </conditionalFormatting>
  <conditionalFormatting sqref="Z404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404">
    <cfRule type="cellIs" dxfId="299" priority="255" operator="equal">
      <formula>"OPORTUNIDADE"</formula>
    </cfRule>
  </conditionalFormatting>
  <conditionalFormatting sqref="Z404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404">
    <cfRule type="cellIs" dxfId="296" priority="252" operator="equal">
      <formula>"OPORTUNIDADE"</formula>
    </cfRule>
  </conditionalFormatting>
  <conditionalFormatting sqref="Z404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Z404">
    <cfRule type="cellIs" dxfId="293" priority="249" operator="equal">
      <formula>"OPORTUNIDADE"</formula>
    </cfRule>
  </conditionalFormatting>
  <conditionalFormatting sqref="Z404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Z404">
    <cfRule type="cellIs" dxfId="290" priority="246" operator="equal">
      <formula>"OPORTUNIDADE"</formula>
    </cfRule>
  </conditionalFormatting>
  <conditionalFormatting sqref="Z404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Z404">
    <cfRule type="cellIs" dxfId="287" priority="243" operator="equal">
      <formula>"OPORTUNIDADE"</formula>
    </cfRule>
  </conditionalFormatting>
  <conditionalFormatting sqref="Z404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Z404">
    <cfRule type="cellIs" dxfId="284" priority="240" operator="equal">
      <formula>"OPORTUNIDADE"</formula>
    </cfRule>
  </conditionalFormatting>
  <conditionalFormatting sqref="Z404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Z404">
    <cfRule type="cellIs" dxfId="281" priority="237" operator="equal">
      <formula>"OPORTUNIDADE"</formula>
    </cfRule>
  </conditionalFormatting>
  <conditionalFormatting sqref="Z404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Z404">
    <cfRule type="cellIs" dxfId="278" priority="234" operator="equal">
      <formula>"OPORTUNIDADE"</formula>
    </cfRule>
  </conditionalFormatting>
  <conditionalFormatting sqref="Z404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404">
    <cfRule type="cellIs" dxfId="275" priority="231" operator="equal">
      <formula>"OPORTUNIDADE"</formula>
    </cfRule>
  </conditionalFormatting>
  <conditionalFormatting sqref="Y404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404">
    <cfRule type="cellIs" dxfId="272" priority="228" operator="equal">
      <formula>"OPORTUNIDADE"</formula>
    </cfRule>
  </conditionalFormatting>
  <conditionalFormatting sqref="Y404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404">
    <cfRule type="cellIs" dxfId="269" priority="225" operator="equal">
      <formula>"OPORTUNIDADE"</formula>
    </cfRule>
  </conditionalFormatting>
  <conditionalFormatting sqref="Y404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Y404">
    <cfRule type="cellIs" dxfId="266" priority="222" operator="equal">
      <formula>"OPORTUNIDADE"</formula>
    </cfRule>
  </conditionalFormatting>
  <conditionalFormatting sqref="Y404">
    <cfRule type="cellIs" dxfId="265" priority="220" operator="equal">
      <formula>"NÃO"</formula>
    </cfRule>
    <cfRule type="cellIs" dxfId="264" priority="221" operator="equal">
      <formula>"SIM"</formula>
    </cfRule>
  </conditionalFormatting>
  <conditionalFormatting sqref="Y404">
    <cfRule type="cellIs" dxfId="263" priority="219" operator="equal">
      <formula>"OPORTUNIDADE"</formula>
    </cfRule>
  </conditionalFormatting>
  <conditionalFormatting sqref="Y404">
    <cfRule type="cellIs" dxfId="262" priority="217" operator="equal">
      <formula>"NÃO"</formula>
    </cfRule>
    <cfRule type="cellIs" dxfId="261" priority="218" operator="equal">
      <formula>"SIM"</formula>
    </cfRule>
  </conditionalFormatting>
  <conditionalFormatting sqref="Y404">
    <cfRule type="cellIs" dxfId="260" priority="216" operator="equal">
      <formula>"OPORTUNIDADE"</formula>
    </cfRule>
  </conditionalFormatting>
  <conditionalFormatting sqref="Y404">
    <cfRule type="cellIs" dxfId="259" priority="214" operator="equal">
      <formula>"NÃO"</formula>
    </cfRule>
    <cfRule type="cellIs" dxfId="258" priority="215" operator="equal">
      <formula>"SIM"</formula>
    </cfRule>
  </conditionalFormatting>
  <conditionalFormatting sqref="Y404">
    <cfRule type="cellIs" dxfId="257" priority="213" operator="equal">
      <formula>"OPORTUNIDADE"</formula>
    </cfRule>
  </conditionalFormatting>
  <conditionalFormatting sqref="Y404">
    <cfRule type="cellIs" dxfId="256" priority="211" operator="equal">
      <formula>"NÃO"</formula>
    </cfRule>
    <cfRule type="cellIs" dxfId="255" priority="212" operator="equal">
      <formula>"SIM"</formula>
    </cfRule>
  </conditionalFormatting>
  <conditionalFormatting sqref="Y404">
    <cfRule type="cellIs" dxfId="254" priority="210" operator="equal">
      <formula>"OPORTUNIDADE"</formula>
    </cfRule>
  </conditionalFormatting>
  <conditionalFormatting sqref="Y404">
    <cfRule type="cellIs" dxfId="253" priority="208" operator="equal">
      <formula>"NÃO"</formula>
    </cfRule>
    <cfRule type="cellIs" dxfId="252" priority="209" operator="equal">
      <formula>"SIM"</formula>
    </cfRule>
  </conditionalFormatting>
  <conditionalFormatting sqref="Y404">
    <cfRule type="cellIs" dxfId="251" priority="207" operator="equal">
      <formula>"OPORTUNIDADE"</formula>
    </cfRule>
  </conditionalFormatting>
  <conditionalFormatting sqref="Y404">
    <cfRule type="cellIs" dxfId="250" priority="205" operator="equal">
      <formula>"NÃO"</formula>
    </cfRule>
    <cfRule type="cellIs" dxfId="249" priority="206" operator="equal">
      <formula>"SIM"</formula>
    </cfRule>
  </conditionalFormatting>
  <conditionalFormatting sqref="Y404">
    <cfRule type="cellIs" dxfId="248" priority="204" operator="equal">
      <formula>"OPORTUNIDADE"</formula>
    </cfRule>
  </conditionalFormatting>
  <conditionalFormatting sqref="Y404">
    <cfRule type="cellIs" dxfId="247" priority="202" operator="equal">
      <formula>"NÃO"</formula>
    </cfRule>
    <cfRule type="cellIs" dxfId="246" priority="203" operator="equal">
      <formula>"SIM"</formula>
    </cfRule>
  </conditionalFormatting>
  <conditionalFormatting sqref="Y404">
    <cfRule type="cellIs" dxfId="245" priority="201" operator="equal">
      <formula>"OPORTUNIDADE"</formula>
    </cfRule>
  </conditionalFormatting>
  <conditionalFormatting sqref="Y404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Y404">
    <cfRule type="cellIs" dxfId="242" priority="198" operator="equal">
      <formula>"OPORTUNIDADE"</formula>
    </cfRule>
  </conditionalFormatting>
  <conditionalFormatting sqref="Y404">
    <cfRule type="cellIs" dxfId="241" priority="196" operator="equal">
      <formula>"NÃO"</formula>
    </cfRule>
    <cfRule type="cellIs" dxfId="240" priority="197" operator="equal">
      <formula>"SIM"</formula>
    </cfRule>
  </conditionalFormatting>
  <conditionalFormatting sqref="Y404">
    <cfRule type="cellIs" dxfId="239" priority="195" operator="equal">
      <formula>"OPORTUNIDADE"</formula>
    </cfRule>
  </conditionalFormatting>
  <conditionalFormatting sqref="Y404">
    <cfRule type="cellIs" dxfId="238" priority="193" operator="equal">
      <formula>"NÃO"</formula>
    </cfRule>
    <cfRule type="cellIs" dxfId="237" priority="194" operator="equal">
      <formula>"SIM"</formula>
    </cfRule>
  </conditionalFormatting>
  <conditionalFormatting sqref="Y404">
    <cfRule type="cellIs" dxfId="236" priority="192" operator="equal">
      <formula>"OPORTUNIDADE"</formula>
    </cfRule>
  </conditionalFormatting>
  <conditionalFormatting sqref="Y404">
    <cfRule type="cellIs" dxfId="235" priority="190" operator="equal">
      <formula>"NÃO"</formula>
    </cfRule>
    <cfRule type="cellIs" dxfId="234" priority="191" operator="equal">
      <formula>"SIM"</formula>
    </cfRule>
  </conditionalFormatting>
  <conditionalFormatting sqref="Y404">
    <cfRule type="cellIs" dxfId="233" priority="189" operator="equal">
      <formula>"OPORTUNIDADE"</formula>
    </cfRule>
  </conditionalFormatting>
  <conditionalFormatting sqref="Y404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Y404">
    <cfRule type="cellIs" dxfId="230" priority="186" operator="equal">
      <formula>"OPORTUNIDADE"</formula>
    </cfRule>
  </conditionalFormatting>
  <conditionalFormatting sqref="Y404">
    <cfRule type="cellIs" dxfId="229" priority="184" operator="equal">
      <formula>"NÃO"</formula>
    </cfRule>
    <cfRule type="cellIs" dxfId="228" priority="185" operator="equal">
      <formula>"SIM"</formula>
    </cfRule>
  </conditionalFormatting>
  <conditionalFormatting sqref="Y404">
    <cfRule type="cellIs" dxfId="227" priority="183" operator="equal">
      <formula>"OPORTUNIDADE"</formula>
    </cfRule>
  </conditionalFormatting>
  <conditionalFormatting sqref="Y404">
    <cfRule type="cellIs" dxfId="226" priority="181" operator="equal">
      <formula>"NÃO"</formula>
    </cfRule>
    <cfRule type="cellIs" dxfId="225" priority="182" operator="equal">
      <formula>"SIM"</formula>
    </cfRule>
  </conditionalFormatting>
  <conditionalFormatting sqref="Y404">
    <cfRule type="cellIs" dxfId="224" priority="180" operator="equal">
      <formula>"OPORTUNIDADE"</formula>
    </cfRule>
  </conditionalFormatting>
  <conditionalFormatting sqref="Y404">
    <cfRule type="cellIs" dxfId="223" priority="178" operator="equal">
      <formula>"NÃO"</formula>
    </cfRule>
    <cfRule type="cellIs" dxfId="222" priority="179" operator="equal">
      <formula>"SIM"</formula>
    </cfRule>
  </conditionalFormatting>
  <conditionalFormatting sqref="Y404">
    <cfRule type="cellIs" dxfId="221" priority="177" operator="equal">
      <formula>"OPORTUNIDADE"</formula>
    </cfRule>
  </conditionalFormatting>
  <conditionalFormatting sqref="Y404">
    <cfRule type="cellIs" dxfId="220" priority="175" operator="equal">
      <formula>"NÃO"</formula>
    </cfRule>
    <cfRule type="cellIs" dxfId="219" priority="176" operator="equal">
      <formula>"SIM"</formula>
    </cfRule>
  </conditionalFormatting>
  <conditionalFormatting sqref="Y404">
    <cfRule type="cellIs" dxfId="218" priority="174" operator="equal">
      <formula>"OPORTUNIDADE"</formula>
    </cfRule>
  </conditionalFormatting>
  <conditionalFormatting sqref="Y404">
    <cfRule type="cellIs" dxfId="217" priority="172" operator="equal">
      <formula>"NÃO"</formula>
    </cfRule>
    <cfRule type="cellIs" dxfId="216" priority="173" operator="equal">
      <formula>"SIM"</formula>
    </cfRule>
  </conditionalFormatting>
  <conditionalFormatting sqref="Y404">
    <cfRule type="cellIs" dxfId="215" priority="171" operator="equal">
      <formula>"OPORTUNIDADE"</formula>
    </cfRule>
  </conditionalFormatting>
  <conditionalFormatting sqref="Y404">
    <cfRule type="cellIs" dxfId="214" priority="169" operator="equal">
      <formula>"NÃO"</formula>
    </cfRule>
    <cfRule type="cellIs" dxfId="213" priority="170" operator="equal">
      <formula>"SIM"</formula>
    </cfRule>
  </conditionalFormatting>
  <conditionalFormatting sqref="Y404">
    <cfRule type="cellIs" dxfId="212" priority="168" operator="equal">
      <formula>"OPORTUNIDADE"</formula>
    </cfRule>
  </conditionalFormatting>
  <conditionalFormatting sqref="Y404">
    <cfRule type="cellIs" dxfId="211" priority="166" operator="equal">
      <formula>"NÃO"</formula>
    </cfRule>
    <cfRule type="cellIs" dxfId="210" priority="167" operator="equal">
      <formula>"SIM"</formula>
    </cfRule>
  </conditionalFormatting>
  <conditionalFormatting sqref="Y404">
    <cfRule type="cellIs" dxfId="209" priority="165" operator="equal">
      <formula>"OPORTUNIDADE"</formula>
    </cfRule>
  </conditionalFormatting>
  <conditionalFormatting sqref="Y404">
    <cfRule type="cellIs" dxfId="208" priority="163" operator="equal">
      <formula>"NÃO"</formula>
    </cfRule>
    <cfRule type="cellIs" dxfId="207" priority="164" operator="equal">
      <formula>"SIM"</formula>
    </cfRule>
  </conditionalFormatting>
  <conditionalFormatting sqref="Y404">
    <cfRule type="cellIs" dxfId="206" priority="162" operator="equal">
      <formula>"OPORTUNIDADE"</formula>
    </cfRule>
  </conditionalFormatting>
  <conditionalFormatting sqref="Y404">
    <cfRule type="cellIs" dxfId="205" priority="160" operator="equal">
      <formula>"NÃO"</formula>
    </cfRule>
    <cfRule type="cellIs" dxfId="204" priority="161" operator="equal">
      <formula>"SIM"</formula>
    </cfRule>
  </conditionalFormatting>
  <conditionalFormatting sqref="Y404">
    <cfRule type="cellIs" dxfId="203" priority="159" operator="equal">
      <formula>"OPORTUNIDADE"</formula>
    </cfRule>
  </conditionalFormatting>
  <conditionalFormatting sqref="Y404">
    <cfRule type="cellIs" dxfId="202" priority="157" operator="equal">
      <formula>"NÃO"</formula>
    </cfRule>
    <cfRule type="cellIs" dxfId="201" priority="158" operator="equal">
      <formula>"SIM"</formula>
    </cfRule>
  </conditionalFormatting>
  <conditionalFormatting sqref="Y404">
    <cfRule type="cellIs" dxfId="200" priority="156" operator="equal">
      <formula>"OPORTUNIDADE"</formula>
    </cfRule>
  </conditionalFormatting>
  <conditionalFormatting sqref="Y404">
    <cfRule type="cellIs" dxfId="199" priority="154" operator="equal">
      <formula>"NÃO"</formula>
    </cfRule>
    <cfRule type="cellIs" dxfId="198" priority="155" operator="equal">
      <formula>"SIM"</formula>
    </cfRule>
  </conditionalFormatting>
  <conditionalFormatting sqref="Y404">
    <cfRule type="cellIs" dxfId="197" priority="153" operator="equal">
      <formula>"OPORTUNIDADE"</formula>
    </cfRule>
  </conditionalFormatting>
  <conditionalFormatting sqref="Y404">
    <cfRule type="cellIs" dxfId="196" priority="151" operator="equal">
      <formula>"NÃO"</formula>
    </cfRule>
    <cfRule type="cellIs" dxfId="195" priority="152" operator="equal">
      <formula>"SIM"</formula>
    </cfRule>
  </conditionalFormatting>
  <conditionalFormatting sqref="Y404">
    <cfRule type="cellIs" dxfId="194" priority="150" operator="equal">
      <formula>"OPORTUNIDADE"</formula>
    </cfRule>
  </conditionalFormatting>
  <conditionalFormatting sqref="Y404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Y404">
    <cfRule type="cellIs" dxfId="191" priority="147" operator="equal">
      <formula>"OPORTUNIDADE"</formula>
    </cfRule>
  </conditionalFormatting>
  <conditionalFormatting sqref="Y404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Y404">
    <cfRule type="cellIs" dxfId="188" priority="144" operator="equal">
      <formula>"OPORTUNIDADE"</formula>
    </cfRule>
  </conditionalFormatting>
  <conditionalFormatting sqref="Y404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Y404">
    <cfRule type="cellIs" dxfId="185" priority="141" operator="equal">
      <formula>"OPORTUNIDADE"</formula>
    </cfRule>
  </conditionalFormatting>
  <conditionalFormatting sqref="Y404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Y404">
    <cfRule type="cellIs" dxfId="182" priority="138" operator="equal">
      <formula>"OPORTUNIDADE"</formula>
    </cfRule>
  </conditionalFormatting>
  <conditionalFormatting sqref="Y404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Y404">
    <cfRule type="cellIs" dxfId="179" priority="135" operator="equal">
      <formula>"OPORTUNIDADE"</formula>
    </cfRule>
  </conditionalFormatting>
  <conditionalFormatting sqref="Y404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Y407">
    <cfRule type="cellIs" dxfId="176" priority="132" operator="equal">
      <formula>"OPORTUNIDADE"</formula>
    </cfRule>
  </conditionalFormatting>
  <conditionalFormatting sqref="Y407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Z407">
    <cfRule type="cellIs" dxfId="173" priority="129" operator="equal">
      <formula>"OPORTUNIDADE"</formula>
    </cfRule>
  </conditionalFormatting>
  <conditionalFormatting sqref="Z407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407">
    <cfRule type="cellIs" dxfId="170" priority="126" operator="equal">
      <formula>"OPORTUNIDADE"</formula>
    </cfRule>
  </conditionalFormatting>
  <conditionalFormatting sqref="Z407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Z407">
    <cfRule type="cellIs" dxfId="167" priority="123" operator="equal">
      <formula>"OPORTUNIDADE"</formula>
    </cfRule>
  </conditionalFormatting>
  <conditionalFormatting sqref="Z407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407">
    <cfRule type="cellIs" dxfId="164" priority="120" operator="equal">
      <formula>"OPORTUNIDADE"</formula>
    </cfRule>
  </conditionalFormatting>
  <conditionalFormatting sqref="Z407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407">
    <cfRule type="cellIs" dxfId="161" priority="117" operator="equal">
      <formula>"OPORTUNIDADE"</formula>
    </cfRule>
  </conditionalFormatting>
  <conditionalFormatting sqref="Z407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BK1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8" priority="110" operator="equal">
      <formula>"OPORTUNIDADE"</formula>
    </cfRule>
  </conditionalFormatting>
  <conditionalFormatting sqref="Z20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Y20">
    <cfRule type="cellIs" dxfId="155" priority="107" operator="equal">
      <formula>"OPORTUNIDADE"</formula>
    </cfRule>
  </conditionalFormatting>
  <conditionalFormatting sqref="Y20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86" operator="equal">
      <formula>"OPORTUNIDADE"</formula>
    </cfRule>
  </conditionalFormatting>
  <conditionalFormatting sqref="Z19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Z19">
    <cfRule type="cellIs" dxfId="146" priority="83" operator="equal">
      <formula>"OPORTUNIDADE"</formula>
    </cfRule>
  </conditionalFormatting>
  <conditionalFormatting sqref="Z19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19">
    <cfRule type="cellIs" dxfId="143" priority="80" operator="equal">
      <formula>"OPORTUNIDADE"</formula>
    </cfRule>
  </conditionalFormatting>
  <conditionalFormatting sqref="Z19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19">
    <cfRule type="cellIs" dxfId="140" priority="77" operator="equal">
      <formula>"OPORTUNIDADE"</formula>
    </cfRule>
  </conditionalFormatting>
  <conditionalFormatting sqref="Z19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Z19">
    <cfRule type="cellIs" dxfId="137" priority="74" operator="equal">
      <formula>"OPORTUNIDADE"</formula>
    </cfRule>
  </conditionalFormatting>
  <conditionalFormatting sqref="Z19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Z19">
    <cfRule type="cellIs" dxfId="134" priority="71" operator="equal">
      <formula>"OPORTUNIDADE"</formula>
    </cfRule>
  </conditionalFormatting>
  <conditionalFormatting sqref="Z19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Z19">
    <cfRule type="cellIs" dxfId="131" priority="68" operator="equal">
      <formula>"OPORTUNIDADE"</formula>
    </cfRule>
  </conditionalFormatting>
  <conditionalFormatting sqref="Z19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Z19">
    <cfRule type="cellIs" dxfId="128" priority="65" operator="equal">
      <formula>"OPORTUNIDADE"</formula>
    </cfRule>
  </conditionalFormatting>
  <conditionalFormatting sqref="Z19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Z19">
    <cfRule type="cellIs" dxfId="125" priority="62" operator="equal">
      <formula>"OPORTUNIDADE"</formula>
    </cfRule>
  </conditionalFormatting>
  <conditionalFormatting sqref="Z19">
    <cfRule type="cellIs" dxfId="124" priority="60" operator="equal">
      <formula>"NÃO"</formula>
    </cfRule>
    <cfRule type="cellIs" dxfId="123" priority="61" operator="equal">
      <formula>"SIM"</formula>
    </cfRule>
  </conditionalFormatting>
  <conditionalFormatting sqref="Z19">
    <cfRule type="cellIs" dxfId="122" priority="56" operator="equal">
      <formula>"OPORTUNIDADE"</formula>
    </cfRule>
  </conditionalFormatting>
  <conditionalFormatting sqref="Z19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Z19">
    <cfRule type="cellIs" dxfId="119" priority="53" operator="equal">
      <formula>"OPORTUNIDADE"</formula>
    </cfRule>
  </conditionalFormatting>
  <conditionalFormatting sqref="Z19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19">
    <cfRule type="cellIs" dxfId="116" priority="20" operator="equal">
      <formula>"OPORTUNIDADE"</formula>
    </cfRule>
  </conditionalFormatting>
  <conditionalFormatting sqref="Y19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22:Z22">
    <cfRule type="cellIs" dxfId="113" priority="17" operator="equal">
      <formula>"OPORTUNIDADE"</formula>
    </cfRule>
  </conditionalFormatting>
  <conditionalFormatting sqref="Y22:Z22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10" priority="7" operator="equal">
      <formula>"OPORTUNIDADE"</formula>
    </cfRule>
  </conditionalFormatting>
  <conditionalFormatting sqref="Z30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0">
    <cfRule type="cellIs" dxfId="107" priority="4" operator="equal">
      <formula>"OPORTUNIDADE"</formula>
    </cfRule>
  </conditionalFormatting>
  <conditionalFormatting sqref="Y30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1265</v>
      </c>
      <c r="D5" s="352"/>
      <c r="E5" s="352"/>
      <c r="F5" s="352"/>
      <c r="G5" s="352"/>
      <c r="H5" s="352"/>
      <c r="I5" s="352"/>
      <c r="J5" s="353"/>
      <c r="K5" s="354" t="s">
        <v>1266</v>
      </c>
      <c r="L5" s="355"/>
      <c r="M5" s="355"/>
      <c r="N5" s="355"/>
      <c r="O5" s="356" t="s">
        <v>1267</v>
      </c>
      <c r="P5" s="357"/>
      <c r="Q5" s="358"/>
    </row>
    <row r="6" spans="1:17" s="94" customFormat="1" ht="15.75" customHeight="1">
      <c r="A6" s="88" t="s">
        <v>1268</v>
      </c>
      <c r="B6" s="95" t="s">
        <v>1269</v>
      </c>
      <c r="C6" s="96" t="s">
        <v>1163</v>
      </c>
      <c r="D6" s="97" t="s">
        <v>1164</v>
      </c>
      <c r="E6" s="96" t="s">
        <v>1270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1271</v>
      </c>
      <c r="M6" s="140" t="s">
        <v>628</v>
      </c>
      <c r="N6" s="141" t="s">
        <v>1158</v>
      </c>
      <c r="O6" s="247" t="s">
        <v>1201</v>
      </c>
      <c r="P6" s="158"/>
      <c r="Q6" s="194" t="s">
        <v>1272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2</v>
      </c>
      <c r="P9" s="91"/>
      <c r="Q9" s="146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2</v>
      </c>
      <c r="P14" s="91"/>
      <c r="Q14" s="146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2</v>
      </c>
      <c r="P16" s="91"/>
      <c r="Q16" s="146" t="str">
        <f>IF($A$2=1,IF(FN_MC!BJ14="","*",FN_MC!BJ14),IF(FN_MC!BK14="","*",FN_MC!BK14))</f>
        <v>MC1 10:29, em inspeção ZIQ-ZDK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W48</v>
      </c>
      <c r="F24" s="100" t="str">
        <f>IF(FN_MC!H22="","*",FN_MC!H22)</f>
        <v>TOM2</v>
      </c>
      <c r="G24" s="100" t="str">
        <f>IF(FN_MC!M22="","*",FN_MC!M22)</f>
        <v>TOM-TPC</v>
      </c>
      <c r="H24" s="155">
        <f>IF(FN_MC!K22="","*",FN_MC!K22)</f>
        <v>416.2</v>
      </c>
      <c r="I24" s="133">
        <f>IF(FN_MC!O22="","*",FN_MC!O22)</f>
        <v>0.39583333333333331</v>
      </c>
      <c r="J24" s="133">
        <f>IF(FN_MC!P22="","*",FN_MC!P22)</f>
        <v>8.3333333333333329E-2</v>
      </c>
      <c r="K24" s="142" t="str">
        <f>IF(FN_MC!AK22="","*",FN_MC!AK22)</f>
        <v>TOM2</v>
      </c>
      <c r="L24" s="142" t="str">
        <f>IF(FN_MC!AM22="","*",FN_MC!AM22)</f>
        <v>TOM-TPC</v>
      </c>
      <c r="M24" s="142">
        <f>IF(FN_MC!AP22="","*",FN_MC!AP22)</f>
        <v>416.2</v>
      </c>
      <c r="N24" s="142" t="str">
        <f>IF(FN_MC!AM22="","*",FN_MC!AM22)</f>
        <v>TOM-TPC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>
        <f>IF(FN_MC!B25="","*",FN_MC!B25)</f>
        <v>45993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45993</v>
      </c>
      <c r="B31" s="99" t="str">
        <f>IF(FN_MC!X29="","*",FN_MC!X29)</f>
        <v>Oportunidade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V80</v>
      </c>
      <c r="F31" s="100" t="str">
        <f>IF(FN_MC!H29="","*",FN_MC!H29)</f>
        <v>ZDK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ZDK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>
        <f>IF(FN_MC!B30="","*",FN_MC!B30)</f>
        <v>45993</v>
      </c>
      <c r="B32" s="99" t="str">
        <f>IF(FN_MC!X30="","*",FN_MC!X30)</f>
        <v>Oportunidade</v>
      </c>
      <c r="C32" s="100" t="str">
        <f>IF(FN_MC!S30="","*",FN_MC!S30)</f>
        <v>MALHA CENTRAL</v>
      </c>
      <c r="D32" s="100" t="str">
        <f>IF(FN_MC!T30="","*",FN_MC!T30)</f>
        <v>RAMAL</v>
      </c>
      <c r="E32" s="100" t="str">
        <f>IF(FN_MC!D30="","*",FN_MC!D30)</f>
        <v>E17</v>
      </c>
      <c r="F32" s="100" t="str">
        <f>IF(FN_MC!H30="","*",FN_MC!H30)</f>
        <v>ZDK1</v>
      </c>
      <c r="G32" s="100" t="str">
        <f>IF(FN_MC!M30="","*",FN_MC!M30)</f>
        <v>ZDK-ZVT</v>
      </c>
      <c r="H32" s="155">
        <f>IF(FN_MC!K30="","*",FN_MC!K30)</f>
        <v>251</v>
      </c>
      <c r="I32" s="133">
        <f>IF(FN_MC!O30="","*",FN_MC!O30)</f>
        <v>0.375</v>
      </c>
      <c r="J32" s="133">
        <f>IF(FN_MC!P30="","*",FN_MC!P30)</f>
        <v>0.125</v>
      </c>
      <c r="K32" s="142" t="str">
        <f>IF(FN_MC!AK30="","*",FN_MC!AK30)</f>
        <v>ZDK1</v>
      </c>
      <c r="L32" s="142" t="str">
        <f>IF(FN_MC!AM30="","*",FN_MC!AM30)</f>
        <v>ZDK-ZVT</v>
      </c>
      <c r="M32" s="142">
        <f>IF(FN_MC!AP30="","*",FN_MC!AP30)</f>
        <v>251</v>
      </c>
      <c r="N32" s="142" t="str">
        <f>IF(FN_MC!AM30="","*",FN_MC!AM30)</f>
        <v>ZDK-ZVT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1272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1273</v>
      </c>
      <c r="W1" s="364"/>
      <c r="X1" s="364"/>
      <c r="Y1" s="105"/>
    </row>
    <row r="2" spans="1:25" s="101" customFormat="1" ht="11.25" customHeight="1">
      <c r="A2" s="106" t="s">
        <v>1274</v>
      </c>
      <c r="B2" s="106" t="s">
        <v>1269</v>
      </c>
      <c r="C2" s="106" t="s">
        <v>605</v>
      </c>
      <c r="D2" s="107" t="s">
        <v>1163</v>
      </c>
      <c r="E2" s="107" t="s">
        <v>1164</v>
      </c>
      <c r="F2" s="107" t="s">
        <v>1268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1275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1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P0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W48</v>
      </c>
      <c r="H20" s="111" t="str">
        <f>IF(FN_MC!F22="","*",FN_MC!F22)</f>
        <v>MECANIZAÇÃO - DOL</v>
      </c>
      <c r="I20" s="111" t="str">
        <f>IF(FN_MC!H22="","*",FN_MC!H22)</f>
        <v>TOM2</v>
      </c>
      <c r="J20" s="111" t="str">
        <f>IF(FN_MC!I22="","*",FN_MC!I22)</f>
        <v>TOM2</v>
      </c>
      <c r="K20" s="111" t="str">
        <f>IF(FN_MC!M22="","*",FN_MC!M22)</f>
        <v>TOM-TPC</v>
      </c>
      <c r="L20" s="111" t="str">
        <f>IF(FN_MC!N22="","*",FN_MC!N22)</f>
        <v>416TPC</v>
      </c>
      <c r="M20" s="112">
        <f>IF(FN_MC!J22="","*",FN_MC!J22)</f>
        <v>74</v>
      </c>
      <c r="N20" s="297">
        <f>IF(FN_MC!K22="","*",FN_MC!K22)</f>
        <v>416.2</v>
      </c>
      <c r="O20" s="297" t="str">
        <f>IF(FN_MC!L22="","*",FN_MC!L22)</f>
        <v>-</v>
      </c>
      <c r="P20" s="112"/>
      <c r="Q20" s="129">
        <f>IF(FN_MC!O22="","*",FN_MC!O22)</f>
        <v>0.39583333333333331</v>
      </c>
      <c r="R20" s="129">
        <f>IF(FN_MC!P22="","*",FN_MC!P22)</f>
        <v>8.3333333333333329E-2</v>
      </c>
      <c r="S20" s="111" t="str">
        <f>IF(FN_MC!Q22="","*",CONCATENATE(FN_MC!Q22," ",FN_MC!R22))</f>
        <v>1000 M</v>
      </c>
      <c r="T20" s="111" t="str">
        <f>IF(FN_MC!V22="","*",FN_MC!V22)</f>
        <v>Rodrigo</v>
      </c>
      <c r="U20" s="111" t="str">
        <f>IF(FN_MC!W22="","*",FN_MC!W22)</f>
        <v xml:space="preserve">Desguarnecimento ombro de lastro (DOL)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>
        <f>IF(FN_MC!B25="","*",FN_MC!B25)</f>
        <v>45993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>
        <f>IF(FN_MC!B29="","*",FN_MC!B29)</f>
        <v>45993</v>
      </c>
      <c r="G27" s="111" t="str">
        <f>IF(FN_MC!D29="","*",FN_MC!D29)</f>
        <v>V80</v>
      </c>
      <c r="H27" s="111" t="str">
        <f>IF(FN_MC!F29="","*",FN_MC!F29)</f>
        <v>INSPEÇÃO RIV</v>
      </c>
      <c r="I27" s="111" t="str">
        <f>IF(FN_MC!H29="","*",FN_MC!H29)</f>
        <v>ZDK</v>
      </c>
      <c r="J27" s="111" t="str">
        <f>IF(FN_MC!I29="","*",FN_MC!I29)</f>
        <v>ZPD</v>
      </c>
      <c r="K27" s="111" t="str">
        <f>IF(FN_MC!M29="","*",FN_MC!M29)</f>
        <v>-</v>
      </c>
      <c r="L27" s="111" t="str">
        <f>IF(FN_MC!N29="","*",FN_MC!N29)</f>
        <v>-</v>
      </c>
      <c r="M27" s="112">
        <f>IF(FN_MC!J29="","*",FN_MC!J29)</f>
        <v>78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Fernanda</v>
      </c>
      <c r="U27" s="111" t="str">
        <f>IF(FN_MC!W29="","*",FN_MC!W29)</f>
        <v>Inspeção RIV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Oportunidade</v>
      </c>
      <c r="C28" s="110" t="str">
        <f>IF(FN_MC!Z30="","*",FN_MC!Z30)</f>
        <v>P0</v>
      </c>
      <c r="D28" s="111" t="str">
        <f>IF(FN_MC!S30="","*",FN_MC!S30)</f>
        <v>MALHA CENTRAL</v>
      </c>
      <c r="E28" s="111" t="str">
        <f>IF(FN_MC!T30="","*",FN_MC!T30)</f>
        <v>RAMAL</v>
      </c>
      <c r="F28" s="111">
        <f>IF(FN_MC!B30="","*",FN_MC!B30)</f>
        <v>45993</v>
      </c>
      <c r="G28" s="111" t="str">
        <f>IF(FN_MC!D30="","*",FN_MC!D30)</f>
        <v>E17</v>
      </c>
      <c r="H28" s="111" t="str">
        <f>IF(FN_MC!F30="","*",FN_MC!F30)</f>
        <v>CAMINHÃO DE SOLDA</v>
      </c>
      <c r="I28" s="111" t="str">
        <f>IF(FN_MC!H30="","*",FN_MC!H30)</f>
        <v>ZDK1</v>
      </c>
      <c r="J28" s="111" t="str">
        <f>IF(FN_MC!I30="","*",FN_MC!I30)</f>
        <v>ZDK1</v>
      </c>
      <c r="K28" s="111" t="str">
        <f>IF(FN_MC!M30="","*",FN_MC!M30)</f>
        <v>ZDK-ZVT</v>
      </c>
      <c r="L28" s="111" t="str">
        <f>IF(FN_MC!N30="","*",FN_MC!N30)</f>
        <v>ZDK1/ZDKZVT</v>
      </c>
      <c r="M28" s="112">
        <f>IF(FN_MC!J30="","*",FN_MC!J30)</f>
        <v>78</v>
      </c>
      <c r="N28" s="297">
        <f>IF(FN_MC!K30="","*",FN_MC!K30)</f>
        <v>251</v>
      </c>
      <c r="O28" s="297">
        <f>IF(FN_MC!L30="","*",FN_MC!L30)</f>
        <v>244</v>
      </c>
      <c r="P28" s="112"/>
      <c r="Q28" s="129">
        <f>IF(FN_MC!O30="","*",FN_MC!O30)</f>
        <v>0.375</v>
      </c>
      <c r="R28" s="129">
        <f>IF(FN_MC!P30="","*",FN_MC!P30)</f>
        <v>0.125</v>
      </c>
      <c r="S28" s="111" t="str">
        <f>IF(FN_MC!Q30="","*",CONCATENATE(FN_MC!Q30," ",FN_MC!R30))</f>
        <v>3 Nº DE SOLDA</v>
      </c>
      <c r="T28" s="111" t="str">
        <f>IF(FN_MC!V30="","*",FN_MC!V30)</f>
        <v>Higor</v>
      </c>
      <c r="U28" s="111" t="str">
        <f>IF(FN_MC!W30="","*",FN_MC!W30)</f>
        <v xml:space="preserve">Caminhão de solda 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1276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1277</v>
      </c>
      <c r="C2" s="96" t="s">
        <v>1148</v>
      </c>
      <c r="D2" s="96" t="s">
        <v>1150</v>
      </c>
      <c r="E2" s="96" t="s">
        <v>1278</v>
      </c>
      <c r="F2" s="96" t="s">
        <v>1279</v>
      </c>
      <c r="G2" s="96" t="s">
        <v>1280</v>
      </c>
      <c r="H2" s="96" t="s">
        <v>1281</v>
      </c>
      <c r="I2" s="96" t="s">
        <v>1282</v>
      </c>
      <c r="J2" s="96" t="s">
        <v>1283</v>
      </c>
      <c r="K2" s="132" t="s">
        <v>1284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W48</v>
      </c>
      <c r="E20" s="122" t="str">
        <f>IF(FN_MC!H22="","*",FN_MC!H22)</f>
        <v>TOM2</v>
      </c>
      <c r="F20" s="138" t="str">
        <f>IF(FN_MC!M22="","*",FN_MC!M22)</f>
        <v>TOM-TPC</v>
      </c>
      <c r="G20" s="122" t="str">
        <f>IF(FN_MC!I22="","*",FN_MC!I22)</f>
        <v>TOM2</v>
      </c>
      <c r="H20" s="122" t="str">
        <f>IF(FN_MC!AB22="","*",FN_MC!AB22)</f>
        <v>FIXO</v>
      </c>
      <c r="I20" s="122" t="str">
        <f>IF(FN_MC!AC22="","*",FN_MC!AC22)</f>
        <v>-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>
        <f>IF(FN_MC!B25="","*",FN_MC!B25)</f>
        <v>45993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>
        <f>IF(FN_MC!B29="","*",FN_MC!B29)</f>
        <v>45993</v>
      </c>
      <c r="D27" s="122" t="str">
        <f>IF(FN_MC!D29="","*",FN_MC!D29)</f>
        <v>V80</v>
      </c>
      <c r="E27" s="122" t="str">
        <f>IF(FN_MC!H29="","*",FN_MC!H29)</f>
        <v>ZDK</v>
      </c>
      <c r="F27" s="138" t="str">
        <f>IF(FN_MC!M29="","*",FN_MC!M29)</f>
        <v>-</v>
      </c>
      <c r="G27" s="122" t="str">
        <f>IF(FN_MC!I29="","*",FN_MC!I29)</f>
        <v>ZPD</v>
      </c>
      <c r="H27" s="122" t="str">
        <f>IF(FN_MC!AB29="","*",FN_MC!AB29)</f>
        <v>-</v>
      </c>
      <c r="I27" s="122" t="str">
        <f>IF(FN_MC!AC29="","*",FN_MC!AC29)</f>
        <v>-</v>
      </c>
      <c r="J27" s="123" t="str">
        <f>IF(FN_MC!AA29="","*",FN_MC!AA29)</f>
        <v>-</v>
      </c>
      <c r="K27" s="135" t="str">
        <f>IF(FN_MC!AD29="","*",FN_MC!AD29)</f>
        <v>-</v>
      </c>
    </row>
    <row r="28" spans="2:11" s="124" customFormat="1" hidden="1">
      <c r="B28" s="121" t="str">
        <f>IF(FN_MC!Y30="","*",FN_MC!Y30)</f>
        <v>*</v>
      </c>
      <c r="C28" s="122">
        <f>IF(FN_MC!B30="","*",FN_MC!B30)</f>
        <v>45993</v>
      </c>
      <c r="D28" s="122" t="str">
        <f>IF(FN_MC!D30="","*",FN_MC!D30)</f>
        <v>E17</v>
      </c>
      <c r="E28" s="122" t="str">
        <f>IF(FN_MC!H30="","*",FN_MC!H30)</f>
        <v>ZDK1</v>
      </c>
      <c r="F28" s="138" t="str">
        <f>IF(FN_MC!M30="","*",FN_MC!M30)</f>
        <v>ZDK-ZVT</v>
      </c>
      <c r="G28" s="122" t="str">
        <f>IF(FN_MC!I30="","*",FN_MC!I30)</f>
        <v>ZDK1</v>
      </c>
      <c r="H28" s="122" t="str">
        <f>IF(FN_MC!AB30="","*",FN_MC!AB30)</f>
        <v>FIXO</v>
      </c>
      <c r="I28" s="122" t="str">
        <f>IF(FN_MC!AC30="","*",FN_MC!AC30)</f>
        <v>ACIONAMENTO</v>
      </c>
      <c r="J28" s="123">
        <f>IF(FN_MC!AA30="","*",FN_MC!AA30)</f>
        <v>1</v>
      </c>
      <c r="K28" s="135">
        <f>IF(FN_MC!AD30="","*",FN_MC!AD30)</f>
        <v>0.33333333333333331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2025-12-01T16:37:27Z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