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571" documentId="8_{B6337239-1A00-434D-AAD0-422EA1FEB5AE}" xr6:coauthVersionLast="47" xr6:coauthVersionMax="47" xr10:uidLastSave="{FAD19BA9-EBB4-4184-838F-C4766B846FC0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96" i="1" l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J84" i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/>
  <c r="AK85" i="1"/>
  <c r="K86" i="11" s="1"/>
  <c r="AL85" i="1"/>
  <c r="AO85" i="1"/>
  <c r="BE85" i="1" s="1"/>
  <c r="AP85" i="1"/>
  <c r="M86" i="11" s="1"/>
  <c r="AQ85" i="1"/>
  <c r="BB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J92" i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J108" i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J124" i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J126" i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M136" i="1" a="1"/>
  <c r="M136" i="1" s="1"/>
  <c r="N136" i="1" a="1"/>
  <c r="N136" i="1" s="1"/>
  <c r="L159" i="16" s="1"/>
  <c r="R136" i="1"/>
  <c r="S136" i="1" a="1"/>
  <c r="S136" i="1" s="1"/>
  <c r="D159" i="16" s="1"/>
  <c r="T136" i="1" a="1"/>
  <c r="T136" i="1" s="1"/>
  <c r="E159" i="16" s="1"/>
  <c r="AI136" i="1"/>
  <c r="BB136" i="1" s="1"/>
  <c r="AJ136" i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2" i="16" s="1"/>
  <c r="N139" i="1" a="1"/>
  <c r="N139" i="1" s="1"/>
  <c r="L162" i="16" s="1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3" i="1" l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<sst xmlns="http://schemas.openxmlformats.org/spreadsheetml/2006/main" count="5287" uniqueCount="1504">
  <si>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</si>
  <si>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</si>
  <si>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</si>
  <si>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</si>
  <si>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</si>
  <si>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</si>
  <si>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</si>
  <si>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</si>
  <si>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</si>
  <si>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</si>
  <si>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</si>
  <si>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</si>
  <si>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</si>
  <si>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</si>
  <si>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</si>
  <si>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</si>
  <si>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</si>
  <si>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</si>
  <si>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</si>
  <si>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</si>
  <si>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</si>
  <si>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</si>
  <si>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</si>
  <si>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</si>
  <si>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</si>
  <si>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</si>
  <si>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</si>
  <si>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</si>
  <si>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</si>
  <si>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</si>
  <si>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</si>
  <si>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</si>
  <si>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</si>
  <si>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</si>
  <si>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</si>
  <si>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</si>
  <si>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</si>
  <si>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</si>
  <si>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</si>
  <si>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</si>
  <si>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</si>
  <si>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</si>
  <si>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</si>
  <si>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</si>
  <si>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</si>
  <si>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</si>
  <si>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</si>
  <si>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</si>
  <si>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</si>
  <si>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</si>
  <si>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</si>
  <si>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</si>
  <si>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</si>
  <si>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</si>
  <si>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</si>
  <si>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</si>
  <si>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</si>
  <si>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</si>
  <si>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</si>
  <si>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</si>
  <si>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</si>
  <si>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</si>
  <si>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</si>
  <si>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</si>
  <si>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</si>
  <si>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</si>
  <si>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</si>
  <si>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</si>
  <si>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</si>
  <si>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</si>
  <si>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</si>
  <si>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</si>
  <si>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</si>
  <si>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</si>
  <si>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</si>
  <si>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</si>
  <si>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</si>
  <si>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</si>
  <si>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</si>
  <si>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</si>
  <si>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</si>
  <si>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</si>
  <si>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</si>
  <si>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</si>
  <si>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</si>
  <si>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</si>
  <si>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</si>
  <si>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</si>
  <si>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</si>
  <si>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</si>
  <si>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</si>
  <si>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</si>
  <si>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</si>
  <si>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</si>
  <si>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</si>
  <si>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</si>
  <si>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</si>
  <si>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</si>
  <si>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</si>
  <si>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</si>
  <si>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</si>
  <si>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</si>
  <si>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</si>
  <si>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</si>
  <si>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</si>
  <si>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</si>
  <si>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</si>
  <si>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</si>
  <si>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</si>
  <si>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</si>
  <si>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</si>
  <si>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</si>
  <si>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</si>
  <si>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</si>
  <si>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</si>
  <si>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</si>
  <si>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</si>
  <si>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</si>
  <si>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</si>
  <si>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</si>
  <si>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</si>
  <si>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</si>
  <si>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</si>
  <si>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</si>
  <si>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</si>
  <si>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</si>
  <si>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</si>
  <si>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</si>
  <si>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</si>
  <si>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</si>
  <si>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</si>
  <si>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</si>
  <si>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</si>
  <si>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</si>
  <si>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</si>
  <si>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</si>
  <si>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</si>
  <si>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</si>
  <si>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</si>
  <si>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</si>
  <si>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</si>
  <si>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</si>
  <si>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</si>
  <si>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</si>
  <si>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</si>
  <si>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</si>
  <si>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</si>
  <si>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</si>
  <si>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</si>
  <si>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</si>
  <si>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</si>
  <si>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</si>
  <si>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</si>
  <si>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</si>
  <si>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</si>
  <si>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</si>
  <si>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</si>
  <si>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</si>
  <si>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</si>
  <si>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</si>
  <si>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</si>
  <si>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</si>
  <si>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</si>
  <si>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</si>
  <si>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</si>
  <si>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</si>
  <si>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</si>
  <si>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</si>
  <si>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</si>
  <si>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</si>
  <si>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</si>
  <si>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</si>
  <si>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</si>
  <si>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</si>
  <si>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</si>
  <si>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</si>
  <si>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</si>
  <si>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</si>
  <si>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</si>
  <si>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</si>
  <si>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</si>
  <si>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</si>
  <si>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</si>
  <si>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</si>
  <si>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</si>
  <si>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</si>
  <si>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</si>
  <si>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</si>
  <si>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</si>
  <si>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</si>
  <si>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</si>
  <si>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</si>
  <si>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</si>
  <si>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</si>
  <si>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</si>
  <si>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</si>
  <si>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</si>
  <si>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</si>
  <si>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</si>
  <si>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</si>
  <si>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</si>
  <si>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</si>
  <si>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</si>
  <si>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</si>
  <si>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</si>
  <si>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</si>
  <si>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</si>
  <si>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</si>
  <si>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</si>
  <si>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</si>
  <si>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</si>
  <si>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</si>
  <si>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</si>
  <si>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</si>
  <si>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</si>
  <si>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</si>
  <si>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</si>
  <si>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</si>
  <si>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</si>
  <si>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</si>
  <si>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</si>
  <si>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</si>
  <si>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</si>
  <si>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</si>
  <si>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</si>
  <si>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</si>
  <si>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</si>
  <si>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</si>
  <si>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</si>
  <si>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</si>
  <si>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</si>
  <si>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</si>
  <si>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</si>
  <si>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</si>
  <si>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</si>
  <si>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</si>
  <si>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</si>
  <si>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</si>
  <si>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</si>
  <si>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</si>
  <si>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</si>
  <si>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</si>
  <si>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</si>
  <si>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</si>
  <si>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</si>
  <si>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</si>
  <si>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</si>
  <si>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</si>
  <si>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</si>
  <si>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</si>
  <si>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</si>
  <si>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</si>
  <si>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</si>
  <si>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</si>
  <si>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</si>
  <si>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</si>
  <si>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</si>
  <si>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</si>
  <si>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</si>
  <si>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</si>
  <si>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</si>
  <si>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</si>
  <si>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</si>
  <si>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</si>
  <si>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</si>
  <si>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</si>
  <si>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</si>
  <si>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</si>
  <si>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</si>
  <si>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</si>
  <si>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</si>
  <si>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</si>
  <si>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</si>
  <si>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</si>
  <si>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</si>
  <si>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</si>
  <si>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</si>
  <si>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</si>
  <si>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</si>
  <si>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</si>
  <si>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</si>
  <si>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</si>
  <si>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</si>
  <si>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</si>
  <si>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</si>
  <si>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</si>
  <si>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</si>
  <si>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</si>
  <si>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</si>
  <si>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</si>
  <si>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</si>
  <si>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</si>
  <si>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</si>
  <si>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</si>
  <si>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</si>
  <si>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</si>
  <si>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</si>
  <si>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</si>
  <si>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</si>
  <si>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</si>
  <si>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</si>
  <si>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</si>
  <si>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</si>
  <si>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</si>
  <si>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</si>
  <si>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</si>
  <si>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</si>
  <si>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</si>
  <si>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</si>
  <si>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</si>
  <si>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</si>
  <si>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</si>
  <si>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</si>
  <si>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</si>
  <si>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</si>
  <si>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</si>
  <si>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</si>
  <si>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</si>
  <si>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</si>
  <si>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</si>
  <si>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</si>
  <si>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</si>
  <si>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</si>
  <si>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</si>
  <si>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</si>
  <si>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</si>
  <si>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</si>
  <si>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</si>
  <si>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</si>
  <si>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</si>
  <si>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</si>
  <si>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</si>
  <si>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</si>
  <si>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</si>
  <si>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</si>
  <si>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</si>
  <si>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</si>
  <si>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</si>
  <si>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</si>
  <si>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</si>
  <si>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</si>
  <si>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</si>
  <si>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</si>
  <si>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</si>
  <si>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</si>
  <si>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</si>
  <si>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</si>
  <si>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</si>
  <si>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</si>
  <si>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</si>
  <si>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</si>
  <si>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</si>
  <si>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</si>
  <si>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</si>
  <si>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</si>
  <si>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</si>
  <si>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</si>
  <si>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</si>
  <si>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</si>
  <si>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</si>
  <si>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</si>
  <si>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</si>
  <si>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</si>
  <si>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</si>
  <si>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</si>
  <si>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</si>
  <si>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</si>
  <si>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</si>
  <si>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</si>
  <si>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</si>
  <si>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</si>
  <si>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</si>
  <si>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</si>
  <si>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</si>
  <si>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</si>
  <si>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</si>
  <si>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</si>
  <si>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</si>
  <si>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</si>
  <si>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</si>
  <si>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</si>
  <si>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</si>
  <si>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</si>
  <si>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</si>
  <si>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</si>
  <si>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</si>
  <si>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</si>
  <si>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</si>
  <si>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</si>
  <si>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</si>
  <si>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</si>
  <si>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</si>
  <si>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</si>
  <si>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</si>
  <si>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</si>
  <si>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</si>
  <si>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</si>
  <si>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</si>
  <si>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</si>
  <si>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</si>
  <si>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</si>
  <si>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</si>
  <si>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</si>
  <si>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</si>
  <si>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</si>
  <si>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</si>
  <si>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</si>
  <si>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</si>
  <si>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</si>
  <si>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</si>
  <si>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</si>
  <si>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</si>
  <si>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</si>
  <si>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</si>
  <si>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</si>
  <si>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</si>
  <si>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</si>
  <si>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</si>
  <si>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</si>
  <si>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</si>
  <si>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</si>
  <si>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</si>
  <si>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</si>
  <si>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</si>
  <si>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</si>
  <si>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</si>
  <si>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</si>
  <si>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</si>
  <si>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</si>
  <si>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</si>
  <si>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</si>
  <si>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</si>
  <si>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</si>
  <si>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</si>
  <si>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</si>
  <si>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</si>
  <si>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</si>
  <si>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</si>
  <si>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</si>
  <si>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</si>
  <si>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</si>
  <si>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</si>
  <si>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</si>
  <si>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</si>
  <si>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</si>
  <si>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</si>
  <si>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</si>
  <si>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</si>
  <si>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</si>
  <si>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</si>
  <si>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</si>
  <si>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</si>
  <si>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</si>
  <si>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</si>
  <si>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</si>
  <si>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</si>
  <si>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</si>
  <si>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</si>
  <si>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</si>
  <si>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</si>
  <si>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</si>
  <si>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</si>
  <si>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</si>
  <si>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</si>
  <si>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</si>
  <si>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</si>
  <si>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</si>
  <si>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</si>
  <si>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</si>
  <si>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</si>
  <si>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</si>
  <si>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</si>
  <si>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</si>
  <si>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</si>
  <si>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</si>
  <si>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</si>
  <si>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</si>
  <si>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</si>
  <si>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</si>
  <si>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</si>
  <si>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</si>
  <si>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</si>
  <si>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</si>
  <si>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</si>
  <si>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</si>
  <si>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</si>
  <si>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</si>
  <si>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</si>
  <si>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</si>
  <si>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</si>
  <si>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</si>
  <si>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</si>
  <si>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</si>
  <si>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</si>
  <si>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</si>
  <si>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</si>
  <si>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</si>
  <si>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</si>
  <si>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</si>
  <si>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</si>
  <si>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</si>
  <si>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</si>
  <si>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</si>
  <si>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</si>
  <si>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</si>
  <si>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</si>
  <si>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</si>
  <si>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</si>
  <si>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</si>
  <si>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</si>
  <si>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</si>
  <si>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</si>
  <si>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</si>
  <si>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</si>
  <si>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</si>
  <si>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</si>
  <si>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</si>
  <si>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</si>
  <si>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</si>
  <si>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</si>
  <si>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</si>
  <si>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</si>
  <si>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</si>
  <si>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</si>
  <si>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</si>
  <si>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</si>
  <si>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</si>
  <si>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</si>
  <si>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</si>
  <si>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</si>
  <si>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</si>
  <si>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</si>
  <si>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</si>
  <si>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</si>
  <si>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</si>
  <si>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</si>
  <si>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</si>
  <si>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</si>
  <si>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</si>
  <si>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</si>
  <si>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</si>
  <si>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</si>
  <si>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</si>
  <si>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</si>
  <si>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</si>
  <si>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</si>
  <si>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</si>
  <si>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</si>
  <si>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</si>
  <si>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</si>
  <si>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</si>
  <si>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</si>
  <si>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</si>
  <si>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</si>
  <si>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</si>
  <si>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</si>
  <si>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</si>
  <si>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</si>
  <si>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</si>
  <si>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</si>
  <si>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</si>
  <si>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</si>
  <si>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</si>
  <si>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</si>
  <si>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</si>
  <si>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</si>
  <si>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</si>
  <si>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</si>
  <si>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</si>
  <si>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</si>
  <si>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</si>
  <si>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</si>
  <si>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</si>
  <si>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</si>
  <si>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</si>
  <si>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</si>
  <si>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</si>
  <si>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</si>
  <si>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</si>
  <si>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</si>
  <si>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</si>
  <si>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</si>
  <si>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</si>
  <si>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</si>
  <si>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</si>
  <si>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</si>
  <si>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</si>
  <si>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</si>
  <si>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</si>
  <si>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</si>
  <si>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</si>
  <si>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</si>
  <si>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</si>
  <si>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</si>
  <si>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</si>
  <si>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</si>
  <si>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</si>
  <si>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</si>
  <si>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</si>
  <si>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</si>
  <si>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</si>
  <si>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</si>
  <si>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</si>
  <si>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</si>
  <si>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</si>
  <si>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</si>
  <si>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</si>
  <si>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</si>
  <si>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</si>
  <si>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</si>
  <si>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</si>
  <si>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</si>
  <si>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</si>
  <si>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</si>
  <si>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</si>
  <si>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</si>
  <si>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</si>
  <si>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</si>
  <si>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</si>
  <si>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</si>
  <si>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</si>
  <si>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</si>
  <si>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</si>
  <si>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</si>
  <si>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</si>
  <si>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</si>
  <si>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</si>
  <si>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</si>
  <si>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</si>
  <si>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</si>
  <si>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</si>
  <si>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</si>
  <si>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</si>
  <si>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</si>
  <si>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</si>
  <si>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</si>
  <si>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</si>
  <si>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</si>
  <si>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</si>
  <si>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</si>
  <si>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</si>
  <si>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</si>
  <si>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</si>
  <si>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</si>
  <si>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</si>
  <si>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</si>
  <si>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</si>
  <si>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</si>
  <si>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</si>
  <si>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</si>
  <si>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</si>
  <si>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</si>
  <si>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</si>
  <si>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</si>
  <si>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</si>
  <si>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</si>
  <si>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</si>
  <si>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</si>
  <si>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</si>
  <si>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</si>
  <si>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</si>
  <si>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</si>
  <si>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</si>
  <si>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</si>
  <si>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</si>
  <si>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</si>
  <si>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</si>
  <si>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</si>
  <si>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</si>
  <si>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</si>
  <si>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</si>
  <si>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</si>
  <si>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</si>
  <si>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</si>
  <si>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</si>
  <si>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</si>
  <si>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</si>
  <si>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</si>
  <si>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</si>
  <si>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</si>
  <si>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</si>
  <si>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</si>
  <si>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</si>
  <si>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</si>
  <si>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</si>
  <si>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</si>
  <si>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</si>
  <si>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</si>
  <si>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</si>
  <si>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</si>
  <si>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</si>
  <si>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</si>
  <si>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</si>
  <si>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</si>
  <si>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</si>
  <si>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</si>
  <si>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</si>
  <si>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</si>
  <si>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</si>
  <si>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</si>
  <si>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</si>
  <si>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</si>
  <si>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</si>
  <si>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</si>
  <si>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</si>
  <si>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</si>
  <si>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</si>
  <si>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</si>
  <si>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</si>
  <si>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</si>
  <si>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</si>
  <si>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</si>
  <si>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</si>
  <si>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</si>
  <si>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</si>
  <si>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</si>
  <si>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</si>
  <si>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</si>
  <si>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</si>
  <si>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</si>
  <si>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</si>
  <si>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</si>
  <si>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</si>
  <si>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</si>
  <si>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</si>
  <si>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</si>
  <si>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</si>
  <si>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</si>
  <si>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</si>
  <si>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</si>
  <si>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</si>
  <si>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</si>
  <si>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</si>
  <si>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</si>
  <si>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</si>
  <si>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</si>
  <si>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</si>
  <si>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</si>
  <si>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</si>
  <si>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</si>
  <si>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</si>
  <si>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</si>
  <si>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</si>
  <si>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</si>
  <si>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</si>
  <si>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</si>
  <si>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</si>
  <si>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</si>
  <si>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</si>
  <si>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</si>
  <si>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</si>
  <si>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</si>
  <si>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</si>
  <si>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</si>
  <si>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</si>
  <si>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</si>
  <si>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</si>
  <si>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</si>
  <si>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</si>
  <si>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</si>
  <si>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</si>
  <si>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</si>
  <si>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</si>
  <si>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</si>
  <si>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</si>
  <si>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</si>
  <si>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</si>
  <si>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</si>
  <si>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</si>
  <si>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</si>
  <si>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</si>
  <si>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</si>
  <si>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</si>
  <si>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</si>
  <si>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</si>
  <si>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</si>
  <si>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</si>
  <si>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</si>
  <si>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</si>
  <si>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</si>
  <si>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</si>
  <si>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</si>
  <si>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</si>
  <si>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</si>
  <si>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</si>
  <si>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</si>
  <si>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</si>
  <si>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</si>
  <si>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</si>
  <si>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</si>
  <si>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</si>
  <si>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</si>
  <si>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</si>
  <si>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</si>
  <si>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</si>
  <si>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</si>
  <si>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</si>
  <si>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</si>
  <si>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</si>
  <si>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</si>
  <si>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</si>
  <si>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</si>
  <si>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</si>
  <si>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</si>
  <si>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</si>
  <si>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</si>
  <si>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</si>
  <si>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</si>
  <si>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</si>
  <si>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</si>
  <si>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</si>
  <si>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</si>
  <si>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</si>
  <si>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</si>
  <si>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</si>
  <si>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</si>
  <si>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</si>
  <si>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</si>
  <si>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</si>
  <si>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</si>
  <si>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</si>
  <si>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</si>
  <si>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</si>
  <si>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</si>
  <si>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</si>
  <si>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</si>
  <si>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</si>
  <si>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</si>
  <si>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</si>
  <si>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</si>
  <si>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</si>
  <si>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</si>
  <si>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</si>
  <si>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</si>
  <si>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</si>
  <si>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</si>
  <si>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</si>
  <si>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</si>
  <si>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</si>
  <si>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</si>
  <si>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</si>
  <si>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</si>
  <si>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</si>
  <si>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</si>
  <si>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</si>
  <si>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</si>
  <si>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</si>
  <si>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</si>
  <si>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</si>
  <si>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</si>
  <si>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</si>
  <si>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</si>
  <si>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</si>
  <si>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</si>
  <si>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</si>
  <si>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</si>
  <si>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</si>
  <si>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</si>
  <si>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</si>
  <si>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</si>
  <si>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</si>
  <si>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</si>
  <si>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</si>
  <si>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</si>
  <si>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</si>
  <si>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</si>
  <si>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</si>
  <si>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</si>
  <si>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</si>
  <si>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</si>
  <si>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</si>
  <si>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</si>
  <si>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</si>
  <si>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</si>
  <si>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</si>
  <si>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</si>
  <si>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</si>
  <si>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</si>
  <si>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</si>
  <si>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</si>
  <si>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</si>
  <si>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</si>
  <si>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</si>
  <si>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</si>
  <si>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</si>
  <si>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</si>
  <si>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</si>
  <si>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</si>
  <si>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</si>
  <si>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</si>
  <si>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</si>
  <si>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</si>
  <si>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</si>
  <si>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</si>
  <si>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</si>
  <si>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</si>
  <si>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</si>
  <si>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</si>
  <si>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</si>
  <si>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</si>
  <si>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</si>
  <si>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</si>
  <si>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</si>
  <si>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</si>
  <si>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</si>
  <si>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</si>
  <si>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</si>
  <si>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</si>
  <si>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</si>
  <si>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</si>
  <si>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</si>
  <si>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</si>
  <si>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</si>
  <si>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</si>
  <si>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</si>
  <si>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</si>
  <si>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</si>
  <si>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</si>
  <si>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</si>
  <si>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</si>
  <si>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</si>
  <si>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</si>
  <si>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</si>
  <si>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</si>
  <si>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</si>
  <si>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</si>
  <si>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</si>
  <si>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</si>
  <si>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</si>
  <si>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</si>
  <si>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</si>
  <si>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</si>
  <si>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</si>
  <si>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</si>
  <si>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</si>
  <si>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</si>
  <si>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</si>
  <si>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</si>
  <si>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</si>
  <si>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</si>
  <si>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</si>
  <si>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</si>
  <si>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</si>
  <si>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</si>
  <si>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</si>
  <si>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</si>
  <si>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</si>
  <si>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</si>
  <si>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</si>
  <si>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</si>
  <si>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</si>
  <si>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</si>
  <si>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</si>
  <si>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</si>
  <si>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</si>
  <si>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</si>
  <si>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</si>
  <si>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</si>
  <si>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</si>
  <si>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</si>
  <si>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</si>
  <si>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</si>
  <si>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</si>
  <si>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</si>
  <si>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</si>
  <si>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</si>
  <si>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</si>
  <si>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</si>
  <si>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</si>
  <si>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</si>
  <si>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</si>
  <si>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</si>
  <si>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</si>
  <si>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</si>
  <si>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</si>
  <si>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</si>
  <si>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</si>
  <si>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</si>
  <si>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</si>
  <si>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</si>
  <si>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</si>
  <si>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</si>
  <si>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</si>
  <si>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</si>
  <si>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</si>
  <si>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</si>
  <si>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</si>
  <si>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</si>
  <si>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</si>
  <si>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</si>
  <si>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</si>
  <si>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</si>
  <si>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</si>
  <si>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</si>
  <si>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</si>
  <si>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</si>
  <si>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</si>
  <si>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</si>
  <si>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</si>
  <si>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</si>
  <si>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</si>
  <si>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</si>
  <si>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</si>
  <si>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</si>
  <si>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</si>
  <si>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</si>
  <si>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</si>
  <si>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</si>
  <si>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</si>
  <si>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</si>
  <si>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</si>
  <si>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</si>
  <si>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</si>
  <si>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</si>
  <si>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</si>
  <si>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</si>
  <si>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</si>
  <si>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</si>
  <si>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</si>
  <si>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</si>
  <si>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</si>
  <si>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</si>
  <si>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</si>
  <si>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</si>
  <si>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</si>
  <si>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</si>
  <si>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</si>
  <si>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</si>
  <si>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</si>
  <si>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</si>
  <si>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</si>
  <si>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</si>
  <si>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</si>
  <si>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</si>
  <si>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</si>
  <si>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</si>
  <si>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</si>
  <si>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</si>
  <si>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</si>
  <si>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</si>
  <si>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</si>
  <si>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</si>
  <si>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</si>
  <si>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</si>
  <si>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</si>
  <si>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</si>
  <si>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</si>
  <si>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</si>
  <si>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</si>
  <si>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</si>
  <si>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</si>
  <si>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</si>
  <si>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</si>
  <si>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</si>
  <si>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</si>
  <si>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</si>
  <si>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</si>
  <si>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</si>
  <si>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</si>
  <si>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</si>
  <si>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</si>
  <si>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</si>
  <si>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</si>
  <si>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</si>
  <si>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</si>
  <si>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</si>
  <si>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</si>
  <si>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</si>
  <si>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</si>
  <si>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</si>
  <si>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</si>
  <si>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</si>
  <si>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</si>
  <si>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</si>
  <si>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</si>
  <si>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</si>
  <si>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</si>
  <si>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</si>
  <si>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</si>
  <si>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</si>
  <si>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</si>
  <si>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</si>
  <si>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</si>
  <si>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</si>
  <si>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</si>
  <si>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</si>
  <si>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</si>
  <si>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</si>
  <si>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</si>
  <si>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</si>
  <si>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</si>
  <si>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</si>
  <si>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</si>
  <si>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</si>
  <si>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</si>
  <si>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</si>
  <si>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</si>
  <si>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</si>
  <si>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</si>
  <si>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</si>
  <si>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</si>
  <si>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</si>
  <si>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</si>
  <si>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</si>
  <si>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</si>
  <si>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</si>
  <si>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</si>
  <si>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</si>
  <si>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</si>
  <si>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</si>
  <si>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</si>
  <si>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</si>
  <si>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</si>
  <si>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</si>
  <si>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</si>
  <si>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</si>
  <si>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</si>
  <si>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</si>
  <si>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</si>
  <si>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</si>
  <si>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</si>
  <si>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</si>
  <si>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</si>
  <si>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</si>
  <si>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</si>
  <si>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</si>
  <si>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</si>
  <si>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</si>
  <si>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</si>
  <si>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</si>
  <si>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</si>
  <si>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</si>
  <si>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</si>
  <si>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</si>
  <si>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</si>
  <si>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</si>
  <si>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</si>
  <si>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</si>
  <si>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</si>
  <si>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</si>
  <si>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</si>
  <si>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</si>
  <si>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</si>
  <si>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</si>
  <si>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</si>
  <si>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</si>
  <si>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</si>
  <si>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</si>
  <si>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</si>
  <si>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</si>
  <si>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</si>
  <si>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</si>
  <si>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</si>
  <si>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</si>
  <si>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</si>
  <si>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</si>
  <si>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</si>
  <si>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</si>
  <si>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</si>
  <si>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</si>
  <si>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</si>
  <si>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</si>
  <si>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</si>
  <si>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</si>
  <si>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</si>
  <si>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</si>
  <si>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</si>
  <si>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</si>
  <si>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</si>
  <si>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</si>
  <si>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</si>
  <si>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</si>
  <si>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</si>
  <si>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</si>
  <si>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</si>
  <si>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</si>
  <si>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</si>
  <si>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</si>
  <si>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</si>
  <si>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</si>
  <si>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</si>
  <si>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</si>
  <si>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</si>
  <si>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</si>
  <si>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</si>
  <si>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</si>
  <si>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</si>
  <si>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</si>
  <si>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</si>
  <si>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</si>
  <si>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</si>
  <si>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</si>
  <si>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</si>
  <si>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</si>
  <si>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</si>
  <si>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</si>
  <si>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</si>
  <si>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</si>
  <si>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</si>
  <si>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</si>
  <si>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</si>
  <si>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</si>
  <si>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</si>
  <si>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</si>
  <si>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</si>
  <si>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</si>
  <si>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</si>
  <si>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</si>
  <si>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</si>
  <si>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</si>
  <si>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</si>
  <si>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</si>
  <si>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</si>
  <si>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</si>
  <si>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</si>
  <si>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</si>
  <si>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</si>
  <si>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</si>
  <si>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</si>
  <si>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</si>
  <si>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</si>
  <si>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</si>
  <si>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</si>
  <si>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</si>
  <si>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</si>
  <si>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</si>
  <si>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</si>
  <si>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</si>
  <si>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</si>
  <si>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</si>
  <si>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</si>
  <si>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</si>
  <si>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</si>
  <si>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</si>
  <si>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</si>
  <si>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</si>
  <si>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</si>
  <si>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</si>
  <si>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</si>
  <si>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</si>
  <si>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</si>
  <si>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</si>
  <si>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</si>
  <si>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</si>
  <si>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</si>
  <si>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</si>
  <si>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</si>
  <si>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</si>
  <si>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</si>
  <si>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</si>
  <si>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</si>
  <si>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</si>
  <si>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</si>
  <si>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</si>
  <si>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</si>
  <si>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</si>
  <si>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</si>
  <si>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</si>
  <si>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</si>
  <si>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</si>
  <si>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</si>
  <si>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</si>
  <si>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</si>
  <si>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</si>
  <si>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</si>
  <si>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</si>
  <si>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</si>
  <si>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</si>
  <si>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</si>
  <si>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</si>
  <si>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</si>
  <si>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</si>
  <si>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</si>
  <si>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</si>
  <si>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</si>
  <si>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</si>
  <si>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</si>
  <si>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</si>
  <si>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</si>
  <si>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</si>
  <si>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</si>
  <si>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</si>
  <si>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</si>
  <si>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</si>
  <si>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</si>
  <si>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</si>
  <si>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</si>
  <si>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</si>
  <si>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</si>
  <si>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</si>
  <si>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</si>
  <si>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</si>
  <si>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</si>
  <si>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</si>
  <si>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</si>
  <si>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</si>
  <si>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</si>
  <si>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</si>
  <si>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</si>
  <si>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</si>
  <si>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</si>
  <si>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</si>
  <si>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</si>
  <si>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</si>
  <si>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</si>
  <si>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</si>
  <si>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</si>
  <si>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</si>
  <si>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</si>
  <si>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</si>
  <si>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</si>
  <si>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</si>
  <si>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</si>
  <si>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</si>
  <si>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</si>
  <si>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</si>
  <si>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</si>
  <si>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</si>
  <si>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</si>
  <si>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</si>
  <si>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</si>
  <si>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</si>
  <si>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</si>
  <si>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</si>
  <si>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</si>
  <si>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</si>
  <si>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</si>
  <si>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</si>
  <si>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</si>
  <si>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</si>
  <si>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</si>
  <si>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</si>
  <si>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</si>
  <si>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</si>
  <si>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</si>
  <si>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</si>
  <si>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</si>
  <si>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</si>
  <si>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</si>
  <si>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</si>
  <si>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</si>
  <si>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</si>
  <si>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</si>
  <si>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</si>
  <si>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</si>
  <si>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</si>
  <si>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</si>
  <si>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</si>
  <si>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</si>
  <si>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</si>
  <si>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</si>
  <si>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</si>
  <si>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</si>
  <si>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</si>
  <si>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</si>
  <si>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</si>
  <si>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</si>
  <si>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</si>
  <si>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</si>
  <si>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</si>
  <si>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</si>
  <si>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</si>
  <si>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</si>
  <si>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</si>
  <si>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</si>
  <si>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</si>
  <si>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</si>
  <si>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</si>
  <si>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</si>
  <si>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</si>
  <si>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</si>
  <si>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</si>
  <si>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</si>
  <si>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</si>
  <si>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</si>
  <si>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</si>
  <si>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</si>
  <si>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</si>
  <si>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</si>
  <si>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</si>
  <si>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</si>
  <si>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</si>
  <si>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</si>
  <si>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</si>
  <si>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</si>
  <si>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</si>
  <si>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</si>
  <si>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</si>
  <si>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</si>
  <si>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</si>
  <si>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</si>
  <si>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</si>
  <si>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</si>
  <si>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</si>
  <si>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</si>
  <si>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</si>
  <si>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</si>
  <si>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</si>
  <si>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</si>
  <si>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</si>
  <si>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</si>
  <si>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</si>
  <si>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</si>
  <si>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</si>
  <si>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</si>
  <si>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</si>
  <si>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</si>
  <si>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</si>
  <si>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</si>
  <si>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</si>
  <si>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</si>
  <si>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</si>
  <si>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</si>
  <si>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</si>
  <si>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</si>
  <si>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</si>
  <si>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</si>
  <si>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</si>
  <si>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</si>
  <si>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</si>
  <si>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</si>
  <si>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</si>
  <si>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</si>
  <si>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</si>
  <si>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</si>
  <si>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</si>
  <si>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</si>
  <si>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</si>
  <si>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</si>
  <si>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</si>
  <si>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</si>
  <si>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>* Recolher em PIT</t>
  </si>
  <si>
    <t xml:space="preserve">MC1 08:17, negado sem faixa </t>
  </si>
  <si>
    <t>* MC1 01h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</si>
  <si>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</si>
  <si>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</si>
  <si>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</si>
  <si>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</si>
  <si>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</si>
  <si>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</si>
  <si>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>74/093761-094842cv  8 barras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</si>
  <si>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</si>
  <si>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</si>
  <si>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</si>
  <si>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</si>
  <si>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>TCS-TOM</t>
  </si>
  <si>
    <t>TCSTOM</t>
  </si>
  <si>
    <t>MANUTENÇÃO PROGRAMADA</t>
  </si>
  <si>
    <t>441,000 ao 446,000</t>
  </si>
  <si>
    <t xml:space="preserve">TOM </t>
  </si>
  <si>
    <t>TOM-TGR</t>
  </si>
  <si>
    <t>TOMTGR</t>
  </si>
  <si>
    <t>Descarga de 8 barras no 74/093761-094842cv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</si>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</sst>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21" fontId="14" fillId="35" borderId="2" xfId="0" applyNumberFormat="1" applyFont="1" applyFill="1" applyBorder="1" applyAlignment="1">
      <alignment horizontal="center" vertical="center"/>
    </xf>
    <xf numFmtId="0" fontId="14" fillId="35" borderId="2" xfId="0" applyFont="1" applyFill="1" applyBorder="1" applyAlignment="1">
      <alignment horizontal="center" vertical="center"/>
    </xf>
    <xf numFmtId="1" fontId="14" fillId="35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3" day="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tabSelected="1" zoomScaleNormal="100" workbookViewId="0">
      <pane xSplit="6" topLeftCell="AW1" activePane="topRight" state="frozen"/>
      <selection pane="topRight" activeCell="BK104" sqref="BK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1135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1136</v>
      </c>
      <c r="BI1" s="234"/>
      <c r="BJ1" s="234"/>
      <c r="BK1" s="234"/>
      <c r="BL1" s="43"/>
      <c r="BM1" s="232" t="s">
        <v>1137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3" t="s">
        <v>1138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1141</v>
      </c>
      <c r="AT2" s="235"/>
      <c r="AU2" s="235"/>
      <c r="AV2" s="235"/>
      <c r="AW2" s="235"/>
      <c r="AX2" s="235"/>
      <c r="AY2" s="235"/>
      <c r="AZ2" s="4"/>
      <c r="BA2" s="231" t="s">
        <v>1142</v>
      </c>
      <c r="BB2" s="231"/>
      <c r="BC2" s="233" t="s">
        <v>1139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31" t="s">
        <v>1143</v>
      </c>
      <c r="AJ3" s="231"/>
      <c r="AK3" s="231" t="s">
        <v>1144</v>
      </c>
      <c r="AL3" s="231"/>
      <c r="AM3" s="231"/>
      <c r="AN3" s="231"/>
      <c r="AO3" s="231"/>
      <c r="AP3" s="231"/>
      <c r="AQ3" s="231"/>
      <c r="AR3" s="160"/>
      <c r="AS3" s="236" t="s">
        <v>1150</v>
      </c>
      <c r="AT3" s="236"/>
      <c r="AU3" s="236" t="s">
        <v>1151</v>
      </c>
      <c r="AV3" s="236"/>
      <c r="AW3" s="236" t="s">
        <v>1152</v>
      </c>
      <c r="AX3" s="236"/>
      <c r="AY3" s="57" t="s">
        <v>1153</v>
      </c>
      <c r="AZ3" s="57"/>
      <c r="BA3" s="231"/>
      <c r="BB3" s="231"/>
      <c r="BC3" s="231" t="s">
        <v>1146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1154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 hidden="1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 hidden="1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 hidden="1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 hidden="1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 hidden="1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 hidden="1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 hidden="1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 hidden="1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 hidden="1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 hidden="1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 hidden="1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 hidden="1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 hidden="1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 hidden="1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</v>
      </c>
      <c r="AT100" s="32">
        <v>0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0</v>
      </c>
      <c r="AZ100" s="11"/>
      <c r="BA100" s="60">
        <v>0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0</v>
      </c>
      <c r="BI100" s="14"/>
      <c r="BJ100" s="14" t="s">
        <v>1432</v>
      </c>
      <c r="BK100" s="14" t="s">
        <v>1432</v>
      </c>
      <c r="BL100" s="13"/>
      <c r="BM100" s="12" t="s">
        <v>397</v>
      </c>
      <c r="BN100" s="12" t="s">
        <v>427</v>
      </c>
      <c r="BO100" s="130" t="s">
        <v>528</v>
      </c>
      <c r="BP100" s="14" t="s">
        <v>11</v>
      </c>
      <c r="BQ100" s="10" t="str">
        <f t="shared" si="9"/>
        <v>Produção e Intervalo</v>
      </c>
      <c r="BR100" s="15">
        <f t="shared" si="10"/>
        <v>0</v>
      </c>
      <c r="BS100" s="15">
        <f t="shared" si="11"/>
        <v>0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1433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30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1434</v>
      </c>
      <c r="BK101" s="14" t="s">
        <v>1434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1435</v>
      </c>
      <c r="BK102" s="14" t="s">
        <v>1435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1436</v>
      </c>
      <c r="BK103" s="14" t="s">
        <v>1436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7.0833333333333359E-2</v>
      </c>
      <c r="AZ104" s="11"/>
      <c r="BA104" s="60"/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1</v>
      </c>
      <c r="BI104" s="14"/>
      <c r="BJ104" s="14" t="s">
        <v>1437</v>
      </c>
      <c r="BK104" s="14" t="s">
        <v>1437</v>
      </c>
      <c r="BL104" s="13"/>
      <c r="BM104" s="12"/>
      <c r="BN104" s="12"/>
      <c r="BO104" s="130"/>
      <c r="BP104" s="14"/>
      <c r="BQ104" s="10" t="str">
        <f t="shared" si="9"/>
        <v>Produção e Intervalo</v>
      </c>
      <c r="BR104" s="15">
        <f t="shared" si="10"/>
        <v>0.85000000000000031</v>
      </c>
      <c r="BS104" s="15">
        <f t="shared" si="11"/>
        <v>0</v>
      </c>
      <c r="BT104" s="157" t="str">
        <f t="shared" si="7"/>
        <v/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1438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1</v>
      </c>
      <c r="BI105" s="14"/>
      <c r="BJ105" s="14" t="s">
        <v>1439</v>
      </c>
      <c r="BK105" s="14" t="s">
        <v>1439</v>
      </c>
      <c r="BL105" s="13"/>
      <c r="BM105" s="12"/>
      <c r="BN105" s="12"/>
      <c r="BO105" s="130"/>
      <c r="BP105" s="14"/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/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1440</v>
      </c>
      <c r="X106" s="152" t="s">
        <v>378</v>
      </c>
      <c r="Y106" s="129" t="s">
        <v>381</v>
      </c>
      <c r="Z106" s="129"/>
      <c r="AA106" s="71" t="s">
        <v>1441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1442</v>
      </c>
      <c r="BK106" s="14" t="s">
        <v>1442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1443</v>
      </c>
      <c r="BK107" s="14" t="s">
        <v>1443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1444</v>
      </c>
      <c r="BK108" s="14" t="s">
        <v>1444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/>
      <c r="AS110" s="32"/>
      <c r="AT110" s="32"/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/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/>
      </c>
    </row>
    <row r="111" spans="1:72" ht="14.45" hidden="1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1445</v>
      </c>
      <c r="N111" s="149" t="s">
        <v>1446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/>
      <c r="AS111" s="32"/>
      <c r="AT111" s="32"/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0</v>
      </c>
      <c r="AZ111" s="11"/>
      <c r="BA111" s="60"/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Produção e Intervalo</v>
      </c>
      <c r="BR111" s="15">
        <f t="shared" si="10"/>
        <v>0</v>
      </c>
      <c r="BS111" s="15">
        <f t="shared" si="11"/>
        <v>0</v>
      </c>
      <c r="BT111" s="157" t="str">
        <f t="shared" si="7"/>
        <v/>
      </c>
    </row>
    <row r="112" spans="1:72" ht="14.45" hidden="1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8.3333333333333329E-2</v>
      </c>
      <c r="Q112" s="71">
        <v>750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/>
      <c r="AS113" s="32"/>
      <c r="AT113" s="32"/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/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/>
      </c>
    </row>
    <row r="114" spans="1:72" ht="14.45" hidden="1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227" t="s">
        <v>1107</v>
      </c>
      <c r="I114" s="227" t="s">
        <v>1118</v>
      </c>
      <c r="J114" s="151"/>
      <c r="K114" s="151"/>
      <c r="L114" s="71"/>
      <c r="M114" s="149"/>
      <c r="N114" s="149"/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PGO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0</v>
      </c>
      <c r="AZ114" s="11"/>
      <c r="BA114" s="60"/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FErnanda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Produção e Intervalo</v>
      </c>
      <c r="BR114" s="15">
        <f t="shared" si="10"/>
        <v>0</v>
      </c>
      <c r="BS114" s="15">
        <f t="shared" si="11"/>
        <v>0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 hidden="1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 hidden="1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 hidden="1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1447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 hidden="1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1448</v>
      </c>
      <c r="X125" s="152" t="s">
        <v>378</v>
      </c>
      <c r="Y125" s="129"/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 hidden="1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1449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1450</v>
      </c>
      <c r="N126" s="149" t="s">
        <v>1451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9"/>
        <v>Produção e Intervalo</v>
      </c>
      <c r="BR126" s="15">
        <f t="shared" si="20"/>
        <v>0</v>
      </c>
      <c r="BS126" s="15">
        <f t="shared" si="21"/>
        <v>0</v>
      </c>
      <c r="BT126" s="157" t="str">
        <f t="shared" si="22"/>
        <v/>
      </c>
    </row>
    <row r="127" spans="1:72" ht="14.45" hidden="1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9"/>
        <v>Produção e Intervalo</v>
      </c>
      <c r="BR127" s="15">
        <f t="shared" si="20"/>
        <v>0</v>
      </c>
      <c r="BS127" s="15">
        <f t="shared" si="21"/>
        <v>0</v>
      </c>
      <c r="BT127" s="157" t="str">
        <f t="shared" si="22"/>
        <v/>
      </c>
    </row>
    <row r="128" spans="1:72" ht="14.45" hidden="1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 hidden="1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 hidden="1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 hidden="1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/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 hidden="1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9"/>
        <v>Produção e Intervalo</v>
      </c>
      <c r="BR132" s="15">
        <f t="shared" si="20"/>
        <v>0</v>
      </c>
      <c r="BS132" s="15">
        <f t="shared" si="21"/>
        <v>0</v>
      </c>
      <c r="BT132" s="157" t="str">
        <f t="shared" si="22"/>
        <v/>
      </c>
    </row>
    <row r="133" spans="1:72" ht="14.45" hidden="1">
      <c r="A133" s="44" t="str">
        <f t="shared" si="18"/>
        <v>E4646090</v>
      </c>
      <c r="B133" s="226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228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229">
        <v>1248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227" t="s">
        <v>1452</v>
      </c>
      <c r="X133" s="152" t="s">
        <v>373</v>
      </c>
      <c r="Y133" s="129"/>
      <c r="Z133" s="129"/>
      <c r="AA133" s="71" t="s">
        <v>1441</v>
      </c>
      <c r="AB133" s="59" t="s">
        <v>380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 hidden="1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 hidden="1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/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 hidden="1">
      <c r="A136" s="44" t="str">
        <f t="shared" si="18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9"/>
        <v>Aderente</v>
      </c>
      <c r="BR136" s="15" t="str">
        <f t="shared" si="20"/>
        <v>*</v>
      </c>
      <c r="BS136" s="15" t="str">
        <f t="shared" si="21"/>
        <v>*</v>
      </c>
      <c r="BT136" s="157" t="str">
        <f t="shared" si="22"/>
        <v/>
      </c>
    </row>
    <row r="137" spans="1:72" ht="14.45" hidden="1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 hidden="1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 hidden="1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 hidden="1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 hidden="1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 hidden="1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 hidden="1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 hidden="1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 hidden="1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 hidden="1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 hidden="1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 hidden="1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 hidden="1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 hidden="1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 hidden="1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 hidden="1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 hidden="1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 hidden="1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 hidden="1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 hidden="1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 hidden="1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 hidden="1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 hidden="1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 hidden="1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 hidden="1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 hidden="1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 hidden="1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 hidden="1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 hidden="1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 hidden="1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 hidden="1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 hidden="1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 hidden="1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 hidden="1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 hidden="1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 hidden="1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 hidden="1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 hidden="1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 hidden="1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 hidden="1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 hidden="1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 hidden="1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 hidden="1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 hidden="1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 hidden="1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 hidden="1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 hidden="1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 hidden="1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 hidden="1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 hidden="1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 hidden="1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 hidden="1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 hidden="1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 hidden="1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 hidden="1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 hidden="1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 hidden="1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 hidden="1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 hidden="1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 hidden="1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 hidden="1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 hidden="1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 hidden="1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 hidden="1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 hidden="1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 hidden="1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 hidden="1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 hidden="1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 hidden="1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 hidden="1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 hidden="1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 hidden="1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 hidden="1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 hidden="1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 hidden="1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 hidden="1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 hidden="1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 hidden="1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 hidden="1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 hidden="1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 hidden="1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 hidden="1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 hidden="1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 hidden="1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 hidden="1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 hidden="1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 hidden="1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 hidden="1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 hidden="1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 hidden="1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 hidden="1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 hidden="1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 hidden="1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 hidden="1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 hidden="1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 hidden="1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 hidden="1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 hidden="1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 hidden="1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 hidden="1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 hidden="1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 hidden="1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 hidden="1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 hidden="1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 hidden="1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 hidden="1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 hidden="1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 hidden="1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 hidden="1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 hidden="1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 hidden="1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 hidden="1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 hidden="1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 hidden="1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 hidden="1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 hidden="1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 hidden="1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 hidden="1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 hidden="1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 hidden="1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 hidden="1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 hidden="1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 hidden="1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 hidden="1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 hidden="1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 hidden="1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 hidden="1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 hidden="1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 hidden="1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 hidden="1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 hidden="1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 hidden="1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 hidden="1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 hidden="1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 hidden="1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 hidden="1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 hidden="1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 hidden="1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 hidden="1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 hidden="1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 hidden="1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 hidden="1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 hidden="1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 hidden="1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 hidden="1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 hidden="1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 hidden="1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 hidden="1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 hidden="1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 hidden="1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 hidden="1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 hidden="1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 hidden="1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 hidden="1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 hidden="1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 hidden="1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 hidden="1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 hidden="1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 hidden="1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 hidden="1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 hidden="1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 hidden="1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 hidden="1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 hidden="1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 hidden="1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 hidden="1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 hidden="1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 hidden="1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 hidden="1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 hidden="1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 hidden="1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 hidden="1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 hidden="1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 hidden="1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 hidden="1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 hidden="1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 hidden="1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 hidden="1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 hidden="1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 hidden="1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 hidden="1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 hidden="1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 hidden="1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 hidden="1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 hidden="1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 hidden="1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 hidden="1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 hidden="1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 hidden="1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 hidden="1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 hidden="1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 hidden="1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 hidden="1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 hidden="1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 hidden="1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 hidden="1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 hidden="1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 hidden="1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 hidden="1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 hidden="1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 hidden="1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 hidden="1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 hidden="1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 hidden="1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 hidden="1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 hidden="1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 hidden="1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 hidden="1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 hidden="1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 hidden="1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 hidden="1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 hidden="1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 hidden="1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 hidden="1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 hidden="1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 hidden="1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 hidden="1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 hidden="1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 hidden="1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 hidden="1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 hidden="1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 hidden="1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 hidden="1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 hidden="1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 hidden="1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 hidden="1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 hidden="1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 hidden="1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 hidden="1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 hidden="1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 hidden="1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 hidden="1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 hidden="1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 hidden="1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 hidden="1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 hidden="1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 hidden="1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 hidden="1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 hidden="1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 hidden="1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 hidden="1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1453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21" operator="equal">
      <formula>"ERRO"</formula>
    </cfRule>
  </conditionalFormatting>
  <conditionalFormatting sqref="X4 Y1:Z778">
    <cfRule type="cellIs" dxfId="120" priority="18510" operator="equal">
      <formula>"OPORTUNIDADE"</formula>
    </cfRule>
  </conditionalFormatting>
  <conditionalFormatting sqref="AZ6:AZ778">
    <cfRule type="expression" dxfId="119" priority="18505">
      <formula>$BU6=1</formula>
    </cfRule>
  </conditionalFormatting>
  <conditionalFormatting sqref="BQ6:BQ778">
    <cfRule type="cellIs" dxfId="118" priority="18516" operator="equal">
      <formula>"Produção e Intervalo"</formula>
    </cfRule>
    <cfRule type="cellIs" dxfId="117" priority="18517" operator="equal">
      <formula>"Aderente"</formula>
    </cfRule>
    <cfRule type="cellIs" dxfId="116" priority="18518" operator="equal">
      <formula>"Intervalo"</formula>
    </cfRule>
    <cfRule type="cellIs" dxfId="115" priority="18519" operator="equal">
      <formula>"Produção"</formula>
    </cfRule>
    <cfRule type="cellIs" dxfId="114" priority="18520" operator="equal">
      <formula>"ERRO"</formula>
    </cfRule>
  </conditionalFormatting>
  <conditionalFormatting sqref="BR6:BS778">
    <cfRule type="cellIs" dxfId="113" priority="18498" operator="equal">
      <formula>"*"</formula>
    </cfRule>
    <cfRule type="cellIs" dxfId="112" priority="18499" operator="greaterThanOrEqual">
      <formula>1</formula>
    </cfRule>
    <cfRule type="cellIs" dxfId="111" priority="18500" operator="lessThan">
      <formula>1</formula>
    </cfRule>
  </conditionalFormatting>
  <conditionalFormatting sqref="Y6:Z778">
    <cfRule type="cellIs" dxfId="110" priority="18446" operator="equal">
      <formula>"NÃO"</formula>
    </cfRule>
    <cfRule type="cellIs" dxfId="109" priority="18447" operator="equal">
      <formula>"SIM"</formula>
    </cfRule>
  </conditionalFormatting>
  <conditionalFormatting sqref="Y1047841:Y1048576">
    <cfRule type="cellIs" dxfId="108" priority="18327" operator="equal">
      <formula>"OPORTUNIDADE"</formula>
    </cfRule>
  </conditionalFormatting>
  <conditionalFormatting sqref="Y1047841:Y1048576">
    <cfRule type="cellIs" dxfId="107" priority="18325" operator="equal">
      <formula>"NÃO"</formula>
    </cfRule>
    <cfRule type="cellIs" dxfId="106" priority="18326" operator="equal">
      <formula>"SIM"</formula>
    </cfRule>
  </conditionalFormatting>
  <conditionalFormatting sqref="BK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:BK778">
    <cfRule type="iconSet" priority="23059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79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96:BO778 BO79:BO86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03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05">
      <iconSet showValue="0">
        <cfvo type="percent" val="0"/>
        <cfvo type="num" val="1"/>
        <cfvo type="num" val="1" gte="0"/>
      </iconSet>
    </cfRule>
    <cfRule type="iconSet" priority="2310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778 BN87:BO91 BN95:BO95" xr:uid="{0374E4CD-E1C2-4373-A381-0828C9AFF6FF}">
      <formula1>IMPCAUSADOR</formula1>
    </dataValidation>
    <dataValidation type="list" allowBlank="1" showInputMessage="1" showErrorMessage="1" sqref="BN6:BN14 BN16:BN54 BN56:BN73 BN75:BN77 BN79:BN86 BN92:BN94 BN96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1454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1461</v>
      </c>
      <c r="D13" s="187">
        <v>9049</v>
      </c>
      <c r="E13" s="188">
        <v>46044</v>
      </c>
      <c r="F13" s="190" t="s">
        <v>1462</v>
      </c>
      <c r="G13" s="187" t="s">
        <v>1463</v>
      </c>
      <c r="H13" s="187"/>
    </row>
    <row r="14" spans="3:8">
      <c r="C14" s="187" t="s">
        <v>1461</v>
      </c>
      <c r="D14" s="187">
        <v>9044</v>
      </c>
      <c r="E14" s="188">
        <v>46044</v>
      </c>
      <c r="F14" s="190" t="s">
        <v>1464</v>
      </c>
      <c r="G14" s="187" t="s">
        <v>1465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1466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1466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1467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1468</v>
      </c>
      <c r="C4" s="191" t="s">
        <v>1469</v>
      </c>
      <c r="D4" s="191" t="s">
        <v>1470</v>
      </c>
      <c r="E4" s="191" t="s">
        <v>1471</v>
      </c>
      <c r="F4" s="191" t="s">
        <v>547</v>
      </c>
      <c r="G4" s="191" t="s">
        <v>1472</v>
      </c>
    </row>
    <row r="5" spans="2:7">
      <c r="B5" s="192" t="s">
        <v>1473</v>
      </c>
      <c r="C5" s="192">
        <v>309525</v>
      </c>
      <c r="D5" s="192" t="s">
        <v>1474</v>
      </c>
      <c r="E5" s="192" t="s">
        <v>249</v>
      </c>
      <c r="F5" s="192" t="s">
        <v>1475</v>
      </c>
      <c r="G5" s="193">
        <v>46296</v>
      </c>
    </row>
    <row r="6" spans="2:7">
      <c r="B6" s="192" t="s">
        <v>1476</v>
      </c>
      <c r="C6" s="192">
        <v>257410</v>
      </c>
      <c r="D6" s="192" t="s">
        <v>1477</v>
      </c>
      <c r="E6" s="192" t="s">
        <v>249</v>
      </c>
      <c r="F6" s="192" t="s">
        <v>1475</v>
      </c>
      <c r="G6" s="193"/>
    </row>
    <row r="7" spans="2:7">
      <c r="B7" s="192" t="s">
        <v>1259</v>
      </c>
      <c r="C7" s="192">
        <v>256875</v>
      </c>
      <c r="D7" s="192" t="s">
        <v>1478</v>
      </c>
      <c r="E7" s="192" t="s">
        <v>249</v>
      </c>
      <c r="F7" s="192" t="s">
        <v>1475</v>
      </c>
      <c r="G7" s="193">
        <v>46296</v>
      </c>
    </row>
    <row r="8" spans="2:7">
      <c r="B8" s="192" t="s">
        <v>1479</v>
      </c>
      <c r="C8" s="192">
        <v>257278</v>
      </c>
      <c r="D8" s="192" t="s">
        <v>1480</v>
      </c>
      <c r="E8" s="192" t="s">
        <v>240</v>
      </c>
      <c r="F8" s="192" t="s">
        <v>1481</v>
      </c>
      <c r="G8" s="193">
        <v>46235</v>
      </c>
    </row>
    <row r="9" spans="2:7">
      <c r="B9" s="192" t="s">
        <v>1482</v>
      </c>
      <c r="C9" s="192">
        <v>257033</v>
      </c>
      <c r="D9" s="192" t="s">
        <v>1483</v>
      </c>
      <c r="E9" s="192" t="s">
        <v>240</v>
      </c>
      <c r="F9" s="192" t="s">
        <v>564</v>
      </c>
      <c r="G9" s="192" t="s">
        <v>1484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V96" sqref="V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1223</v>
      </c>
      <c r="Q1" s="244"/>
      <c r="R1" s="88"/>
      <c r="S1" s="88"/>
      <c r="T1" s="89"/>
      <c r="U1" s="245" t="s">
        <v>1485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1486</v>
      </c>
      <c r="B2" s="91" t="s">
        <v>1487</v>
      </c>
      <c r="C2" s="91" t="s">
        <v>7</v>
      </c>
      <c r="D2" s="92" t="s">
        <v>1175</v>
      </c>
      <c r="E2" s="92" t="s">
        <v>547</v>
      </c>
      <c r="F2" s="92" t="s">
        <v>1488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1489</v>
      </c>
      <c r="T2" s="94" t="s">
        <v>1178</v>
      </c>
      <c r="U2" s="90">
        <f ca="1">TODAY()-1</f>
        <v>46087</v>
      </c>
      <c r="V2" s="90">
        <f ca="1">U2-1</f>
        <v>46086</v>
      </c>
      <c r="W2" s="90">
        <f ca="1">V2-1</f>
        <v>46085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17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1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210</v>
      </c>
      <c r="W14" s="98">
        <f ca="1">_xlfn.XLOOKUP(G14&amp;$W$2,BS_CONTROLE[CHAVE],BS_CONTROLE[Quantidade_11],"-")</f>
        <v>166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1207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2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936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80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17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1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1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>
        <f ca="1">_xlfn.XLOOKUP(G37&amp;$W$2,BS_CONTROLE[CHAVE],BS_CONTROLE[Quantidade_11],"-")</f>
        <v>1207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1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17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1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2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1500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1207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210</v>
      </c>
      <c r="W59" s="98">
        <f ca="1">_xlfn.XLOOKUP(G59&amp;$W$2,BS_CONTROLE[CHAVE],BS_CONTROLE[Quantidade_11],"-")</f>
        <v>166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210</v>
      </c>
      <c r="W65" s="98">
        <f ca="1">_xlfn.XLOOKUP(G65&amp;$W$2,BS_CONTROLE[CHAVE],BS_CONTROLE[Quantidade_11],"-")</f>
        <v>166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17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1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210</v>
      </c>
      <c r="W70" s="98">
        <f ca="1">_xlfn.XLOOKUP(G70&amp;$W$2,BS_CONTROLE[CHAVE],BS_CONTROLE[Quantidade_11],"-")</f>
        <v>166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1500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2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0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>
        <f ca="1">_xlfn.XLOOKUP(G83&amp;$U$2,BS_CONTROLE[CHAVE],BS_CONTROLE[Quantidade_11],"-")</f>
        <v>80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>
        <f ca="1">_xlfn.XLOOKUP(G86&amp;$U$2,BS_CONTROLE[CHAVE],BS_CONTROLE[Quantidade_11],"-")</f>
        <v>1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0</v>
      </c>
      <c r="W88" s="98">
        <f ca="1">_xlfn.XLOOKUP(G88&amp;$W$2,BS_CONTROLE[CHAVE],BS_CONTROLE[Quantidade_11],"-")</f>
        <v>17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>
        <f ca="1">_xlfn.XLOOKUP(G91&amp;$U$2,BS_CONTROLE[CHAVE],BS_CONTROLE[Quantidade_11],"-")</f>
        <v>1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2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1500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1300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>
        <f ca="1">_xlfn.XLOOKUP(G97&amp;$U$2,BS_CONTROLE[CHAVE],BS_CONTROLE[Quantidade_11],"-")</f>
        <v>936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0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>
        <f ca="1">_xlfn.XLOOKUP(G102&amp;$U$2,BS_CONTROLE[CHAVE],BS_CONTROLE[Quantidade_11],"-")</f>
        <v>0</v>
      </c>
      <c r="V102" s="98">
        <f ca="1">_xlfn.XLOOKUP(G102&amp;$V$2,BS_CONTROLE[CHAVE],BS_CONTROLE[Quantidade_11],"-")</f>
        <v>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>* MC1 01h</v>
      </c>
      <c r="U108" s="98">
        <f ca="1">_xlfn.XLOOKUP(G108&amp;$U$2,BS_CONTROLE[CHAVE],BS_CONTROLE[Quantidade_11],"-")</f>
        <v>80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1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1500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1300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0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>74/093761-094842cv  8 barras</v>
      </c>
      <c r="U118" s="98">
        <f ca="1">_xlfn.XLOOKUP(G118&amp;$U$2,BS_CONTROLE[CHAVE],BS_CONTROLE[Quantidade_11],"-")</f>
        <v>936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2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0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8.3333333333333329E-2</v>
      </c>
      <c r="R127" s="96" t="str">
        <f>IF(FN_MC!Q112="","*",CONCATENATE(FN_MC!Q112," ",FN_MC!R112))</f>
        <v>750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1500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1300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-</v>
      </c>
      <c r="E129" s="96" t="str">
        <f>IF(FN_MC!T114="","*",FN_MC!T114)</f>
        <v>-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PGO</v>
      </c>
      <c r="K129" s="96" t="str">
        <f>IF(FN_MC!M114="","*",FN_MC!M114)</f>
        <v>*</v>
      </c>
      <c r="L129" s="196" t="str">
        <f>IF(FN_MC!N114="","*",FN_MC!N114)</f>
        <v>*</v>
      </c>
      <c r="M129" s="97" t="str">
        <f>IF(FN_MC!J114="","*",FN_MC!J114)</f>
        <v>*</v>
      </c>
      <c r="N129" s="183" t="str">
        <f>IF(FN_MC!K114="","*",FN_MC!K114)</f>
        <v>*</v>
      </c>
      <c r="O129" s="183" t="str">
        <f>IF(FN_MC!L114="","*",FN_MC!L114)</f>
        <v>*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IF(FN_MC!Y118="","*",FN_MC!Y118)</f>
        <v>*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1500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IF(FN_MC!Y125="","*",FN_MC!Y125)</f>
        <v>*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0</v>
      </c>
      <c r="W140" s="98">
        <f ca="1">_xlfn.XLOOKUP(G140&amp;$W$2,BS_CONTROLE[CHAVE],BS_CONTROLE[Quantidade_11],"-")</f>
        <v>17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IF(FN_MC!Y126="","*",FN_MC!Y126)</f>
        <v>*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IF(FN_MC!Y127="","*",FN_MC!Y127)</f>
        <v>*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>
        <f ca="1">_xlfn.XLOOKUP(G142&amp;$U$2,BS_CONTROLE[CHAVE],BS_CONTROLE[Quantidade_11],"-")</f>
        <v>1</v>
      </c>
      <c r="V142" s="98">
        <f ca="1">_xlfn.XLOOKUP(G142&amp;$V$2,BS_CONTROLE[CHAVE],BS_CONTROLE[Quantidade_11],"-")</f>
        <v>1</v>
      </c>
      <c r="W142" s="98">
        <f ca="1">_xlfn.XLOOKUP(G142&amp;$W$2,BS_CONTROLE[CHAVE],BS_CONTROLE[Quantidade_11],"-")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IF(FN_MC!Y131="","*",FN_MC!Y131)</f>
        <v>*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1300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IF(FN_MC!Y132="","*",FN_MC!Y132)</f>
        <v>*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2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IF(FN_MC!Y133="","*",FN_MC!Y133)</f>
        <v>*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1248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>
        <f ca="1">_xlfn.XLOOKUP(G156&amp;$U$2,BS_CONTROLE[CHAVE],BS_CONTROLE[Quantidade_11],"-")</f>
        <v>936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IF(FN_MC!Y135="","*",FN_MC!Y135)</f>
        <v>*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>
        <f ca="1">_xlfn.XLOOKUP(G158&amp;$U$2,BS_CONTROLE[CHAVE],BS_CONTROLE[Quantidade_11],"-")</f>
        <v>4</v>
      </c>
      <c r="V158" s="98">
        <f ca="1">_xlfn.XLOOKUP(G158&amp;$V$2,BS_CONTROLE[CHAVE],BS_CONTROLE[Quantidade_11],"-")</f>
        <v>4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IF(FN_MC!Y136="","*",FN_MC!Y136)</f>
        <v>*</v>
      </c>
      <c r="B159" s="95" t="str">
        <f>IF(FN_MC!X136="","*",FN_MC!X136)</f>
        <v>*</v>
      </c>
      <c r="C159" s="95" t="str">
        <f>IF(FN_MC!Z136="","*",FN_MC!Z136)</f>
        <v>*</v>
      </c>
      <c r="D159" s="96" t="str">
        <f>IF(FN_MC!S136="","*",FN_MC!S136)</f>
        <v>-</v>
      </c>
      <c r="E159" s="96" t="str">
        <f>IF(FN_MC!T136="","*",FN_MC!T136)</f>
        <v>-</v>
      </c>
      <c r="F159" s="96" t="str">
        <f>IF(FN_MC!B136="","*",FN_MC!B136)</f>
        <v>*</v>
      </c>
      <c r="G159" s="96" t="str">
        <f>IF(FN_MC!D136="","*",FN_MC!D136)</f>
        <v>*</v>
      </c>
      <c r="H159" s="96" t="str">
        <f>IF(FN_MC!F136="","*",FN_MC!F136)</f>
        <v>*</v>
      </c>
      <c r="I159" s="96" t="str">
        <f>IF(FN_MC!H136="","*",FN_MC!H136)</f>
        <v>*</v>
      </c>
      <c r="J159" s="96" t="str">
        <f>IF(FN_MC!I136="","*",FN_MC!I136)</f>
        <v>*</v>
      </c>
      <c r="K159" s="96" t="str">
        <f>IF(FN_MC!M136="","*",FN_MC!M136)</f>
        <v>-</v>
      </c>
      <c r="L159" s="196" t="str">
        <f>IF(FN_MC!N136="","*",FN_MC!N136)</f>
        <v>-</v>
      </c>
      <c r="M159" s="97" t="str">
        <f>IF(FN_MC!J136="","*",FN_MC!J136)</f>
        <v>*</v>
      </c>
      <c r="N159" s="183" t="str">
        <f>IF(FN_MC!K136="","*",FN_MC!K136)</f>
        <v>*</v>
      </c>
      <c r="O159" s="183" t="str">
        <f>IF(FN_MC!L136="","*",FN_MC!L136)</f>
        <v>-</v>
      </c>
      <c r="P159" s="107" t="str">
        <f>IF(FN_MC!O136="","*",FN_MC!O136)</f>
        <v>*</v>
      </c>
      <c r="Q159" s="107" t="str">
        <f>IF(FN_MC!P136="","*",FN_MC!P136)</f>
        <v>*</v>
      </c>
      <c r="R159" s="96" t="str">
        <f>IF(FN_MC!Q136="","*",CONCATENATE(FN_MC!Q136," ",FN_MC!R136))</f>
        <v>*</v>
      </c>
      <c r="S159" s="96" t="str">
        <f>IF(FN_MC!V136="","*",FN_MC!V136)</f>
        <v>*</v>
      </c>
      <c r="T159" s="96" t="str">
        <f>IF(FN_MC!W136="","*",FN_MC!W136)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-</v>
      </c>
      <c r="L162" s="196" t="str">
        <f>IF(FN_MC!N139="","*",FN_MC!N139)</f>
        <v>-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-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1490</v>
      </c>
      <c r="D5" s="247"/>
      <c r="E5" s="247"/>
      <c r="F5" s="247"/>
      <c r="G5" s="247"/>
      <c r="H5" s="247"/>
      <c r="I5" s="247"/>
      <c r="J5" s="248"/>
      <c r="K5" s="249" t="s">
        <v>1491</v>
      </c>
      <c r="L5" s="250"/>
      <c r="M5" s="250"/>
      <c r="N5" s="250"/>
      <c r="O5" s="251" t="s">
        <v>1492</v>
      </c>
      <c r="P5" s="252"/>
      <c r="Q5" s="253"/>
    </row>
    <row r="6" spans="1:17" s="81" customFormat="1" ht="15.75" customHeight="1">
      <c r="A6" s="75" t="s">
        <v>1488</v>
      </c>
      <c r="B6" s="82" t="s">
        <v>1487</v>
      </c>
      <c r="C6" s="83" t="s">
        <v>1175</v>
      </c>
      <c r="D6" s="84" t="s">
        <v>1176</v>
      </c>
      <c r="E6" s="83" t="s">
        <v>1493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1494</v>
      </c>
      <c r="M6" s="116" t="s">
        <v>29</v>
      </c>
      <c r="N6" s="117" t="s">
        <v>1170</v>
      </c>
      <c r="O6" s="165" t="s">
        <v>1213</v>
      </c>
      <c r="P6" s="128"/>
      <c r="Q6" s="139" t="s">
        <v>1495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0</v>
      </c>
      <c r="P106" s="78"/>
      <c r="Q106" s="120" t="str">
        <f>IF($A$2=1,IF(FN_MC!BJ100="","*",FN_MC!BJ100),IF(FN_MC!BK100="","*",FN_MC!BK100))</f>
        <v xml:space="preserve">MC1 08:17, negado sem faixa 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1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1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>*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0</v>
      </c>
      <c r="P126" s="78"/>
      <c r="Q126" s="120" t="str">
        <f>IF($A$2=1,IF(FN_MC!BJ111="","*",FN_MC!BJ111),IF(FN_MC!BK111="","*",FN_MC!BK111))</f>
        <v>*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8.3333333333333329E-2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0</v>
      </c>
      <c r="P127" s="78"/>
      <c r="Q127" s="120" t="str">
        <f>IF($A$2=1,IF(FN_MC!BJ112="","*",FN_MC!BJ112),IF(FN_MC!BK112="","*",FN_MC!BK112))</f>
        <v>*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>*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-</v>
      </c>
      <c r="D129" s="87" t="str">
        <f>IF(FN_MC!T114="","*",FN_MC!T114)</f>
        <v>-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*</v>
      </c>
      <c r="H129" s="125" t="str">
        <f>IF(FN_MC!K114="","*",FN_MC!K114)</f>
        <v>*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-</v>
      </c>
      <c r="M129" s="118" t="str">
        <f>IF(FN_MC!AP114="","*",FN_MC!AP114)</f>
        <v>-</v>
      </c>
      <c r="N129" s="118" t="str">
        <f>IF(FN_MC!AM114="","*",FN_MC!AM114)</f>
        <v>-</v>
      </c>
      <c r="O129" s="136">
        <f>FN_MC!BH114</f>
        <v>0</v>
      </c>
      <c r="P129" s="78"/>
      <c r="Q129" s="120" t="str">
        <f>IF($A$2=1,IF(FN_MC!BJ114="","*",FN_MC!BJ114),IF(FN_MC!BK114="","*",FN_MC!BK114))</f>
        <v>*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0</v>
      </c>
      <c r="P133" s="78"/>
      <c r="Q133" s="120" t="str">
        <f>IF($A$2=1,IF(FN_MC!BJ118="","*",FN_MC!BJ118),IF(FN_MC!BK118="","*",FN_MC!BK118))</f>
        <v>*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*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0</v>
      </c>
      <c r="P141" s="78"/>
      <c r="Q141" s="120" t="str">
        <f>IF($A$2=1,IF(FN_MC!BJ126="","*",FN_MC!BJ126),IF(FN_MC!BK126="","*",FN_MC!BK126))</f>
        <v>*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0</v>
      </c>
      <c r="P142" s="78"/>
      <c r="Q142" s="120" t="str">
        <f>IF($A$2=1,IF(FN_MC!BJ127="","*",FN_MC!BJ127),IF(FN_MC!BK127="","*",FN_MC!BK127))</f>
        <v>*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 hidden="1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E7" sqref="E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1496</v>
      </c>
      <c r="C2" s="83" t="s">
        <v>1160</v>
      </c>
      <c r="D2" s="83" t="s">
        <v>1162</v>
      </c>
      <c r="E2" s="83" t="s">
        <v>1497</v>
      </c>
      <c r="F2" s="83" t="s">
        <v>1498</v>
      </c>
      <c r="G2" s="83" t="s">
        <v>1499</v>
      </c>
      <c r="H2" s="83" t="s">
        <v>1500</v>
      </c>
      <c r="I2" s="83" t="s">
        <v>1501</v>
      </c>
      <c r="J2" s="83" t="s">
        <v>1502</v>
      </c>
      <c r="K2" s="109" t="s">
        <v>1503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*</v>
      </c>
      <c r="G125" s="101" t="str">
        <f>IF(FN_MC!I114="","*",FN_MC!I114)</f>
        <v>PGO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*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*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*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*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*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 + ESCALA</v>
      </c>
      <c r="I152" s="101" t="str">
        <f>IF(FN_MC!AC133="","*",FN_MC!AC133)</f>
        <v>*</v>
      </c>
      <c r="J152" s="102" t="str">
        <f>IF(FN_MC!AA133="","*",FN_MC!AA133)</f>
        <v>2 (maicon + fiscal)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7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2026-03-07T15:24:08Z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