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098" documentId="8_{B6337239-1A00-434D-AAD0-422EA1FEB5AE}" xr6:coauthVersionLast="47" xr6:coauthVersionMax="47" xr10:uidLastSave="{0DA482EF-19CA-4293-BF3A-D96274CF4C03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<sst xmlns="http://schemas.openxmlformats.org/spreadsheetml/2006/main" count="7471" uniqueCount="1873">
  <si>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</si>
  <si>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</si>
  <si>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</si>
  <si>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</si>
  <si>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</si>
  <si>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</si>
  <si>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</si>
  <si>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</si>
  <si>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</si>
  <si>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</si>
  <si>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</si>
  <si>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</si>
  <si>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</si>
  <si>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</si>
  <si>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</si>
  <si>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</si>
  <si>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</si>
  <si>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</si>
  <si>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</si>
  <si>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</si>
  <si>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</si>
  <si>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</si>
  <si>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</si>
  <si>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</si>
  <si>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</si>
  <si>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</si>
  <si>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</si>
  <si>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</si>
  <si>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</si>
  <si>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</si>
  <si>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</si>
  <si>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</si>
  <si>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</si>
  <si>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</si>
  <si>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</si>
  <si>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</si>
  <si>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</si>
  <si>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</si>
  <si>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</si>
  <si>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</si>
  <si>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</si>
  <si>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</si>
  <si>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</si>
  <si>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</si>
  <si>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</si>
  <si>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</si>
  <si>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</si>
  <si>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</si>
  <si>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</si>
  <si>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</si>
  <si>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</si>
  <si>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</si>
  <si>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</si>
  <si>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</si>
  <si>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</si>
  <si>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</si>
  <si>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</si>
  <si>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</si>
  <si>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</si>
  <si>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</si>
  <si>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</si>
  <si>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</si>
  <si>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</si>
  <si>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</si>
  <si>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</si>
  <si>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</si>
  <si>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</si>
  <si>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</si>
  <si>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</si>
  <si>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</si>
  <si>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</si>
  <si>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</si>
  <si>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</si>
  <si>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</si>
  <si>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</si>
  <si>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</si>
  <si>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</si>
  <si>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</si>
  <si>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</si>
  <si>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</si>
  <si>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</si>
  <si>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</si>
  <si>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</si>
  <si>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</si>
  <si>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</si>
  <si>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</si>
  <si>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</si>
  <si>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</si>
  <si>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</si>
  <si>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</si>
  <si>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</si>
  <si>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</si>
  <si>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</si>
  <si>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</si>
  <si>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</si>
  <si>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</si>
  <si>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</si>
  <si>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</si>
  <si>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</si>
  <si>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</si>
  <si>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</si>
  <si>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</si>
  <si>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</si>
  <si>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</si>
  <si>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</si>
  <si>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</si>
  <si>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</si>
  <si>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</si>
  <si>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</si>
  <si>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</si>
  <si>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</si>
  <si>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</si>
  <si>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</si>
  <si>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</si>
  <si>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</si>
  <si>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</si>
  <si>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</si>
  <si>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</si>
  <si>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</si>
  <si>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</si>
  <si>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</si>
  <si>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</si>
  <si>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</si>
  <si>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</si>
  <si>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</si>
  <si>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</si>
  <si>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</si>
  <si>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</si>
  <si>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</si>
  <si>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</si>
  <si>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</si>
  <si>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</si>
  <si>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</si>
  <si>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</si>
  <si>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</si>
  <si>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</si>
  <si>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</si>
  <si>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</si>
  <si>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</si>
  <si>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</si>
  <si>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</si>
  <si>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</si>
  <si>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</si>
  <si>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</si>
  <si>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</si>
  <si>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</si>
  <si>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</si>
  <si>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</si>
  <si>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</si>
  <si>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</si>
  <si>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</si>
  <si>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</si>
  <si>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</si>
  <si>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</si>
  <si>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</si>
  <si>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</si>
  <si>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</si>
  <si>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</si>
  <si>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</si>
  <si>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</si>
  <si>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</si>
  <si>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</si>
  <si>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</si>
  <si>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</si>
  <si>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</si>
  <si>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</si>
  <si>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</si>
  <si>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</si>
  <si>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</si>
  <si>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</si>
  <si>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</si>
  <si>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</si>
  <si>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</si>
  <si>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</si>
  <si>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</si>
  <si>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</si>
  <si>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</si>
  <si>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</si>
  <si>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</si>
  <si>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</si>
  <si>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</si>
  <si>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</si>
  <si>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</si>
  <si>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</si>
  <si>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</si>
  <si>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</si>
  <si>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</si>
  <si>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</si>
  <si>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</si>
  <si>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</si>
  <si>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</si>
  <si>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</si>
  <si>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</si>
  <si>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</si>
  <si>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</si>
  <si>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</si>
  <si>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</si>
  <si>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</si>
  <si>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</si>
  <si>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</si>
  <si>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</si>
  <si>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</si>
  <si>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</si>
  <si>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</si>
  <si>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</si>
  <si>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</si>
  <si>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</si>
  <si>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</si>
  <si>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</si>
  <si>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</si>
  <si>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</si>
  <si>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</si>
  <si>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</si>
  <si>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</si>
  <si>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</si>
  <si>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</si>
  <si>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</si>
  <si>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</si>
  <si>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</si>
  <si>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</si>
  <si>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</si>
  <si>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</si>
  <si>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</si>
  <si>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</si>
  <si>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</si>
  <si>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</si>
  <si>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</si>
  <si>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</si>
  <si>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</si>
  <si>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</si>
  <si>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</si>
  <si>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</si>
  <si>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</si>
  <si>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</si>
  <si>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</si>
  <si>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</si>
  <si>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</si>
  <si>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</si>
  <si>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</si>
  <si>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</si>
  <si>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</si>
  <si>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</si>
  <si>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</si>
  <si>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</si>
  <si>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</si>
  <si>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</si>
  <si>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</si>
  <si>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</si>
  <si>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</si>
  <si>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</si>
  <si>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</si>
  <si>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</si>
  <si>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</si>
  <si>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</si>
  <si>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</si>
  <si>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</si>
  <si>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</si>
  <si>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</si>
  <si>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</si>
  <si>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</si>
  <si>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</si>
  <si>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</si>
  <si>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</si>
  <si>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</si>
  <si>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</si>
  <si>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</si>
  <si>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</si>
  <si>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</si>
  <si>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</si>
  <si>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</si>
  <si>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</si>
  <si>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</si>
  <si>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</si>
  <si>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</si>
  <si>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</si>
  <si>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</si>
  <si>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</si>
  <si>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</si>
  <si>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</si>
  <si>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</si>
  <si>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</si>
  <si>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</si>
  <si>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</si>
  <si>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</si>
  <si>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</si>
  <si>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</si>
  <si>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</si>
  <si>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</si>
  <si>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</si>
  <si>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</si>
  <si>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</si>
  <si>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</si>
  <si>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</si>
  <si>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</si>
  <si>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</si>
  <si>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</si>
  <si>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</si>
  <si>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</si>
  <si>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</si>
  <si>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</si>
  <si>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</si>
  <si>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</si>
  <si>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</si>
  <si>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</si>
  <si>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</si>
  <si>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</si>
  <si>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</si>
  <si>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</si>
  <si>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</si>
  <si>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</si>
  <si>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</si>
  <si>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</si>
  <si>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</si>
  <si>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</si>
  <si>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</si>
  <si>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</si>
  <si>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</si>
  <si>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</si>
  <si>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</si>
  <si>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</si>
  <si>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</si>
  <si>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</si>
  <si>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</si>
  <si>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</si>
  <si>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</si>
  <si>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</si>
  <si>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</si>
  <si>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</si>
  <si>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</si>
  <si>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</si>
  <si>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</si>
  <si>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</si>
  <si>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</si>
  <si>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</si>
  <si>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</si>
  <si>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</si>
  <si>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</si>
  <si>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</si>
  <si>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</si>
  <si>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</si>
  <si>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</si>
  <si>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</si>
  <si>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</si>
  <si>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</si>
  <si>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</si>
  <si>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</si>
  <si>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</si>
  <si>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</si>
  <si>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</si>
  <si>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</si>
  <si>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</si>
  <si>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</si>
  <si>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</si>
  <si>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</si>
  <si>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</si>
  <si>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</si>
  <si>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</si>
  <si>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</si>
  <si>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</si>
  <si>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</si>
  <si>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</si>
  <si>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</si>
  <si>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</si>
  <si>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</si>
  <si>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</si>
  <si>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</si>
  <si>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</si>
  <si>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</si>
  <si>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</si>
  <si>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</si>
  <si>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</si>
  <si>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</si>
  <si>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</si>
  <si>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</si>
  <si>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</si>
  <si>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</si>
  <si>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</si>
  <si>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</si>
  <si>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</si>
  <si>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</si>
  <si>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</si>
  <si>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</si>
  <si>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</si>
  <si>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</si>
  <si>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</si>
  <si>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</si>
  <si>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</si>
  <si>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</si>
  <si>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</si>
  <si>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</si>
  <si>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</si>
  <si>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</si>
  <si>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</si>
  <si>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</si>
  <si>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</si>
  <si>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</si>
  <si>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</si>
  <si>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</si>
  <si>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</si>
  <si>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</si>
  <si>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</si>
  <si>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</si>
  <si>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</si>
  <si>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</si>
  <si>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</si>
  <si>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</si>
  <si>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</si>
  <si>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</si>
  <si>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</si>
  <si>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</si>
  <si>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</si>
  <si>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</si>
  <si>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</si>
  <si>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</si>
  <si>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</si>
  <si>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</si>
  <si>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</si>
  <si>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</si>
  <si>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</si>
  <si>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</si>
  <si>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</si>
  <si>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</si>
  <si>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</si>
  <si>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</si>
  <si>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</si>
  <si>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</si>
  <si>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</si>
  <si>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</si>
  <si>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</si>
  <si>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</si>
  <si>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</si>
  <si>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</si>
  <si>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</si>
  <si>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</si>
  <si>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</si>
  <si>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</si>
  <si>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</si>
  <si>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</si>
  <si>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</si>
  <si>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</si>
  <si>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</si>
  <si>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</si>
  <si>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</si>
  <si>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</si>
  <si>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</si>
  <si>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</si>
  <si>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</si>
  <si>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</si>
  <si>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</si>
  <si>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</si>
  <si>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</si>
  <si>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</si>
  <si>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</si>
  <si>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</si>
  <si>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</si>
  <si>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</si>
  <si>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</si>
  <si>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</si>
  <si>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</si>
  <si>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</si>
  <si>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</si>
  <si>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</si>
  <si>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</si>
  <si>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</si>
  <si>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</si>
  <si>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</si>
  <si>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</si>
  <si>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</si>
  <si>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</si>
  <si>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</si>
  <si>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</si>
  <si>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</si>
  <si>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</si>
  <si>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</si>
  <si>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</si>
  <si>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</si>
  <si>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</si>
  <si>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</si>
  <si>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</si>
  <si>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</si>
  <si>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</si>
  <si>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</si>
  <si>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</si>
  <si>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</si>
  <si>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</si>
  <si>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</si>
  <si>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</si>
  <si>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</si>
  <si>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</si>
  <si>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</si>
  <si>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</si>
  <si>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</si>
  <si>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</si>
  <si>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</si>
  <si>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</si>
  <si>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</si>
  <si>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</si>
  <si>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</si>
  <si>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</si>
  <si>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</si>
  <si>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</si>
  <si>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</si>
  <si>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</si>
  <si>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</si>
  <si>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</si>
  <si>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</si>
  <si>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</si>
  <si>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</si>
  <si>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</si>
  <si>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</si>
  <si>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</si>
  <si>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</si>
  <si>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</si>
  <si>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</si>
  <si>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</si>
  <si>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</si>
  <si>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</si>
  <si>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</si>
  <si>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</si>
  <si>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</si>
  <si>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</si>
  <si>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</si>
  <si>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</si>
  <si>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</si>
  <si>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</si>
  <si>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</si>
  <si>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</si>
  <si>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</si>
  <si>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</si>
  <si>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</si>
  <si>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</si>
  <si>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</si>
  <si>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</si>
  <si>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</si>
  <si>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</si>
  <si>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</si>
  <si>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</si>
  <si>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</si>
  <si>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</si>
  <si>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</si>
  <si>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</si>
  <si>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</si>
  <si>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</si>
  <si>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</si>
  <si>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</si>
  <si>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</si>
  <si>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</si>
  <si>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</si>
  <si>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</si>
  <si>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</si>
  <si>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</si>
  <si>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</si>
  <si>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</si>
  <si>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</si>
  <si>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</si>
  <si>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</si>
  <si>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</si>
  <si>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</si>
  <si>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</si>
  <si>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</si>
  <si>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</si>
  <si>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</si>
  <si>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</si>
  <si>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</si>
  <si>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</si>
  <si>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</si>
  <si>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</si>
  <si>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</si>
  <si>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</si>
  <si>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</si>
  <si>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</si>
  <si>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</si>
  <si>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</si>
  <si>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</si>
  <si>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</si>
  <si>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</si>
  <si>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</si>
  <si>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</si>
  <si>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</si>
  <si>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</si>
  <si>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</si>
  <si>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</si>
  <si>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</si>
  <si>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</si>
  <si>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</si>
  <si>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</si>
  <si>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</si>
  <si>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</si>
  <si>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</si>
  <si>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</si>
  <si>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</si>
  <si>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</si>
  <si>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</si>
  <si>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</si>
  <si>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</si>
  <si>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</si>
  <si>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</si>
  <si>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</si>
  <si>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</si>
  <si>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</si>
  <si>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</si>
  <si>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</si>
  <si>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</si>
  <si>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</si>
  <si>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</si>
  <si>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</si>
  <si>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</si>
  <si>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</si>
  <si>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</si>
  <si>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</si>
  <si>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</si>
  <si>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</si>
  <si>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</si>
  <si>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</si>
  <si>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</si>
  <si>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</si>
  <si>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</si>
  <si>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</si>
  <si>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</si>
  <si>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</si>
  <si>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</si>
  <si>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</si>
  <si>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</si>
  <si>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</si>
  <si>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</si>
  <si>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</si>
  <si>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</si>
  <si>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</si>
  <si>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</si>
  <si>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</si>
  <si>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</si>
  <si>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</si>
  <si>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</si>
  <si>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</si>
  <si>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</si>
  <si>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</si>
  <si>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</si>
  <si>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</si>
  <si>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</si>
  <si>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</si>
  <si>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</si>
  <si>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</si>
  <si>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</si>
  <si>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</si>
  <si>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</si>
  <si>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</si>
  <si>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</si>
  <si>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</si>
  <si>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</si>
  <si>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</si>
  <si>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</si>
  <si>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</si>
  <si>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</si>
  <si>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</si>
  <si>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</si>
  <si>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</si>
  <si>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</si>
  <si>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</si>
  <si>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</si>
  <si>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</si>
  <si>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</si>
  <si>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</si>
  <si>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</si>
  <si>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</si>
  <si>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</si>
  <si>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</si>
  <si>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</si>
  <si>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</si>
  <si>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</si>
  <si>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</si>
  <si>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</si>
  <si>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</si>
  <si>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</si>
  <si>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</si>
  <si>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</si>
  <si>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</si>
  <si>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</si>
  <si>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</si>
  <si>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</si>
  <si>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</si>
  <si>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</si>
  <si>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</si>
  <si>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</si>
  <si>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</si>
  <si>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</si>
  <si>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</si>
  <si>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</si>
  <si>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</si>
  <si>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</si>
  <si>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</si>
  <si>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</si>
  <si>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</si>
  <si>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</si>
  <si>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</si>
  <si>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</si>
  <si>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</si>
  <si>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</si>
  <si>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</si>
  <si>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</si>
  <si>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</si>
  <si>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</si>
  <si>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</si>
  <si>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</si>
  <si>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</si>
  <si>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</si>
  <si>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</si>
  <si>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</si>
  <si>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</si>
  <si>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</si>
  <si>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</si>
  <si>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</si>
  <si>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</si>
  <si>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</si>
  <si>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</si>
  <si>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</si>
  <si>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</si>
  <si>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</si>
  <si>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</si>
  <si>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</si>
  <si>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</si>
  <si>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</si>
  <si>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</si>
  <si>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</si>
  <si>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</si>
  <si>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</si>
  <si>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</si>
  <si>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</si>
  <si>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</si>
  <si>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</si>
  <si>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</si>
  <si>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</si>
  <si>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</si>
  <si>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</si>
  <si>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</si>
  <si>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</si>
  <si>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</si>
  <si>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</si>
  <si>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</si>
  <si>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</si>
  <si>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</si>
  <si>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</si>
  <si>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</si>
  <si>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</si>
  <si>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</si>
  <si>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</si>
  <si>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</si>
  <si>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</si>
  <si>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</si>
  <si>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</si>
  <si>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</si>
  <si>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</si>
  <si>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</si>
  <si>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</si>
  <si>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</si>
  <si>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</si>
  <si>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</si>
  <si>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</si>
  <si>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</si>
  <si>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</si>
  <si>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</si>
  <si>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</si>
  <si>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</si>
  <si>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</si>
  <si>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</si>
  <si>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</si>
  <si>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</si>
  <si>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</si>
  <si>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</si>
  <si>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</si>
  <si>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</si>
  <si>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</si>
  <si>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</si>
  <si>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</si>
  <si>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</si>
  <si>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</si>
  <si>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</si>
  <si>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</si>
  <si>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</si>
  <si>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</si>
  <si>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</si>
  <si>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</si>
  <si>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</si>
  <si>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</si>
  <si>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</si>
  <si>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</si>
  <si>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</si>
  <si>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</si>
  <si>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</si>
  <si>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</si>
  <si>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</si>
  <si>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</si>
  <si>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</si>
  <si>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</si>
  <si>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</si>
  <si>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</si>
  <si>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</si>
  <si>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</si>
  <si>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</si>
  <si>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</si>
  <si>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</si>
  <si>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</si>
  <si>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</si>
  <si>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</si>
  <si>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</si>
  <si>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</si>
  <si>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</si>
  <si>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</si>
  <si>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</si>
  <si>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</si>
  <si>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</si>
  <si>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</si>
  <si>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</si>
  <si>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</si>
  <si>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</si>
  <si>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</si>
  <si>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</si>
  <si>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</si>
  <si>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</si>
  <si>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</si>
  <si>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</si>
  <si>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</si>
  <si>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</si>
  <si>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</si>
  <si>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</si>
  <si>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</si>
  <si>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</si>
  <si>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</si>
  <si>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</si>
  <si>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</si>
  <si>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</si>
  <si>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</si>
  <si>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</si>
  <si>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</si>
  <si>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</si>
  <si>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</si>
  <si>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</si>
  <si>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</si>
  <si>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</si>
  <si>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</si>
  <si>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</si>
  <si>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</si>
  <si>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</si>
  <si>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</si>
  <si>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</si>
  <si>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</si>
  <si>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</si>
  <si>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</si>
  <si>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</si>
  <si>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</si>
  <si>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</si>
  <si>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</si>
  <si>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</si>
  <si>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</si>
  <si>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</si>
  <si>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</si>
  <si>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</si>
  <si>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</si>
  <si>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</si>
  <si>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</si>
  <si>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</si>
  <si>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</si>
  <si>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</si>
  <si>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</si>
  <si>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</si>
  <si>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</si>
  <si>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</si>
  <si>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</si>
  <si>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</si>
  <si>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</si>
  <si>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</si>
  <si>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</si>
  <si>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</si>
  <si>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</si>
  <si>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</si>
  <si>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</si>
  <si>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</si>
  <si>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</si>
  <si>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</si>
  <si>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</si>
  <si>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</si>
  <si>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</si>
  <si>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</si>
  <si>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</si>
  <si>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</si>
  <si>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</si>
  <si>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</si>
  <si>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</si>
  <si>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</si>
  <si>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</si>
  <si>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</si>
  <si>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</si>
  <si>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</si>
  <si>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</si>
  <si>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</si>
  <si>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</si>
  <si>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</si>
  <si>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</si>
  <si>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</si>
  <si>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</si>
  <si>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</si>
  <si>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</si>
  <si>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</si>
  <si>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</si>
  <si>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</si>
  <si>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</si>
  <si>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</si>
  <si>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</si>
  <si>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</si>
  <si>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</si>
  <si>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</si>
  <si>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</si>
  <si>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</si>
  <si>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</si>
  <si>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</si>
  <si>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</si>
  <si>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</si>
  <si>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</si>
  <si>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</si>
  <si>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</si>
  <si>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</si>
  <si>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</si>
  <si>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</si>
  <si>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</si>
  <si>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</si>
  <si>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</si>
  <si>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</si>
  <si>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</si>
  <si>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</si>
  <si>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</si>
  <si>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</si>
  <si>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</si>
  <si>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</si>
  <si>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</si>
  <si>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</si>
  <si>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</si>
  <si>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</si>
  <si>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</si>
  <si>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</si>
  <si>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</si>
  <si>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</si>
  <si>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</si>
  <si>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</si>
  <si>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</si>
  <si>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</si>
  <si>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</si>
  <si>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</si>
  <si>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</si>
  <si>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</si>
  <si>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</si>
  <si>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</si>
  <si>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</si>
  <si>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</si>
  <si>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</si>
  <si>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</si>
  <si>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</si>
  <si>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</si>
  <si>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</si>
  <si>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</si>
  <si>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</si>
  <si>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</si>
  <si>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</si>
  <si>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</si>
  <si>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</si>
  <si>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</si>
  <si>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</si>
  <si>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</si>
  <si>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</si>
  <si>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</si>
  <si>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</si>
  <si>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</si>
  <si>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</si>
  <si>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</si>
  <si>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</si>
  <si>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</si>
  <si>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</si>
  <si>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</si>
  <si>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</si>
  <si>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</si>
  <si>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</si>
  <si>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</si>
  <si>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</si>
  <si>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</si>
  <si>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</si>
  <si>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</si>
  <si>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</si>
  <si>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</si>
  <si>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</si>
  <si>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</si>
  <si>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</si>
  <si>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</si>
  <si>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</si>
  <si>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</si>
  <si>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</si>
  <si>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</si>
  <si>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</si>
  <si>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</si>
  <si>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</si>
  <si>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</si>
  <si>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</si>
  <si>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</si>
  <si>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</si>
  <si>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</si>
  <si>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</si>
  <si>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</si>
  <si>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</si>
  <si>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</si>
  <si>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</si>
  <si>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</si>
  <si>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</si>
  <si>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</si>
  <si>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</si>
  <si>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</si>
  <si>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</si>
  <si>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</si>
  <si>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</si>
  <si>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</si>
  <si>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</si>
  <si>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</si>
  <si>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</si>
  <si>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</si>
  <si>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</si>
  <si>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</si>
  <si>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</si>
  <si>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</si>
  <si>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</si>
  <si>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</si>
  <si>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</si>
  <si>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</si>
  <si>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</si>
  <si>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</si>
  <si>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</si>
  <si>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</si>
  <si>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</si>
  <si>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</si>
  <si>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</si>
  <si>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</si>
  <si>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</si>
  <si>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</si>
  <si>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</si>
  <si>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</si>
  <si>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</si>
  <si>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</si>
  <si>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</si>
  <si>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</si>
  <si>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</si>
  <si>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</si>
  <si>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</si>
  <si>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</si>
  <si>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</si>
  <si>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</si>
  <si>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</si>
  <si>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</si>
  <si>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</si>
  <si>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</si>
  <si>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</si>
  <si>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</si>
  <si>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</si>
  <si>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</si>
  <si>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</si>
  <si>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</si>
  <si>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</si>
  <si>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</si>
  <si>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</si>
  <si>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</si>
  <si>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</si>
  <si>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</si>
  <si>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</si>
  <si>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</si>
  <si>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</si>
  <si>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</si>
  <si>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</si>
  <si>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</si>
  <si>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</si>
  <si>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</si>
  <si>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</si>
  <si>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</si>
  <si>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</si>
  <si>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</si>
  <si>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</si>
  <si>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</si>
  <si>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</si>
  <si>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</si>
  <si>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</si>
  <si>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</si>
  <si>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</si>
  <si>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</si>
  <si>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</si>
  <si>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</si>
  <si>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</si>
  <si>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</si>
  <si>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</si>
  <si>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</si>
  <si>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</si>
  <si>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</si>
  <si>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</si>
  <si>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</si>
  <si>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</si>
  <si>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</si>
  <si>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</si>
  <si>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</si>
  <si>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</si>
  <si>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</si>
  <si>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</si>
  <si>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</si>
  <si>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</si>
  <si>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</si>
  <si>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</si>
  <si>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</si>
  <si>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</si>
  <si>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</si>
  <si>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</si>
  <si>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</si>
  <si>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</si>
  <si>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</si>
  <si>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</si>
  <si>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</si>
  <si>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</si>
  <si>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</si>
  <si>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</si>
  <si>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</si>
  <si>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</si>
  <si>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</si>
  <si>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</si>
  <si>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</si>
  <si>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</si>
  <si>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</si>
  <si>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</si>
  <si>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</si>
  <si>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</si>
  <si>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</si>
  <si>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</si>
  <si>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</si>
  <si>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</si>
  <si>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</si>
  <si>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</si>
  <si>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</si>
  <si>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</si>
  <si>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</si>
  <si>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</si>
  <si>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</si>
  <si>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</si>
  <si>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</si>
  <si>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</si>
  <si>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</si>
  <si>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</si>
  <si>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</si>
  <si>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</si>
  <si>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</si>
  <si>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</si>
  <si>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</si>
  <si>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</si>
  <si>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</si>
  <si>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</si>
  <si>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</si>
  <si>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</si>
  <si>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</si>
  <si>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</si>
  <si>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</si>
  <si>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</si>
  <si>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</si>
  <si>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</si>
  <si>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</si>
  <si>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</si>
  <si>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</si>
  <si>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</si>
  <si>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</si>
  <si>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</si>
  <si>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</si>
  <si>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</si>
  <si>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</si>
  <si>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</si>
  <si>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</si>
  <si>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</si>
  <si>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</si>
  <si>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</si>
  <si>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</si>
  <si>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</si>
  <si>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</si>
  <si>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</si>
  <si>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</si>
  <si>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</si>
  <si>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</si>
  <si>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</si>
  <si>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</si>
  <si>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</si>
  <si>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</si>
  <si>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</si>
  <si>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</si>
  <si>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</si>
  <si>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</si>
  <si>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</si>
  <si>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</si>
  <si>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</si>
  <si>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</si>
  <si>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</si>
  <si>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</si>
  <si>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</si>
  <si>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</si>
  <si>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</si>
  <si>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</si>
  <si>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</si>
  <si>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</si>
  <si>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</si>
  <si>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</si>
  <si>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</si>
  <si>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</si>
  <si>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</si>
  <si>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</si>
  <si>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</si>
  <si>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</si>
  <si>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</si>
  <si>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</si>
  <si>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</si>
  <si>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</si>
  <si>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</si>
  <si>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</si>
  <si>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</si>
  <si>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</si>
  <si>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</si>
  <si>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</si>
  <si>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</si>
  <si>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</si>
  <si>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</si>
  <si>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</si>
  <si>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</si>
  <si>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</si>
  <si>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</si>
  <si>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</si>
  <si>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</si>
  <si>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</si>
  <si>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</si>
  <si>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</si>
  <si>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</si>
  <si>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</si>
  <si>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</si>
  <si>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</si>
  <si>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</si>
  <si>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</si>
  <si>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</si>
  <si>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</si>
  <si>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</si>
  <si>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</si>
  <si>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</si>
  <si>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</si>
  <si>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</si>
  <si>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</si>
  <si>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</si>
  <si>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</si>
  <si>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</si>
  <si>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</si>
  <si>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</si>
  <si>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</si>
  <si>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</si>
  <si>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</si>
  <si>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</si>
  <si>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</si>
  <si>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</si>
  <si>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</si>
  <si>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</si>
  <si>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</si>
  <si>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</si>
  <si>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</si>
  <si>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</si>
  <si>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</si>
  <si>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</si>
  <si>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</si>
  <si>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</si>
  <si>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</si>
  <si>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</si>
  <si>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</si>
  <si>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</si>
  <si>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</si>
  <si>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</si>
  <si>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</si>
  <si>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</si>
  <si>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</si>
  <si>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</si>
  <si>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</si>
  <si>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</si>
  <si>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</si>
  <si>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</si>
  <si>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</si>
  <si>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</si>
  <si>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</si>
  <si>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</si>
  <si>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</si>
  <si>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</si>
  <si>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</si>
  <si>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</si>
  <si>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</si>
  <si>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</si>
  <si>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</si>
  <si>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</si>
  <si>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</si>
  <si>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</si>
  <si>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</si>
  <si>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</si>
  <si>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</si>
  <si>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</si>
  <si>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</si>
  <si>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</si>
  <si>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</si>
  <si>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</si>
  <si>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</si>
  <si>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</si>
  <si>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</si>
  <si>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</si>
  <si>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</si>
  <si>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</si>
  <si>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</si>
  <si>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</si>
  <si>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</si>
  <si>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</si>
  <si>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</si>
  <si>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</si>
  <si>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</si>
  <si>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</si>
  <si>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</si>
  <si>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</si>
  <si>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</si>
  <si>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</si>
  <si>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</si>
  <si>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</si>
  <si>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</si>
  <si>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</si>
  <si>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</si>
  <si>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</si>
  <si>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</si>
  <si>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</si>
  <si>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</si>
  <si>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</si>
  <si>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</si>
  <si>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</si>
  <si>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</si>
  <si>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</si>
  <si>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</si>
  <si>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</si>
  <si>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</si>
  <si>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</si>
  <si>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</si>
  <si>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</si>
  <si>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</si>
  <si>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</si>
  <si>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</si>
  <si>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</si>
  <si>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</si>
  <si>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</si>
  <si>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</si>
  <si>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</si>
  <si>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</si>
  <si>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</si>
  <si>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</si>
  <si>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</si>
  <si>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</si>
  <si>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</si>
  <si>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</si>
  <si>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</si>
  <si>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</si>
  <si>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</si>
  <si>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</si>
  <si>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</si>
  <si>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</si>
  <si>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</si>
  <si>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</si>
  <si>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</si>
  <si>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</si>
  <si>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</si>
  <si>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</si>
  <si>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</si>
  <si>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</si>
  <si>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</si>
  <si>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</si>
  <si>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</si>
  <si>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</si>
  <si>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</si>
  <si>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</si>
  <si>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</si>
  <si>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</si>
  <si>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</si>
  <si>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</si>
  <si>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</si>
  <si>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</si>
  <si>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</si>
  <si>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</si>
  <si>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</si>
  <si>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</si>
  <si>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</si>
  <si>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</si>
  <si>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</si>
  <si>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</si>
  <si>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</si>
  <si>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</si>
  <si>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</si>
  <si>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</si>
  <si>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</si>
  <si>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</si>
  <si>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</si>
  <si>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</si>
  <si>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</si>
  <si>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</si>
  <si>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</si>
  <si>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</si>
  <si>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</si>
  <si>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</si>
  <si>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</si>
  <si>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</si>
  <si>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</si>
  <si>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</si>
  <si>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</si>
  <si>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</si>
  <si>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</si>
  <si>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</si>
  <si>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</si>
  <si>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</si>
  <si>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</si>
  <si>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</si>
  <si>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</si>
  <si>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</si>
  <si>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</si>
  <si>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</si>
  <si>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</si>
  <si>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</si>
  <si>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</si>
  <si>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</si>
  <si>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</si>
  <si>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</si>
  <si>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</si>
  <si>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</si>
  <si>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</si>
  <si>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</si>
  <si>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</si>
  <si>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</si>
  <si>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</si>
  <si>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</si>
  <si>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</si>
  <si>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</si>
  <si>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</si>
  <si>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</si>
  <si>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</si>
  <si>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</si>
  <si>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</si>
  <si>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</si>
  <si>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</si>
  <si>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</si>
  <si>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</si>
  <si>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</si>
  <si>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</si>
  <si>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</si>
  <si>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</si>
  <si>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</si>
  <si>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</si>
  <si>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</si>
  <si>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</si>
  <si>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</si>
  <si>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</si>
  <si>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</si>
  <si>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</si>
  <si>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</si>
  <si>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</si>
  <si>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</si>
  <si>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</si>
  <si>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</si>
  <si>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</si>
  <si>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</si>
  <si>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</si>
  <si>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</si>
  <si>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</si>
  <si>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</si>
  <si>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</si>
  <si>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</si>
  <si>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</si>
  <si>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</si>
  <si>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</si>
  <si>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</si>
  <si>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</si>
  <si>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</si>
  <si>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</si>
  <si>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</si>
  <si>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</si>
  <si>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</si>
  <si>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</si>
  <si>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</si>
  <si>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</si>
  <si>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</si>
  <si>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</si>
  <si>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</si>
  <si>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</si>
  <si>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</si>
  <si>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</si>
  <si>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</si>
  <si>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</si>
  <si>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</si>
  <si>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</si>
  <si>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</si>
  <si>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</si>
  <si>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</si>
  <si>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</si>
  <si>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</si>
  <si>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</si>
  <si>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</si>
  <si>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</si>
  <si>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</si>
  <si>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</si>
  <si>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</si>
  <si>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</si>
  <si>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</si>
  <si>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</si>
  <si>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</si>
  <si>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</si>
  <si>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</si>
  <si>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</si>
  <si>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</si>
  <si>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</si>
  <si>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</si>
  <si>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</si>
  <si>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</si>
  <si>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</si>
  <si>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</si>
  <si>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</si>
  <si>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</si>
  <si>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</si>
  <si>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</si>
  <si>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</si>
  <si>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</si>
  <si>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</si>
  <si>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</si>
  <si>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</si>
  <si>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</si>
  <si>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</si>
  <si>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</si>
  <si>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</si>
  <si>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</si>
  <si>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</si>
  <si>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</si>
  <si>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</si>
  <si>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</si>
  <si>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</si>
  <si>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</si>
  <si>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</si>
  <si>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</si>
  <si>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</si>
  <si>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</si>
  <si>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</si>
  <si>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</si>
  <si>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</si>
  <si>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</si>
  <si>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</si>
  <si>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</si>
  <si>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</si>
  <si>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</si>
  <si>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</si>
  <si>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</si>
  <si>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</si>
  <si>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</si>
  <si>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</si>
  <si>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</si>
  <si>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</si>
  <si>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</si>
  <si>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</si>
  <si>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</si>
  <si>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</si>
  <si>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</si>
  <si>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</si>
  <si>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</si>
  <si>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</si>
  <si>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</si>
  <si>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</si>
  <si>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</si>
  <si>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</si>
  <si>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</si>
  <si>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</si>
  <si>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</si>
  <si>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</si>
  <si>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</si>
  <si>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</si>
  <si>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</si>
  <si>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</si>
  <si>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</si>
  <si>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</si>
  <si>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</si>
  <si>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</si>
  <si>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</si>
  <si>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</si>
  <si>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</si>
  <si>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</si>
  <si>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</si>
  <si>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</si>
  <si>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</si>
  <si>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</si>
  <si>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</si>
  <si>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</si>
  <si>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</si>
  <si>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</si>
  <si>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</si>
  <si>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</si>
  <si>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</si>
  <si>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</si>
  <si>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</si>
  <si>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</si>
  <si>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</si>
  <si>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</si>
  <si>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</si>
  <si>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</si>
  <si>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</si>
  <si>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</si>
  <si>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</si>
  <si>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</si>
  <si>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</si>
  <si>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</si>
  <si>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</si>
  <si>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</si>
  <si>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</si>
  <si>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</si>
  <si>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</si>
  <si>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</si>
  <si>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</si>
  <si>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</si>
  <si>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</si>
  <si>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</si>
  <si>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</si>
  <si>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</si>
  <si>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</si>
  <si>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</si>
  <si>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</si>
  <si>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</si>
  <si>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</si>
  <si>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</si>
  <si>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</si>
  <si>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</si>
  <si>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</si>
  <si>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</si>
  <si>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</si>
  <si>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</si>
  <si>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</si>
  <si>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</si>
  <si>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</si>
  <si>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</si>
  <si>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</si>
  <si>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</si>
  <si>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</si>
  <si>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</si>
  <si>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</si>
  <si>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</si>
  <si>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</si>
  <si>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</si>
  <si>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</si>
  <si>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</si>
  <si>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</si>
  <si>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</si>
  <si>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</si>
  <si>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</si>
  <si>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</si>
  <si>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</si>
  <si>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</si>
  <si>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</si>
  <si>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</si>
  <si>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</si>
  <si>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</si>
  <si>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</si>
  <si>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</si>
  <si>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</si>
  <si>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</si>
  <si>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</si>
  <si>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</si>
  <si>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</si>
  <si>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</si>
  <si>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</si>
  <si>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</si>
  <si>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</si>
  <si>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</si>
  <si>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</si>
  <si>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</si>
  <si>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</si>
  <si>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</si>
  <si>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</si>
  <si>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</si>
  <si>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</si>
  <si>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</si>
  <si>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</si>
  <si>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</si>
  <si>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</si>
  <si>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</si>
  <si>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</si>
  <si>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</si>
  <si>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</si>
  <si>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</si>
  <si>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</si>
  <si>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</si>
  <si>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</si>
  <si>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</si>
  <si>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</si>
  <si>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</si>
  <si>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</si>
  <si>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</si>
  <si>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</si>
  <si>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</si>
  <si>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</si>
  <si>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</si>
  <si>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</si>
  <si>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</si>
  <si>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</si>
  <si>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</si>
  <si>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</si>
  <si>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</si>
  <si>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</si>
  <si>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</si>
  <si>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</si>
  <si>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</si>
  <si>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</si>
  <si>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</si>
  <si>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</si>
  <si>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</si>
  <si>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</si>
  <si>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</si>
  <si>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</si>
  <si>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</si>
  <si>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</si>
  <si>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</si>
  <si>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</si>
  <si>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</si>
  <si>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</si>
  <si>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</si>
  <si>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</si>
  <si>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</si>
  <si>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</si>
  <si>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</si>
  <si>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</si>
  <si>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</si>
  <si>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</si>
  <si>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</si>
  <si>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</si>
  <si>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</si>
  <si>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</si>
  <si>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</si>
  <si>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</si>
  <si>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</si>
  <si>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</si>
  <si>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</si>
  <si>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</si>
  <si>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</si>
  <si>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</si>
  <si>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</si>
  <si>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</si>
  <si>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</si>
  <si>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</si>
  <si>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</si>
  <si>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</si>
  <si>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</si>
  <si>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</si>
  <si>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</si>
  <si>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</si>
  <si>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</si>
  <si>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</si>
  <si>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</si>
  <si>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</si>
  <si>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</si>
  <si>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</si>
  <si>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</si>
  <si>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</si>
  <si>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</si>
  <si>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</si>
  <si>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</si>
  <si>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</si>
  <si>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</si>
  <si>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</si>
  <si>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</si>
  <si>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</si>
  <si>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</si>
  <si>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</si>
  <si>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</si>
  <si>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</si>
  <si>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</si>
  <si>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</si>
  <si>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</si>
  <si>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</si>
  <si>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</si>
  <si>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</si>
  <si>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</si>
  <si>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</si>
  <si>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</si>
  <si>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</si>
  <si>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</si>
  <si>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</si>
  <si>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</si>
  <si>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</si>
  <si>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</si>
  <si>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</si>
  <si>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</si>
  <si>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</si>
  <si>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</si>
  <si>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</si>
  <si>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</si>
  <si>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</si>
  <si>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</si>
  <si>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</si>
  <si>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</si>
  <si>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</si>
  <si>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</si>
  <si>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</si>
  <si>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</si>
  <si>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</si>
  <si>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</si>
  <si>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</si>
  <si>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</si>
  <si>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</si>
  <si>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</si>
  <si>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</si>
  <si>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</si>
  <si>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</si>
  <si>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TAL-TEX</t>
  </si>
  <si>
    <t>TALTEX</t>
  </si>
  <si>
    <t>TCSSUL</t>
  </si>
  <si>
    <t>Execução de solda no AMV TCS SUL</t>
  </si>
  <si>
    <t>PPP-PGU</t>
  </si>
  <si>
    <t>PPPPGU</t>
  </si>
  <si>
    <t>A confirmar horário de MC1</t>
  </si>
  <si>
    <t>Descarga de pedra</t>
  </si>
  <si>
    <t xml:space="preserve">Socaria mecanizada - confirmar frente </t>
  </si>
  <si>
    <t>PGU-PPN</t>
  </si>
  <si>
    <t>PGUPPN</t>
  </si>
  <si>
    <t>A confirmar horario de MC1</t>
  </si>
  <si>
    <t>TCSTMI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</si>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</sst>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4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J399" activePane="bottomRight" state="frozen"/>
      <selection pane="bottomRight" activeCell="V497" sqref="J496:V49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0.67222222222222228</v>
      </c>
      <c r="AT373" s="237">
        <v>0.68611111111111112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1.388888888888884E-2</v>
      </c>
      <c r="AZ373" s="13"/>
      <c r="BA373" s="342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5" t="s">
        <v>1777</v>
      </c>
      <c r="BK373" s="16" t="s">
        <v>1778</v>
      </c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8.3333333333333037E-2</v>
      </c>
      <c r="BS373" s="18">
        <f>IF(OR(B373="",F373=""),"*",BA373/Q373)</f>
        <v>0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1779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1780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1781</v>
      </c>
      <c r="BK374" s="325" t="s">
        <v>1781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1782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1783</v>
      </c>
      <c r="BK375" s="325" t="s">
        <v>1784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1785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1786</v>
      </c>
      <c r="BK376" s="325" t="s">
        <v>1786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1787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1788</v>
      </c>
      <c r="BK377" s="16" t="s">
        <v>1789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1790</v>
      </c>
      <c r="BK380" s="16" t="s">
        <v>1791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1792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1792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1793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1794</v>
      </c>
      <c r="BK383" s="16" t="s">
        <v>1795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1796</v>
      </c>
      <c r="N384" s="199" t="s">
        <v>1797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1798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5" t="s">
        <v>1799</v>
      </c>
      <c r="BK384" s="325" t="s">
        <v>1799</v>
      </c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1800</v>
      </c>
      <c r="W385" s="327" t="s">
        <v>1801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1802</v>
      </c>
      <c r="BK385" s="16" t="s">
        <v>1803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1804</v>
      </c>
      <c r="BK386" s="325" t="s">
        <v>1805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1806</v>
      </c>
      <c r="BK389" s="325" t="s">
        <v>1806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1807</v>
      </c>
      <c r="BK390" s="325" t="s">
        <v>1807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1808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/>
      <c r="AS399" s="237"/>
      <c r="AT399" s="237"/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/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1779</v>
      </c>
      <c r="J401" s="37">
        <v>98</v>
      </c>
      <c r="K401" s="37">
        <v>689.72900000000004</v>
      </c>
      <c r="L401" s="83">
        <v>750</v>
      </c>
      <c r="M401" s="199" t="s">
        <v>1809</v>
      </c>
      <c r="N401" s="199" t="s">
        <v>1810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/>
      <c r="AS401" s="237"/>
      <c r="AT401" s="237"/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0</v>
      </c>
      <c r="AZ401" s="13"/>
      <c r="BA401" s="71"/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20" t="str">
        <f>IF(BN401="","",SUBSTITUTE(BM401," ","")&amp;SUBSTITUTE(BN401," ",""))</f>
        <v/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/>
      <c r="AS403" s="237"/>
      <c r="AT403" s="237"/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/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/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1811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1811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1812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/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1813</v>
      </c>
      <c r="N411" s="199" t="s">
        <v>1814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1815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/>
      <c r="AS411" s="237"/>
      <c r="AT411" s="237"/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0</v>
      </c>
      <c r="AZ411" s="13"/>
      <c r="BA411" s="71"/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710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15" s="224">
        <v>0.4375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1816</v>
      </c>
      <c r="X415" s="51" t="s">
        <v>972</v>
      </c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>
        <f>IF(BS_CONTROLE[[#This Row],[SB]]=0, "-", BS_CONTROLE[[#This Row],[SB]])</f>
        <v>699710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710</v>
      </c>
      <c r="AQ415" s="281">
        <f>IF(BS_CONTROLE[[#This Row],[KM - Fim]]=0, "-", BS_CONTROLE[[#This Row],[KM - Fim]])</f>
        <v>707</v>
      </c>
      <c r="AR415" s="298"/>
      <c r="AS415" s="298"/>
      <c r="AT415" s="298"/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1817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/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1818</v>
      </c>
      <c r="N420" s="199" t="s">
        <v>1819</v>
      </c>
      <c r="O420" s="142">
        <v>0.70833333333333337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1820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712</v>
      </c>
      <c r="L424" s="83">
        <v>716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710TSF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712</v>
      </c>
      <c r="AQ424" s="281">
        <f>IF(BS_CONTROLE[[#This Row],[KM - Fim]]=0, "-", BS_CONTROLE[[#This Row],[KM - Fim]])</f>
        <v>716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>W7146048</v>
      </c>
      <c r="B426" s="163">
        <v>46048</v>
      </c>
      <c r="C426" s="8">
        <f>IF(BS_CONTROLE[[#This Row],[DATA]]="","",WEEKNUM(BS_CONTROLE[[#This Row],[DATA]]))</f>
        <v>5</v>
      </c>
      <c r="D426" s="51" t="s">
        <v>848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77</v>
      </c>
      <c r="J426" s="37">
        <v>98</v>
      </c>
      <c r="K426" s="37">
        <v>707</v>
      </c>
      <c r="L426" s="83">
        <v>704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26" s="142">
        <v>0.41666666666666669</v>
      </c>
      <c r="P426" s="142">
        <v>0.125</v>
      </c>
      <c r="Q426" s="83">
        <v>37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1816</v>
      </c>
      <c r="X426" s="51" t="s">
        <v>967</v>
      </c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744TEX</v>
      </c>
      <c r="AM426" s="297" t="str">
        <f>IF(BS_CONTROLE[[#This Row],[Entre - Estações]]=0, "-", BS_CONTROLE[[#This Row],[Entre - Estações]])</f>
        <v>TAL-TSF</v>
      </c>
      <c r="AN426" s="297">
        <f>IF(BS_CONTROLE[[#This Row],[SB]]=0, "-", BS_CONTROLE[[#This Row],[SB]])</f>
        <v>699710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707</v>
      </c>
      <c r="AQ426" s="281">
        <f>IF(BS_CONTROLE[[#This Row],[KM - Fim]]=0, "-", BS_CONTROLE[[#This Row],[KM - Fim]])</f>
        <v>704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1821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5" max="5" width="25.140625" customWidth="1"/>
  </cols>
  <sheetData>
    <row r="1" spans="3:8">
      <c r="C1" s="389" t="s">
        <v>1822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1823</v>
      </c>
      <c r="E3" s="311" t="s">
        <v>1824</v>
      </c>
      <c r="F3" s="311" t="s">
        <v>1825</v>
      </c>
      <c r="G3" s="311" t="s">
        <v>1826</v>
      </c>
      <c r="H3" s="311" t="s">
        <v>1827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1828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1829</v>
      </c>
      <c r="G10" s="312" t="s">
        <v>1830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1831</v>
      </c>
      <c r="G11" s="312" t="s">
        <v>1832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1833</v>
      </c>
      <c r="G12" s="312" t="s">
        <v>1832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topLeftCell="B1" workbookViewId="0">
      <selection activeCell="H3002" sqref="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0"/>
      <c r="B1" s="391"/>
      <c r="C1" s="392"/>
      <c r="L1" s="321"/>
      <c r="M1" s="123"/>
      <c r="N1" s="289"/>
      <c r="O1" s="289"/>
      <c r="P1" s="165"/>
      <c r="Q1" s="393" t="s">
        <v>1225</v>
      </c>
      <c r="R1" s="394"/>
      <c r="U1" s="101"/>
      <c r="V1" s="395" t="s">
        <v>1834</v>
      </c>
      <c r="W1" s="395"/>
      <c r="X1" s="395"/>
      <c r="Y1" s="103"/>
    </row>
    <row r="2" spans="1:25" s="100" customFormat="1" ht="11.25" customHeight="1">
      <c r="A2" s="104" t="s">
        <v>1835</v>
      </c>
      <c r="B2" s="104" t="s">
        <v>1836</v>
      </c>
      <c r="C2" s="104" t="s">
        <v>605</v>
      </c>
      <c r="D2" s="105" t="s">
        <v>1177</v>
      </c>
      <c r="E2" s="105" t="s">
        <v>1178</v>
      </c>
      <c r="F2" s="105" t="s">
        <v>1837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1838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37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 t="str">
        <f ca="1">_xlfn.XLOOKUP(G400&amp;$W$2,BS_CONTROLE[CHAVE],BS_CONTROLE[Quantidade_11],"-")</f>
        <v>-</v>
      </c>
      <c r="X400" s="111">
        <f ca="1">_xlfn.XLOOKUP(G400&amp;$X$2,BS_CONTROLE[CHAVE],BS_CONTROLE[Quantidade_11],"-")</f>
        <v>1894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0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3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>
        <f>IF(FN_MC!N415="","*",FN_MC!N415)</f>
        <v>699710</v>
      </c>
      <c r="M412" s="110">
        <f>IF(FN_MC!J415="","*",FN_MC!J415)</f>
        <v>98</v>
      </c>
      <c r="N412" s="291">
        <f>IF(FN_MC!K415="","*",FN_MC!K415)</f>
        <v>710</v>
      </c>
      <c r="O412" s="291">
        <f>IF(FN_MC!L415="","*",FN_MC!L415)</f>
        <v>707</v>
      </c>
      <c r="P412" s="110"/>
      <c r="Q412" s="127">
        <f>IF(FN_MC!O415="","*",FN_MC!O415)</f>
        <v>0.4375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37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 t="str">
        <f ca="1">_xlfn.XLOOKUP(G415&amp;$W$2,BS_CONTROLE[CHAVE],BS_CONTROLE[Quantidade_11],"-")</f>
        <v>-</v>
      </c>
      <c r="X415" s="111">
        <f ca="1">_xlfn.XLOOKUP(G415&amp;$X$2,BS_CONTROLE[CHAVE],BS_CONTROLE[Quantidade_11],"-")</f>
        <v>1894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0.70833333333333337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710TSF</v>
      </c>
      <c r="M421" s="110">
        <f>IF(FN_MC!J424="","*",FN_MC!J424)</f>
        <v>98</v>
      </c>
      <c r="N421" s="291">
        <f>IF(FN_MC!K424="","*",FN_MC!K424)</f>
        <v>712</v>
      </c>
      <c r="O421" s="291">
        <f>IF(FN_MC!L424="","*",FN_MC!L424)</f>
        <v>716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 t="str">
        <f ca="1">_xlfn.XLOOKUP(G421&amp;$W$2,BS_CONTROLE[CHAVE],BS_CONTROLE[Quantidade_11],"-")</f>
        <v>-</v>
      </c>
      <c r="X421" s="111">
        <f ca="1">_xlfn.XLOOKUP(G421&amp;$X$2,BS_CONTROLE[CHAVE],BS_CONTROLE[Quantidade_11],"-")</f>
        <v>1894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W71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744TEX</v>
      </c>
      <c r="K423" s="109" t="str">
        <f>IF(FN_MC!M426="","*",FN_MC!M426)</f>
        <v>TAL-TSF</v>
      </c>
      <c r="L423" s="323">
        <f>IF(FN_MC!N426="","*",FN_MC!N426)</f>
        <v>699710</v>
      </c>
      <c r="M423" s="110">
        <f>IF(FN_MC!J426="","*",FN_MC!J426)</f>
        <v>98</v>
      </c>
      <c r="N423" s="291">
        <f>IF(FN_MC!K426="","*",FN_MC!K426)</f>
        <v>707</v>
      </c>
      <c r="O423" s="291">
        <f>IF(FN_MC!L426="","*",FN_MC!L426)</f>
        <v>704</v>
      </c>
      <c r="P423" s="110"/>
      <c r="Q423" s="127">
        <f>IF(FN_MC!O426="","*",FN_MC!O426)</f>
        <v>0.41666666666666669</v>
      </c>
      <c r="R423" s="127">
        <f>IF(FN_MC!P426="","*",FN_MC!P426)</f>
        <v>0.125</v>
      </c>
      <c r="S423" s="109" t="str">
        <f>IF(FN_MC!Q426="","*",CONCATENATE(FN_MC!Q426," ",FN_MC!R426))</f>
        <v>37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37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126</v>
      </c>
      <c r="W426" s="111">
        <f ca="1">_xlfn.XLOOKUP(G426&amp;$W$2,BS_CONTROLE[CHAVE],BS_CONTROLE[Quantidade_11],"-")</f>
        <v>300</v>
      </c>
      <c r="X426" s="111">
        <f ca="1">_xlfn.XLOOKUP(G426&amp;$X$2,BS_CONTROLE[CHAVE],BS_CONTROLE[Quantidade_11],"-")</f>
        <v>179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1839</v>
      </c>
    </row>
  </sheetData>
  <autoFilter ref="A2:Y2999" xr:uid="{D1126E52-FA3F-4EAC-A720-DDE9797BEFF6}">
    <filterColumn colId="5">
      <filters>
        <dateGroupItem year="2026" month="1" day="24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1840</v>
      </c>
      <c r="C2" s="95" t="s">
        <v>1162</v>
      </c>
      <c r="D2" s="95" t="s">
        <v>1164</v>
      </c>
      <c r="E2" s="95" t="s">
        <v>1841</v>
      </c>
      <c r="F2" s="95" t="s">
        <v>1842</v>
      </c>
      <c r="G2" s="95" t="s">
        <v>1843</v>
      </c>
      <c r="H2" s="95" t="s">
        <v>1844</v>
      </c>
      <c r="I2" s="95" t="s">
        <v>1845</v>
      </c>
      <c r="J2" s="95" t="s">
        <v>1846</v>
      </c>
      <c r="K2" s="130" t="s">
        <v>1847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W71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744TEX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W71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744TEX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6" t="s">
        <v>1848</v>
      </c>
      <c r="C2" s="396"/>
      <c r="D2" s="396"/>
      <c r="E2" s="396"/>
      <c r="F2" s="396"/>
      <c r="G2" s="396"/>
      <c r="H2" s="187"/>
    </row>
    <row r="3" spans="1:8">
      <c r="A3" s="187"/>
      <c r="B3" s="397"/>
      <c r="C3" s="397"/>
      <c r="D3" s="397"/>
      <c r="E3" s="397"/>
      <c r="F3" s="397"/>
      <c r="G3" s="397"/>
      <c r="H3" s="187"/>
    </row>
    <row r="4" spans="1:8" ht="40.5">
      <c r="A4" s="187"/>
      <c r="B4" s="316" t="s">
        <v>1849</v>
      </c>
      <c r="C4" s="316" t="s">
        <v>1850</v>
      </c>
      <c r="D4" s="316" t="s">
        <v>1851</v>
      </c>
      <c r="E4" s="316" t="s">
        <v>1852</v>
      </c>
      <c r="F4" s="316" t="s">
        <v>7</v>
      </c>
      <c r="G4" s="316" t="s">
        <v>1853</v>
      </c>
      <c r="H4" s="187"/>
    </row>
    <row r="5" spans="1:8" ht="43.5">
      <c r="A5" s="187"/>
      <c r="B5" s="317" t="s">
        <v>1854</v>
      </c>
      <c r="C5" s="317">
        <v>309525</v>
      </c>
      <c r="D5" s="317" t="s">
        <v>1855</v>
      </c>
      <c r="E5" s="317" t="s">
        <v>847</v>
      </c>
      <c r="F5" s="317" t="s">
        <v>1375</v>
      </c>
      <c r="G5" s="318">
        <v>46296</v>
      </c>
      <c r="H5" s="187"/>
    </row>
    <row r="6" spans="1:8" ht="43.5">
      <c r="A6" s="187"/>
      <c r="B6" s="317" t="s">
        <v>1856</v>
      </c>
      <c r="C6" s="317">
        <v>256875</v>
      </c>
      <c r="D6" s="317" t="s">
        <v>1857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1858</v>
      </c>
      <c r="C7" s="317">
        <v>257278</v>
      </c>
      <c r="D7" s="317" t="s">
        <v>1859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1860</v>
      </c>
      <c r="C8" s="317">
        <v>261794</v>
      </c>
      <c r="D8" s="317" t="s">
        <v>1861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1862</v>
      </c>
      <c r="C9" s="317">
        <v>257033</v>
      </c>
      <c r="D9" s="317" t="s">
        <v>1863</v>
      </c>
      <c r="E9" s="317" t="s">
        <v>838</v>
      </c>
      <c r="F9" s="317" t="s">
        <v>194</v>
      </c>
      <c r="G9" s="317" t="s">
        <v>1864</v>
      </c>
      <c r="H9" s="187"/>
    </row>
    <row r="10" spans="1:8" ht="43.5">
      <c r="A10" s="187"/>
      <c r="B10" s="317" t="s">
        <v>1865</v>
      </c>
      <c r="C10" s="317">
        <v>396578</v>
      </c>
      <c r="D10" s="317" t="s">
        <v>1866</v>
      </c>
      <c r="E10" s="317" t="s">
        <v>838</v>
      </c>
      <c r="F10" s="317" t="s">
        <v>194</v>
      </c>
      <c r="G10" s="317" t="s">
        <v>1864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1867</v>
      </c>
      <c r="D5" s="399"/>
      <c r="E5" s="399"/>
      <c r="F5" s="399"/>
      <c r="G5" s="399"/>
      <c r="H5" s="399"/>
      <c r="I5" s="399"/>
      <c r="J5" s="400"/>
      <c r="K5" s="401" t="s">
        <v>1868</v>
      </c>
      <c r="L5" s="402"/>
      <c r="M5" s="402"/>
      <c r="N5" s="402"/>
      <c r="O5" s="403" t="s">
        <v>1869</v>
      </c>
      <c r="P5" s="404"/>
      <c r="Q5" s="405"/>
    </row>
    <row r="6" spans="1:17" s="93" customFormat="1" ht="15.75" customHeight="1">
      <c r="A6" s="87" t="s">
        <v>1837</v>
      </c>
      <c r="B6" s="94" t="s">
        <v>1836</v>
      </c>
      <c r="C6" s="95" t="s">
        <v>1177</v>
      </c>
      <c r="D6" s="96" t="s">
        <v>1178</v>
      </c>
      <c r="E6" s="95" t="s">
        <v>1870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1871</v>
      </c>
      <c r="M6" s="138" t="s">
        <v>628</v>
      </c>
      <c r="N6" s="139" t="s">
        <v>1172</v>
      </c>
      <c r="O6" s="241" t="s">
        <v>1215</v>
      </c>
      <c r="P6" s="152"/>
      <c r="Q6" s="188" t="s">
        <v>1872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710</v>
      </c>
      <c r="I501" s="131">
        <f>IF(FN_MC!O415="","*",FN_MC!O415)</f>
        <v>0.4375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710</v>
      </c>
      <c r="N501" s="140" t="str">
        <f>IF(FN_MC!AM415="","*",FN_MC!AM415)</f>
        <v>TAL-TSF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0.70833333333333337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712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712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W71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707</v>
      </c>
      <c r="I515" s="131">
        <f>IF(FN_MC!O426="","*",FN_MC!O426)</f>
        <v>0.41666666666666669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707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1872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2026-01-23T21:56:31Z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