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56" documentId="120_S{118792C3-22EF-5104-A093-F22BFE3913F3}" xr6:coauthVersionLast="47" xr6:coauthVersionMax="47" xr10:uidLastSave="{E7AB773C-7F0C-48CE-AE71-BCD201051F8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5" i="1" a="1"/>
  <c r="N45" i="1" s="1"/>
  <c r="M45" i="1" a="1"/>
  <c r="M45" i="1" s="1"/>
  <c r="N41" i="1" a="1"/>
  <c r="N41" i="1" s="1"/>
  <c r="M41" i="1" a="1"/>
  <c r="M41" i="1" s="1"/>
  <c r="N39" i="1" a="1"/>
  <c r="N39" i="1" s="1"/>
  <c r="M39" i="1" a="1"/>
  <c r="M39" i="1" s="1"/>
  <c r="H39" i="1" a="1"/>
  <c r="H39" i="1" s="1"/>
  <c r="N38" i="1" a="1"/>
  <c r="N38" i="1" s="1"/>
  <c r="M38" i="1" a="1"/>
  <c r="M38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42" i="1"/>
  <c r="BQ43" i="1"/>
  <c r="BQ44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K34" i="11"/>
  <c r="K35" i="11"/>
  <c r="K36" i="11"/>
  <c r="K37" i="11"/>
  <c r="K38" i="11"/>
  <c r="M42" i="1" a="1"/>
  <c r="M42" i="1"/>
  <c r="K39" i="11" s="1"/>
  <c r="M43" i="1" a="1"/>
  <c r="M43" i="1"/>
  <c r="K40" i="11" s="1"/>
  <c r="M44" i="1" a="1"/>
  <c r="M44" i="1"/>
  <c r="K41" i="11" s="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L34" i="11"/>
  <c r="L37" i="11"/>
  <c r="L38" i="11"/>
  <c r="N42" i="1" a="1"/>
  <c r="N42" i="1" s="1"/>
  <c r="L39" i="11" s="1"/>
  <c r="N43" i="1" a="1"/>
  <c r="N43" i="1" s="1"/>
  <c r="L40" i="11" s="1"/>
  <c r="N44" i="1" a="1"/>
  <c r="N44" i="1" s="1"/>
  <c r="L41" i="11" s="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4" i="11" s="1"/>
  <c r="R38" i="1"/>
  <c r="R35" i="11" s="1"/>
  <c r="R39" i="1"/>
  <c r="R36" i="11" s="1"/>
  <c r="R40" i="1"/>
  <c r="R37" i="11" s="1"/>
  <c r="R41" i="1"/>
  <c r="R38" i="11" s="1"/>
  <c r="R42" i="1"/>
  <c r="R43" i="1"/>
  <c r="R44" i="1"/>
  <c r="R45" i="1"/>
  <c r="R42" i="11" s="1"/>
  <c r="R46" i="1"/>
  <c r="R43" i="11" s="1"/>
  <c r="R47" i="1"/>
  <c r="R44" i="11" s="1"/>
  <c r="R48" i="1"/>
  <c r="R49" i="1"/>
  <c r="R50" i="1"/>
  <c r="R47" i="11" s="1"/>
  <c r="R51" i="1"/>
  <c r="R48" i="11" s="1"/>
  <c r="R52" i="1"/>
  <c r="R53" i="1"/>
  <c r="R50" i="11" s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AY44" i="1"/>
  <c r="AY45" i="1"/>
  <c r="BQ45" i="1" s="1"/>
  <c r="AY46" i="1"/>
  <c r="BQ46" i="1" s="1"/>
  <c r="AY47" i="1"/>
  <c r="BQ47" i="1" s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764" i="1" l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<sst xmlns="http://schemas.openxmlformats.org/spreadsheetml/2006/main" count="4664" uniqueCount="1209">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</sst>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32" dataDxfId="431" headerRowBorderDxfId="429" tableBorderDxfId="430" totalsRowBorderDxfId="428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27"/>
    <tableColumn id="11" xr3:uid="{33520CA5-F846-4E76-93B5-CB06B5FE2FAB}" name="Coordenação Cod" dataDxfId="426"/>
    <tableColumn id="2" xr3:uid="{C84FE88F-829A-43C2-9585-F43A9E153FAA}" name="Coordenação" dataDxfId="425"/>
    <tableColumn id="3" xr3:uid="{CF353A97-A9EF-46B5-8824-245D2CB759D0}" name="Gerência" dataDxfId="424"/>
    <tableColumn id="4" xr3:uid="{062C67FE-0D06-4582-BA9C-B087681F34EC}" name="SUB" dataDxfId="423"/>
    <tableColumn id="5" xr3:uid="{1DF130D1-4D15-4DFF-8266-F1B81CAA897E}" name="KM Inicio" dataDxfId="422"/>
    <tableColumn id="6" xr3:uid="{A344A0E9-F964-4FE5-9EB0-2661309404E9}" name="KM Fim" dataDxfId="421"/>
    <tableColumn id="7" xr3:uid="{B0ED4DF3-274E-46B6-A2D1-0985F47224C1}" name="Trecho" dataDxfId="420"/>
    <tableColumn id="8" xr3:uid="{1DE44FFC-B2F5-4DE5-A7E5-915DA69A16F8}" name="SB" dataDxfId="419"/>
    <tableColumn id="9" xr3:uid="{7841069B-E29E-4A5E-B561-931B24D14782}" name="NOME SUB" dataDxfId="418"/>
    <tableColumn id="10" xr3:uid="{01B251F8-5EA1-4C87-81E3-9BD14100B544}" name="Trecho Coordenação" dataDxfId="41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16"/>
    <tableColumn id="8" xr3:uid="{98E82858-1ECA-4DB3-8AE4-BBB972FC487D}" name="CORRELATO" dataDxfId="4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23" activePane="topRight" state="frozen"/>
      <selection pane="topRight" activeCell="B51" sqref="B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5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5" t="s">
        <v>1041</v>
      </c>
      <c r="AZ3" s="65"/>
      <c r="BA3" s="284"/>
      <c r="BB3" s="285"/>
      <c r="BC3" s="264" t="s">
        <v>1034</v>
      </c>
      <c r="BD3" s="265"/>
      <c r="BE3" s="265"/>
      <c r="BF3" s="266"/>
      <c r="BG3" s="64"/>
      <c r="BH3" s="278"/>
      <c r="BI3" s="279"/>
      <c r="BJ3" s="279"/>
      <c r="BK3" s="280"/>
      <c r="BL3" s="64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13">
        <f t="shared" si="1"/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140" t="s">
        <v>1130</v>
      </c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1132</v>
      </c>
      <c r="BK10" s="241" t="s">
        <v>1132</v>
      </c>
      <c r="BL10" s="64"/>
      <c r="BM10" s="142"/>
      <c r="BN10" s="142"/>
      <c r="BO10" s="142"/>
      <c r="BP10" s="243"/>
      <c r="BQ10" s="20">
        <f>IF(OR(B10="",F10=""),"*",AY10/P10)</f>
        <v>0</v>
      </c>
      <c r="BR10" s="20">
        <f>IF(OR(B10="",F10=""),"*",BA10/Q10)</f>
        <v>0</v>
      </c>
      <c r="BS10" s="248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1138</v>
      </c>
      <c r="BK14" s="241" t="s">
        <v>1138</v>
      </c>
      <c r="BL14" s="64"/>
      <c r="BM14" s="142" t="s">
        <v>542</v>
      </c>
      <c r="BN14" s="142" t="s">
        <v>570</v>
      </c>
      <c r="BO14" s="142" t="s">
        <v>621</v>
      </c>
      <c r="BP14" s="243" t="s">
        <v>1138</v>
      </c>
      <c r="BQ14" s="13">
        <f t="shared" si="1"/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1140</v>
      </c>
      <c r="BK15" s="19" t="s">
        <v>1140</v>
      </c>
      <c r="BL15" s="64"/>
      <c r="BM15" s="142" t="s">
        <v>552</v>
      </c>
      <c r="BN15" s="142" t="s">
        <v>552</v>
      </c>
      <c r="BO15" s="142" t="s">
        <v>552</v>
      </c>
      <c r="BP15" s="19" t="s">
        <v>1140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1143</v>
      </c>
      <c r="BK16" s="241" t="s">
        <v>1143</v>
      </c>
      <c r="BL16" s="64"/>
      <c r="BM16" s="142" t="s">
        <v>548</v>
      </c>
      <c r="BN16" s="142" t="s">
        <v>563</v>
      </c>
      <c r="BO16" s="142" t="s">
        <v>636</v>
      </c>
      <c r="BP16" s="241" t="s">
        <v>1143</v>
      </c>
      <c r="BQ16" s="13">
        <f t="shared" si="1"/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/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-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1144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1145</v>
      </c>
      <c r="W20" s="115" t="s">
        <v>1146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1147</v>
      </c>
      <c r="I21" s="198" t="s">
        <v>1147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1145</v>
      </c>
      <c r="W21" s="115" t="s">
        <v>1148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1145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1145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1149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1145</v>
      </c>
      <c r="W24" s="115" t="s">
        <v>1150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1151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1149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1145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1152</v>
      </c>
      <c r="N26" s="139" t="s">
        <v>1153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1154</v>
      </c>
      <c r="W26" s="115" t="s">
        <v>1155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1156</v>
      </c>
      <c r="BK26" s="19" t="s">
        <v>1157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1158</v>
      </c>
      <c r="N27" s="139" t="s">
        <v>1159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1160</v>
      </c>
      <c r="W27" s="115" t="s">
        <v>1155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1161</v>
      </c>
      <c r="BK27" s="19" t="s">
        <v>1161</v>
      </c>
      <c r="BL27" s="17"/>
      <c r="BM27" s="142" t="s">
        <v>538</v>
      </c>
      <c r="BN27" s="142" t="s">
        <v>557</v>
      </c>
      <c r="BO27" s="142" t="s">
        <v>623</v>
      </c>
      <c r="BP27" s="243" t="s">
        <v>1161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1162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1163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1164</v>
      </c>
      <c r="BH28" s="18">
        <v>0</v>
      </c>
      <c r="BI28" s="18"/>
      <c r="BJ28" s="18" t="s">
        <v>1165</v>
      </c>
      <c r="BK28" s="19" t="s">
        <v>1165</v>
      </c>
      <c r="BL28" s="17"/>
      <c r="BM28" s="142" t="s">
        <v>548</v>
      </c>
      <c r="BN28" s="142" t="s">
        <v>563</v>
      </c>
      <c r="BO28" s="142" t="s">
        <v>636</v>
      </c>
      <c r="BP28" s="243" t="s">
        <v>1166</v>
      </c>
      <c r="BQ28" s="13">
        <f t="shared" si="1"/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1167</v>
      </c>
      <c r="I29" s="156" t="s">
        <v>1167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1168</v>
      </c>
      <c r="BJ29" s="241" t="s">
        <v>1168</v>
      </c>
      <c r="BK29" s="241" t="s">
        <v>1168</v>
      </c>
      <c r="BL29" s="17"/>
      <c r="BM29" s="142" t="s">
        <v>538</v>
      </c>
      <c r="BN29" s="142" t="s">
        <v>1169</v>
      </c>
      <c r="BO29" s="142" t="s">
        <v>1169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1167</v>
      </c>
      <c r="I30" s="156" t="s">
        <v>1167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1170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1168</v>
      </c>
      <c r="BJ30" s="241" t="s">
        <v>1168</v>
      </c>
      <c r="BK30" s="241" t="s">
        <v>1168</v>
      </c>
      <c r="BL30" s="17"/>
      <c r="BM30" s="142" t="s">
        <v>538</v>
      </c>
      <c r="BN30" s="142" t="s">
        <v>1169</v>
      </c>
      <c r="BO30" s="142" t="s">
        <v>1169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1171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1171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1172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1173</v>
      </c>
      <c r="BK31" s="19" t="s">
        <v>1174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1175</v>
      </c>
      <c r="I32" s="198" t="s">
        <v>1175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1176</v>
      </c>
      <c r="W32" s="115" t="s">
        <v>1177</v>
      </c>
      <c r="X32" s="114" t="s">
        <v>522</v>
      </c>
      <c r="Y32" s="141"/>
      <c r="Z32" s="114"/>
      <c r="AA32" s="115" t="s">
        <v>1178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0.46180555555555558</v>
      </c>
      <c r="AT32" s="118">
        <v>4.1666666666666664E-2</v>
      </c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-0.4201388888888889</v>
      </c>
      <c r="AZ32" s="190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1179</v>
      </c>
      <c r="BH32" s="18">
        <v>2</v>
      </c>
      <c r="BI32" s="18" t="s">
        <v>1180</v>
      </c>
      <c r="BJ32" s="18" t="s">
        <v>1181</v>
      </c>
      <c r="BK32" s="257" t="s">
        <v>1182</v>
      </c>
      <c r="BL32" s="17"/>
      <c r="BM32" s="142"/>
      <c r="BN32" s="142"/>
      <c r="BO32" s="142"/>
      <c r="BP32" s="243"/>
      <c r="BQ32" s="20">
        <f t="shared" ref="BQ32" si="12">IF(OR(B32="",F32=""),"*",AY32/P32)</f>
        <v>-5.041666666666667</v>
      </c>
      <c r="BR32" s="20">
        <f t="shared" ref="BR32" si="13">IF(OR(B32="",F32=""),"*",BA32/Q32)</f>
        <v>0</v>
      </c>
      <c r="BS32" s="247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1183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1184</v>
      </c>
      <c r="BK33" s="241" t="s">
        <v>1185</v>
      </c>
      <c r="BL33" s="17"/>
      <c r="BM33" s="142" t="s">
        <v>548</v>
      </c>
      <c r="BN33" s="142" t="s">
        <v>563</v>
      </c>
      <c r="BO33" s="142" t="s">
        <v>636</v>
      </c>
      <c r="BP33" s="241" t="s">
        <v>1184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7">
        <v>27</v>
      </c>
      <c r="F36" s="225"/>
      <c r="G36" s="175" t="str">
        <f>IF(D36="","*",VLOOKUP(F36,BS_ATIVIDADE[#Data],3,FALSE))</f>
        <v>*</v>
      </c>
      <c r="H36" s="198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0"/>
        <v>*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0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 t="str">
        <f t="shared" si="1"/>
        <v>*</v>
      </c>
      <c r="BR36" s="20" t="str">
        <f t="shared" si="2"/>
        <v>*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>JOVÂNIO (TP-850)45993</v>
      </c>
      <c r="B37" s="153">
        <v>45993</v>
      </c>
      <c r="C37" s="154">
        <f>IF(BS_CONTROLE[[#This Row],[DATA]]="","",WEEKNUM(BS_CONTROLE[[#This Row],[DATA]]))</f>
        <v>49</v>
      </c>
      <c r="D37" s="155" t="s">
        <v>978</v>
      </c>
      <c r="E37" s="239">
        <v>127</v>
      </c>
      <c r="F37" s="14" t="s">
        <v>874</v>
      </c>
      <c r="G37" s="175" t="str">
        <f>IF(D37="","*",VLOOKUP(F37,BS_ATIVIDADE[#Data],3,FALSE))</f>
        <v>SOLDA</v>
      </c>
      <c r="H37" s="198" t="s">
        <v>1114</v>
      </c>
      <c r="I37" s="156" t="s">
        <v>520</v>
      </c>
      <c r="J37" s="139">
        <v>73</v>
      </c>
      <c r="K37" s="139">
        <v>373.6</v>
      </c>
      <c r="L37" s="115" t="s">
        <v>520</v>
      </c>
      <c r="M37" s="139" t="s">
        <v>1115</v>
      </c>
      <c r="N37" s="139" t="s">
        <v>1114</v>
      </c>
      <c r="O37" s="116">
        <v>0.375</v>
      </c>
      <c r="P37" s="116">
        <v>6.25E-2</v>
      </c>
      <c r="Q37" s="115">
        <v>1</v>
      </c>
      <c r="R37" s="10" t="str">
        <f>IFERROR(_xlfn.XLOOKUP(F37, BS_ATIVIDADE[ATIVIDADE],BS_ATIVIDADE[UNIDADE] ), "*")</f>
        <v>Nº DE SOLDA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1116</v>
      </c>
      <c r="W37" s="115" t="s">
        <v>1117</v>
      </c>
      <c r="X37" s="114" t="s">
        <v>522</v>
      </c>
      <c r="Y37" s="141"/>
      <c r="Z37" s="114"/>
      <c r="AA37" s="115" t="s">
        <v>520</v>
      </c>
      <c r="AB37" s="113" t="s">
        <v>520</v>
      </c>
      <c r="AC37" s="113" t="s">
        <v>520</v>
      </c>
      <c r="AD37" s="117" t="s">
        <v>520</v>
      </c>
      <c r="AE37" s="115" t="s">
        <v>520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PDM - SOLDA</v>
      </c>
      <c r="AK37" s="33" t="str">
        <f>BS_CONTROLE[[#This Row],[Local - Partida]]</f>
        <v>ZJAN</v>
      </c>
      <c r="AL37" s="33" t="str">
        <f>BS_CONTROLE[[#This Row],[Local - Encerramento]]</f>
        <v>-</v>
      </c>
      <c r="AM37" s="115" t="str">
        <f>IF(BS_CONTROLE[[#This Row],[Entre - Estações]]=0, "-", BS_CONTROLE[[#This Row],[Entre - Estações]])</f>
        <v>ZJA-N</v>
      </c>
      <c r="AN37" s="115" t="str">
        <f>IF(BS_CONTROLE[[#This Row],[SB]]=0, "-", BS_CONTROLE[[#This Row],[SB]])</f>
        <v>ZJAN</v>
      </c>
      <c r="AO37" s="115">
        <f>IF(BS_CONTROLE[[#This Row],[SUB]]=0, "-", BS_CONTROLE[[#This Row],[SUB]])</f>
        <v>73</v>
      </c>
      <c r="AP37" s="115">
        <f>BS_CONTROLE[[#This Row],[KM - Inicio]]</f>
        <v>373.6</v>
      </c>
      <c r="AQ37" s="115">
        <f>BS_CONTROLE[[#This Row],[KM - Inicio]]</f>
        <v>373.6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Jovanio</v>
      </c>
      <c r="BG37" s="240" t="str">
        <f>BS_CONTROLE[[#This Row],[Responsavel pelo boletim]]</f>
        <v>Jovanio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>V8745993</v>
      </c>
      <c r="B38" s="153">
        <v>45993</v>
      </c>
      <c r="C38" s="154">
        <f>IF(BS_CONTROLE[[#This Row],[DATA]]="","",WEEKNUM(BS_CONTROLE[[#This Row],[DATA]]))</f>
        <v>49</v>
      </c>
      <c r="D38" s="159" t="s">
        <v>886</v>
      </c>
      <c r="E38" s="239">
        <v>276</v>
      </c>
      <c r="F38" s="227" t="s">
        <v>797</v>
      </c>
      <c r="G38" s="175" t="str">
        <f>IF(D38="","*",VLOOKUP(F38,BS_ATIVIDADE[#Data],3,FALSE))</f>
        <v>MECANIZAÇÃO - SOCADORA</v>
      </c>
      <c r="H38" s="198" t="s">
        <v>421</v>
      </c>
      <c r="I38" s="156" t="s">
        <v>421</v>
      </c>
      <c r="J38" s="139">
        <v>73</v>
      </c>
      <c r="K38" s="139">
        <v>326</v>
      </c>
      <c r="L38" s="115">
        <v>327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8" s="116">
        <v>0.375</v>
      </c>
      <c r="P38" s="116">
        <v>6.25E-2</v>
      </c>
      <c r="Q38" s="115">
        <v>765</v>
      </c>
      <c r="R38" s="10" t="str">
        <f>IFERROR(_xlfn.XLOOKUP(F38, BS_ATIVIDADE[ATIVIDADE],BS_ATIVIDADE[UNIDADE] ), "*")</f>
        <v>M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1119</v>
      </c>
      <c r="W38" s="115" t="s">
        <v>1120</v>
      </c>
      <c r="X38" s="114" t="s">
        <v>522</v>
      </c>
      <c r="Y38" s="141"/>
      <c r="Z38" s="114"/>
      <c r="AA38" s="162">
        <v>1</v>
      </c>
      <c r="AB38" s="113" t="s">
        <v>512</v>
      </c>
      <c r="AC38" s="113" t="s">
        <v>520</v>
      </c>
      <c r="AD38" s="117">
        <v>0.29166666666666669</v>
      </c>
      <c r="AE38" s="115">
        <v>6237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MECANIZAÇÃO - SOCADORA</v>
      </c>
      <c r="AK38" s="33" t="str">
        <f>BS_CONTROLE[[#This Row],[Local - Partida]]</f>
        <v>ZFN2</v>
      </c>
      <c r="AL38" s="33" t="str">
        <f>BS_CONTROLE[[#This Row],[Local - Encerramento]]</f>
        <v>ZFN2</v>
      </c>
      <c r="AM38" s="115" t="str">
        <f>IF(BS_CONTROLE[[#This Row],[Entre - Estações]]=0, "-", BS_CONTROLE[[#This Row],[Entre - Estações]])</f>
        <v>ZGI-ZFN</v>
      </c>
      <c r="AN38" s="115" t="str">
        <f>IF(BS_CONTROLE[[#This Row],[SB]]=0, "-", BS_CONTROLE[[#This Row],[SB]])</f>
        <v>ZGI326</v>
      </c>
      <c r="AO38" s="115">
        <f>IF(BS_CONTROLE[[#This Row],[SUB]]=0, "-", BS_CONTROLE[[#This Row],[SUB]])</f>
        <v>73</v>
      </c>
      <c r="AP38" s="115">
        <f>BS_CONTROLE[[#This Row],[KM - Inicio]]</f>
        <v>326</v>
      </c>
      <c r="AQ38" s="115">
        <f>BS_CONTROLE[[#This Row],[KM - Inicio]]</f>
        <v>326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Saulo</v>
      </c>
      <c r="BG38" s="240" t="str">
        <f>BS_CONTROLE[[#This Row],[Responsavel pelo boletim]]</f>
        <v>Saulo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>JULIO (TP-697)45993</v>
      </c>
      <c r="B39" s="153">
        <v>45993</v>
      </c>
      <c r="C39" s="154">
        <f>IF(BS_CONTROLE[[#This Row],[DATA]]="","",WEEKNUM(BS_CONTROLE[[#This Row],[DATA]]))</f>
        <v>49</v>
      </c>
      <c r="D39" s="159" t="s">
        <v>980</v>
      </c>
      <c r="E39" s="239">
        <v>277</v>
      </c>
      <c r="F39" s="227" t="s">
        <v>874</v>
      </c>
      <c r="G39" s="175" t="str">
        <f>IF(D39="","*",VLOOKUP(F39,BS_ATIVIDADE[#Data],3,FALSE))</f>
        <v>SOLDA</v>
      </c>
      <c r="H39" s="139" t="str" cm="1">
        <f t="array" ref="H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9" s="156" t="s">
        <v>520</v>
      </c>
      <c r="J39" s="139">
        <v>73</v>
      </c>
      <c r="K39" s="139">
        <v>244.6</v>
      </c>
      <c r="L39" s="115" t="s">
        <v>520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9" s="116">
        <v>0.375</v>
      </c>
      <c r="P39" s="116">
        <v>6.25E-2</v>
      </c>
      <c r="Q39" s="115">
        <v>1</v>
      </c>
      <c r="R39" s="10" t="str">
        <f>IFERROR(_xlfn.XLOOKUP(F39, BS_ATIVIDADE[ATIVIDADE],BS_ATIVIDADE[UNIDADE] ), "*")</f>
        <v>Nº DE SOLDA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1122</v>
      </c>
      <c r="W39" s="115" t="s">
        <v>1123</v>
      </c>
      <c r="X39" s="114" t="s">
        <v>522</v>
      </c>
      <c r="Y39" s="141"/>
      <c r="Z39" s="114"/>
      <c r="AA39" s="115" t="s">
        <v>520</v>
      </c>
      <c r="AB39" s="113" t="s">
        <v>520</v>
      </c>
      <c r="AC39" s="113" t="s">
        <v>520</v>
      </c>
      <c r="AD39" s="117" t="s">
        <v>520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PDM - SOLDA</v>
      </c>
      <c r="AK39" s="33" t="str">
        <f>BS_CONTROLE[[#This Row],[Local - Partida]]</f>
        <v>ZEBZRZ</v>
      </c>
      <c r="AL39" s="33" t="str">
        <f>BS_CONTROLE[[#This Row],[Local - Encerramento]]</f>
        <v>-</v>
      </c>
      <c r="AM39" s="115" t="str">
        <f>IF(BS_CONTROLE[[#This Row],[Entre - Estações]]=0, "-", BS_CONTROLE[[#This Row],[Entre - Estações]])</f>
        <v>ZEB-ZRZ</v>
      </c>
      <c r="AN39" s="115" t="str">
        <f>IF(BS_CONTROLE[[#This Row],[SB]]=0, "-", BS_CONTROLE[[#This Row],[SB]])</f>
        <v>ZEBZRZ</v>
      </c>
      <c r="AO39" s="115">
        <f>IF(BS_CONTROLE[[#This Row],[SUB]]=0, "-", BS_CONTROLE[[#This Row],[SUB]])</f>
        <v>73</v>
      </c>
      <c r="AP39" s="115">
        <f>BS_CONTROLE[[#This Row],[KM - Inicio]]</f>
        <v>244.6</v>
      </c>
      <c r="AQ39" s="115">
        <f>BS_CONTROLE[[#This Row],[KM - Inicio]]</f>
        <v>244.6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Júlo Barbosa</v>
      </c>
      <c r="BG39" s="240" t="str">
        <f>BS_CONTROLE[[#This Row],[Responsavel pelo boletim]]</f>
        <v>Júlo Barbosa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/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1130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1131</v>
      </c>
      <c r="X41" s="114" t="s">
        <v>522</v>
      </c>
      <c r="Y41" s="141"/>
      <c r="Z41" s="114"/>
      <c r="AA41" s="115">
        <v>1</v>
      </c>
      <c r="AB41" s="113" t="s">
        <v>512</v>
      </c>
      <c r="AC41" s="113" t="s">
        <v>520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10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/>
      </c>
      <c r="B43" s="153"/>
      <c r="C43" s="154" t="str">
        <f>IF(BS_CONTROLE[[#This Row],[DATA]]="","",WEEKNUM(BS_CONTROLE[[#This Row],[DATA]]))</f>
        <v/>
      </c>
      <c r="D43" s="155"/>
      <c r="E43" s="237">
        <v>34</v>
      </c>
      <c r="F43" s="140"/>
      <c r="G43" s="175" t="str">
        <f>IF(D43="","*",VLOOKUP(F43,BS_ATIVIDADE[#Data],3,FALSE))</f>
        <v>*</v>
      </c>
      <c r="H43" s="198"/>
      <c r="I43" s="156"/>
      <c r="J43" s="139"/>
      <c r="K43" s="139"/>
      <c r="L43" s="115"/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6"/>
      <c r="P43" s="116"/>
      <c r="Q43" s="115"/>
      <c r="R43" s="10" t="str">
        <f>IFERROR(_xlfn.XLOOKUP(F43, BS_ATIVIDADE[ATIVIDADE],BS_ATIVIDADE[UNIDADE] ), "*")</f>
        <v>*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5"/>
      <c r="W43" s="115"/>
      <c r="X43" s="114"/>
      <c r="Y43" s="141"/>
      <c r="Z43" s="114"/>
      <c r="AA43" s="115"/>
      <c r="AB43" s="113"/>
      <c r="AC43" s="113"/>
      <c r="AD43" s="117"/>
      <c r="AE43" s="115"/>
      <c r="AF43" s="115"/>
      <c r="AG43" s="139"/>
      <c r="AH43" s="16"/>
      <c r="AI43" s="138"/>
      <c r="AJ43" s="9" t="str">
        <f>IF(BS_CONTROLE[[#This Row],[Atividade]]=0, "-", BS_CONTROLE[[#This Row],[Atividade]])</f>
        <v>-</v>
      </c>
      <c r="AK43" s="33">
        <f>BS_CONTROLE[[#This Row],[Local - Partida]]</f>
        <v>0</v>
      </c>
      <c r="AL43" s="33">
        <f>BS_CONTROLE[[#This Row],[Local - Encerramento]]</f>
        <v>0</v>
      </c>
      <c r="AM43" s="115" t="str">
        <f>IF(BS_CONTROLE[[#This Row],[Entre - Estações]]=0, "-", BS_CONTROLE[[#This Row],[Entre - Estações]])</f>
        <v>-</v>
      </c>
      <c r="AN43" s="115" t="str">
        <f>IF(BS_CONTROLE[[#This Row],[SB]]=0, "-", BS_CONTROLE[[#This Row],[SB]])</f>
        <v>-</v>
      </c>
      <c r="AO43" s="115" t="str">
        <f>IF(BS_CONTROLE[[#This Row],[SUB]]=0, "-", BS_CONTROLE[[#This Row],[SUB]])</f>
        <v>-</v>
      </c>
      <c r="AP43" s="115">
        <f>BS_CONTROLE[[#This Row],[KM - Inicio]]</f>
        <v>0</v>
      </c>
      <c r="AQ43" s="115">
        <f>BS_CONTROLE[[#This Row],[KM - Inicio]]</f>
        <v>0</v>
      </c>
      <c r="AR43" s="118"/>
      <c r="AS43" s="118"/>
      <c r="AT43" s="118"/>
      <c r="AU43" s="164"/>
      <c r="AV43" s="164"/>
      <c r="AW43" s="15"/>
      <c r="AX43" s="15"/>
      <c r="AY43" s="12" t="str">
        <f t="shared" si="10"/>
        <v>*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5">
        <f>BS_CONTROLE[[#This Row],[Responsavel pelo boletim]]</f>
        <v>0</v>
      </c>
      <c r="BG43" s="240">
        <f>BS_CONTROLE[[#This Row],[Responsavel pelo boletim]]</f>
        <v>0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 t="str">
        <f t="shared" si="1"/>
        <v>*</v>
      </c>
      <c r="BR43" s="20" t="str">
        <f t="shared" si="2"/>
        <v>*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/>
      </c>
      <c r="B44" s="153"/>
      <c r="C44" s="154" t="str">
        <f>IF(BS_CONTROLE[[#This Row],[DATA]]="","",WEEKNUM(BS_CONTROLE[[#This Row],[DATA]]))</f>
        <v/>
      </c>
      <c r="D44" s="200"/>
      <c r="E44" s="237">
        <v>35</v>
      </c>
      <c r="F44" s="140"/>
      <c r="G44" s="175" t="str">
        <f>IF(D44="","*",VLOOKUP(F44,BS_ATIVIDADE[#Data],3,FALSE))</f>
        <v>*</v>
      </c>
      <c r="H44" s="198"/>
      <c r="I44" s="156"/>
      <c r="J44" s="139"/>
      <c r="K44" s="139"/>
      <c r="L44" s="115"/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6"/>
      <c r="P44" s="116"/>
      <c r="Q44" s="115"/>
      <c r="R44" s="10" t="str">
        <f>IFERROR(_xlfn.XLOOKUP(F44, BS_ATIVIDADE[ATIVIDADE],BS_ATIVIDADE[UNIDADE] ), "*")</f>
        <v>*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5"/>
      <c r="W44" s="115"/>
      <c r="X44" s="114"/>
      <c r="Y44" s="141"/>
      <c r="Z44" s="114"/>
      <c r="AA44" s="115"/>
      <c r="AB44" s="113"/>
      <c r="AC44" s="113"/>
      <c r="AD44" s="117"/>
      <c r="AE44" s="115"/>
      <c r="AF44" s="115"/>
      <c r="AG44" s="139"/>
      <c r="AH44" s="16"/>
      <c r="AI44" s="138"/>
      <c r="AJ44" s="9" t="str">
        <f>IF(BS_CONTROLE[[#This Row],[Atividade]]=0, "-", BS_CONTROLE[[#This Row],[Atividade]])</f>
        <v>-</v>
      </c>
      <c r="AK44" s="33">
        <f>BS_CONTROLE[[#This Row],[Local - Partida]]</f>
        <v>0</v>
      </c>
      <c r="AL44" s="33">
        <f>BS_CONTROLE[[#This Row],[Local - Encerramento]]</f>
        <v>0</v>
      </c>
      <c r="AM44" s="115" t="str">
        <f>IF(BS_CONTROLE[[#This Row],[Entre - Estações]]=0, "-", BS_CONTROLE[[#This Row],[Entre - Estações]])</f>
        <v>-</v>
      </c>
      <c r="AN44" s="115" t="str">
        <f>IF(BS_CONTROLE[[#This Row],[SB]]=0, "-", BS_CONTROLE[[#This Row],[SB]])</f>
        <v>-</v>
      </c>
      <c r="AO44" s="115" t="str">
        <f>IF(BS_CONTROLE[[#This Row],[SUB]]=0, "-", BS_CONTROLE[[#This Row],[SUB]])</f>
        <v>-</v>
      </c>
      <c r="AP44" s="115">
        <f>BS_CONTROLE[[#This Row],[KM - Inicio]]</f>
        <v>0</v>
      </c>
      <c r="AQ44" s="115">
        <f>BS_CONTROLE[[#This Row],[KM - Inicio]]</f>
        <v>0</v>
      </c>
      <c r="AR44" s="118"/>
      <c r="AS44" s="118"/>
      <c r="AT44" s="118"/>
      <c r="AU44" s="164"/>
      <c r="AV44" s="164"/>
      <c r="AW44" s="15"/>
      <c r="AX44" s="15"/>
      <c r="AY44" s="12" t="str">
        <f t="shared" si="10"/>
        <v>*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5">
        <f>BS_CONTROLE[[#This Row],[Responsavel pelo boletim]]</f>
        <v>0</v>
      </c>
      <c r="BG44" s="240">
        <f>BS_CONTROLE[[#This Row],[Responsavel pelo boletim]]</f>
        <v>0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 t="str">
        <f t="shared" si="1"/>
        <v>*</v>
      </c>
      <c r="BR44" s="20" t="str">
        <f t="shared" si="2"/>
        <v>*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>PEDRO (TP-696)45993</v>
      </c>
      <c r="B45" s="153">
        <v>45993</v>
      </c>
      <c r="C45" s="154">
        <f>IF(BS_CONTROLE[[#This Row],[DATA]]="","",WEEKNUM(BS_CONTROLE[[#This Row],[DATA]]))</f>
        <v>49</v>
      </c>
      <c r="D45" s="250" t="s">
        <v>1016</v>
      </c>
      <c r="E45" s="251"/>
      <c r="F45" s="252" t="s">
        <v>874</v>
      </c>
      <c r="G45" s="175" t="str">
        <f>IF(D45="","*",VLOOKUP(F45,BS_ATIVIDADE[#Data],3,FALSE))</f>
        <v>SOLDA</v>
      </c>
      <c r="H45" s="185" t="s">
        <v>286</v>
      </c>
      <c r="I45" s="116" t="s">
        <v>520</v>
      </c>
      <c r="J45" s="115">
        <v>73</v>
      </c>
      <c r="K45" s="115">
        <v>136.69999999999999</v>
      </c>
      <c r="L45" s="115" t="s">
        <v>520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5" s="13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5" s="116">
        <v>0.375</v>
      </c>
      <c r="P45" s="116">
        <v>6.25E-2</v>
      </c>
      <c r="Q45" s="115">
        <v>1</v>
      </c>
      <c r="R45" s="10" t="str">
        <f>IFERROR(_xlfn.XLOOKUP(F45, BS_ATIVIDADE[ATIVIDADE],BS_ATIVIDADE[UNIDADE] ), "*")</f>
        <v>Nº DE SOLDA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1141</v>
      </c>
      <c r="W45" s="115" t="s">
        <v>1142</v>
      </c>
      <c r="X45" s="114" t="s">
        <v>522</v>
      </c>
      <c r="Y45" s="141"/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15" t="s">
        <v>520</v>
      </c>
      <c r="AH45" s="16"/>
      <c r="AI45" s="138"/>
      <c r="AJ45" s="9" t="str">
        <f>IF(BS_CONTROLE[[#This Row],[Atividade]]=0, "-", BS_CONTROLE[[#This Row],[Atividade]])</f>
        <v>PDM - SOLDA</v>
      </c>
      <c r="AK45" s="33" t="str">
        <f>BS_CONTROLE[[#This Row],[Local - Partida]]</f>
        <v>136ZCV</v>
      </c>
      <c r="AL45" s="33" t="str">
        <f>BS_CONTROLE[[#This Row],[Local - Encerramento]]</f>
        <v>-</v>
      </c>
      <c r="AM45" s="115" t="str">
        <f>IF(BS_CONTROLE[[#This Row],[Entre - Estações]]=0, "-", BS_CONTROLE[[#This Row],[Entre - Estações]])</f>
        <v>ZXB-ZCV</v>
      </c>
      <c r="AN45" s="115" t="str">
        <f>IF(BS_CONTROLE[[#This Row],[SB]]=0, "-", BS_CONTROLE[[#This Row],[SB]])</f>
        <v>136ZCV</v>
      </c>
      <c r="AO45" s="115">
        <f>IF(BS_CONTROLE[[#This Row],[SUB]]=0, "-", BS_CONTROLE[[#This Row],[SUB]])</f>
        <v>73</v>
      </c>
      <c r="AP45" s="115">
        <f>BS_CONTROLE[[#This Row],[KM - Inicio]]</f>
        <v>136.69999999999999</v>
      </c>
      <c r="AQ45" s="115">
        <f>BS_CONTROLE[[#This Row],[KM - Inicio]]</f>
        <v>136.69999999999999</v>
      </c>
      <c r="AR45" s="118"/>
      <c r="AS45" s="118"/>
      <c r="AT45" s="118"/>
      <c r="AU45" s="164"/>
      <c r="AV45" s="164"/>
      <c r="AW45" s="15"/>
      <c r="AX45" s="15"/>
      <c r="AY45" s="12">
        <f t="shared" si="10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Pedro</v>
      </c>
      <c r="BG45" s="240" t="str">
        <f>BS_CONTROLE[[#This Row],[Responsavel pelo boletim]]</f>
        <v>Pedro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>RAFAEL (TP-695)45993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7">
        <v>8</v>
      </c>
      <c r="F46" s="140" t="s">
        <v>881</v>
      </c>
      <c r="G46" s="175" t="str">
        <f>IF(D46="","*",VLOOKUP(F46,BS_ATIVIDADE[#Data],3,FALSE))</f>
        <v>TRILHO - SUBSTITUIÇÂO</v>
      </c>
      <c r="H46" s="198" t="s">
        <v>285</v>
      </c>
      <c r="I46" s="156" t="s">
        <v>520</v>
      </c>
      <c r="J46" s="139">
        <v>73</v>
      </c>
      <c r="K46" s="139">
        <v>133</v>
      </c>
      <c r="L46" s="115">
        <v>134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6" s="116">
        <v>0.375</v>
      </c>
      <c r="P46" s="116">
        <v>8.3333333333333329E-2</v>
      </c>
      <c r="Q46" s="115">
        <v>624</v>
      </c>
      <c r="R46" s="10" t="str">
        <f>IFERROR(_xlfn.XLOOKUP(F46, BS_ATIVIDADE[ATIVIDADE],BS_ATIVIDADE[UNIDADE] ), "*")</f>
        <v>M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1136</v>
      </c>
      <c r="W46" s="115" t="s">
        <v>1137</v>
      </c>
      <c r="X46" s="114" t="s">
        <v>522</v>
      </c>
      <c r="Y46" s="141"/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PDM - SUBSTITUIÇÃO - TRILHO</v>
      </c>
      <c r="AK46" s="33" t="str">
        <f>BS_CONTROLE[[#This Row],[Local - Partida]]</f>
        <v>ZXB136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ZXB-ZCV</v>
      </c>
      <c r="AN46" s="115" t="str">
        <f>IF(BS_CONTROLE[[#This Row],[SB]]=0, "-", BS_CONTROLE[[#This Row],[SB]])</f>
        <v>ZXB136</v>
      </c>
      <c r="AO46" s="115">
        <f>IF(BS_CONTROLE[[#This Row],[SUB]]=0, "-", BS_CONTROLE[[#This Row],[SUB]])</f>
        <v>73</v>
      </c>
      <c r="AP46" s="115">
        <f>BS_CONTROLE[[#This Row],[KM - Inicio]]</f>
        <v>133</v>
      </c>
      <c r="AQ46" s="115">
        <f>BS_CONTROLE[[#This Row],[KM - Inicio]]</f>
        <v>133</v>
      </c>
      <c r="AR46" s="118"/>
      <c r="AS46" s="118"/>
      <c r="AT46" s="118"/>
      <c r="AU46" s="164"/>
      <c r="AV46" s="164"/>
      <c r="AW46" s="15"/>
      <c r="AX46" s="15"/>
      <c r="AY46" s="12">
        <f t="shared" si="10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Rafael</v>
      </c>
      <c r="BG46" s="240" t="str">
        <f>BS_CONTROLE[[#This Row],[Responsavel pelo boletim]]</f>
        <v>Rafael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>V4045993</v>
      </c>
      <c r="B47" s="153">
        <v>45993</v>
      </c>
      <c r="C47" s="154">
        <f>IF(BS_CONTROLE[[#This Row],[DATA]]="","",WEEKNUM(BS_CONTROLE[[#This Row],[DATA]]))</f>
        <v>49</v>
      </c>
      <c r="D47" s="159" t="s">
        <v>854</v>
      </c>
      <c r="E47" s="253"/>
      <c r="F47" s="225" t="s">
        <v>797</v>
      </c>
      <c r="G47" s="175" t="str">
        <f>IF(D47="","*",VLOOKUP(F47,BS_ATIVIDADE[#Data],3,FALSE))</f>
        <v>MECANIZAÇÃO - SOCADORA</v>
      </c>
      <c r="H47" s="156" t="s">
        <v>288</v>
      </c>
      <c r="I47" s="156" t="s">
        <v>288</v>
      </c>
      <c r="J47" s="139">
        <v>73</v>
      </c>
      <c r="K47" s="139">
        <v>125</v>
      </c>
      <c r="L47" s="115">
        <v>129.13499999999999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7" s="139" t="s">
        <v>1139</v>
      </c>
      <c r="O47" s="116">
        <v>0.375</v>
      </c>
      <c r="P47" s="116">
        <v>8.3333333333333329E-2</v>
      </c>
      <c r="Q47" s="115">
        <v>1792</v>
      </c>
      <c r="R47" s="10" t="str">
        <f>IFERROR(_xlfn.XLOOKUP(F47, BS_ATIVIDADE[ATIVIDADE],BS_ATIVIDADE[UNIDADE] ), "*")</f>
        <v>M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1119</v>
      </c>
      <c r="W47" s="115" t="s">
        <v>1120</v>
      </c>
      <c r="X47" s="114" t="s">
        <v>522</v>
      </c>
      <c r="Y47" s="141"/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MECANIZAÇÃO - SOCADORA</v>
      </c>
      <c r="AK47" s="33" t="str">
        <f>BS_CONTROLE[[#This Row],[Local - Partida]]</f>
        <v>ZCV</v>
      </c>
      <c r="AL47" s="33" t="str">
        <f>BS_CONTROLE[[#This Row],[Local - Encerramento]]</f>
        <v>ZCV</v>
      </c>
      <c r="AM47" s="115" t="str">
        <f>IF(BS_CONTROLE[[#This Row],[Entre - Estações]]=0, "-", BS_CONTROLE[[#This Row],[Entre - Estações]])</f>
        <v>ZJC-ZXB</v>
      </c>
      <c r="AN47" s="115" t="str">
        <f>IF(BS_CONTROLE[[#This Row],[SB]]=0, "-", BS_CONTROLE[[#This Row],[SB]])</f>
        <v>120125/125ZPN</v>
      </c>
      <c r="AO47" s="115">
        <f>IF(BS_CONTROLE[[#This Row],[SUB]]=0, "-", BS_CONTROLE[[#This Row],[SUB]])</f>
        <v>73</v>
      </c>
      <c r="AP47" s="115">
        <f>BS_CONTROLE[[#This Row],[KM - Inicio]]</f>
        <v>125</v>
      </c>
      <c r="AQ47" s="115">
        <f>BS_CONTROLE[[#This Row],[KM - Inicio]]</f>
        <v>125</v>
      </c>
      <c r="AR47" s="118"/>
      <c r="AS47" s="118"/>
      <c r="AT47" s="118"/>
      <c r="AU47" s="164"/>
      <c r="AV47" s="164"/>
      <c r="AW47" s="164"/>
      <c r="AX47" s="15"/>
      <c r="AY47" s="12">
        <f t="shared" si="10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Saulo</v>
      </c>
      <c r="BG47" s="240" t="str">
        <f>BS_CONTROLE[[#This Row],[Responsavel pelo boletim]]</f>
        <v>Saulo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1162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1163</v>
      </c>
      <c r="W49" s="115" t="s">
        <v>1123</v>
      </c>
      <c r="X49" s="114" t="s">
        <v>522</v>
      </c>
      <c r="Y49" s="141"/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10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1167</v>
      </c>
      <c r="I50" s="156" t="s">
        <v>1167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/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10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1167</v>
      </c>
      <c r="I51" s="156" t="s">
        <v>1167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1170</v>
      </c>
      <c r="X51" s="114" t="s">
        <v>526</v>
      </c>
      <c r="Y51" s="141"/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10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1183</v>
      </c>
      <c r="W52" s="115" t="s">
        <v>1142</v>
      </c>
      <c r="X52" s="114" t="s">
        <v>522</v>
      </c>
      <c r="Y52" s="141"/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/>
      <c r="AS52" s="118"/>
      <c r="AT52" s="118"/>
      <c r="AU52" s="164"/>
      <c r="AV52" s="164"/>
      <c r="AW52" s="15"/>
      <c r="AX52" s="15"/>
      <c r="AY52" s="12">
        <f t="shared" si="10"/>
        <v>0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>
        <f t="shared" si="1"/>
        <v>0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1175</v>
      </c>
      <c r="I53" s="185" t="s">
        <v>1175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1186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1176</v>
      </c>
      <c r="W53" s="115" t="s">
        <v>1187</v>
      </c>
      <c r="X53" s="114" t="s">
        <v>522</v>
      </c>
      <c r="Y53" s="141"/>
      <c r="Z53" s="114"/>
      <c r="AA53" s="115" t="s">
        <v>1178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10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1188</v>
      </c>
      <c r="W54" s="115" t="s">
        <v>1142</v>
      </c>
      <c r="X54" s="114" t="s">
        <v>522</v>
      </c>
      <c r="Y54" s="141"/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10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7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5"/>
        <v>*</v>
      </c>
      <c r="BR75" s="20" t="str">
        <f t="shared" si="16"/>
        <v>*</v>
      </c>
      <c r="BS75" s="247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5"/>
        <v>*</v>
      </c>
      <c r="BR76" s="20" t="str">
        <f t="shared" si="16"/>
        <v>*</v>
      </c>
      <c r="BS76" s="247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5"/>
        <v>*</v>
      </c>
      <c r="BR77" s="20" t="str">
        <f t="shared" si="16"/>
        <v>*</v>
      </c>
      <c r="BS77" s="247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5"/>
        <v>*</v>
      </c>
      <c r="BR78" s="20" t="str">
        <f t="shared" si="16"/>
        <v>*</v>
      </c>
      <c r="BS78" s="247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5"/>
        <v>*</v>
      </c>
      <c r="BR79" s="20" t="str">
        <f t="shared" si="16"/>
        <v>*</v>
      </c>
      <c r="BS79" s="247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5"/>
        <v>*</v>
      </c>
      <c r="BR80" s="20" t="str">
        <f t="shared" si="16"/>
        <v>*</v>
      </c>
      <c r="BS80" s="247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5"/>
        <v>*</v>
      </c>
      <c r="BR81" s="20" t="str">
        <f t="shared" si="16"/>
        <v>*</v>
      </c>
      <c r="BS81" s="247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5"/>
        <v>*</v>
      </c>
      <c r="BR82" s="20" t="str">
        <f t="shared" si="16"/>
        <v>*</v>
      </c>
      <c r="BS82" s="247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5"/>
        <v>*</v>
      </c>
      <c r="BR83" s="20" t="str">
        <f t="shared" si="16"/>
        <v>*</v>
      </c>
      <c r="BS83" s="247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5"/>
        <v>*</v>
      </c>
      <c r="BR84" s="20" t="str">
        <f t="shared" si="16"/>
        <v>*</v>
      </c>
      <c r="BS84" s="247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5"/>
        <v>*</v>
      </c>
      <c r="BR85" s="20" t="str">
        <f t="shared" si="16"/>
        <v>*</v>
      </c>
      <c r="BS85" s="247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5"/>
        <v>*</v>
      </c>
      <c r="BR86" s="20" t="str">
        <f t="shared" si="16"/>
        <v>*</v>
      </c>
      <c r="BS86" s="247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5"/>
        <v>*</v>
      </c>
      <c r="BR87" s="20" t="str">
        <f t="shared" si="16"/>
        <v>*</v>
      </c>
      <c r="BS87" s="247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5"/>
        <v>*</v>
      </c>
      <c r="BR88" s="20" t="str">
        <f t="shared" si="16"/>
        <v>*</v>
      </c>
      <c r="BS88" s="247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5"/>
        <v>*</v>
      </c>
      <c r="BR89" s="20" t="str">
        <f t="shared" si="16"/>
        <v>*</v>
      </c>
      <c r="BS89" s="247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5"/>
        <v>*</v>
      </c>
      <c r="BR90" s="20" t="str">
        <f t="shared" si="16"/>
        <v>*</v>
      </c>
      <c r="BS90" s="247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5"/>
        <v>*</v>
      </c>
      <c r="BR91" s="20" t="str">
        <f t="shared" si="16"/>
        <v>*</v>
      </c>
      <c r="BS91" s="247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5"/>
        <v>*</v>
      </c>
      <c r="BR92" s="20" t="str">
        <f t="shared" si="16"/>
        <v>*</v>
      </c>
      <c r="BS92" s="247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5"/>
        <v>*</v>
      </c>
      <c r="BR93" s="20" t="str">
        <f t="shared" si="16"/>
        <v>*</v>
      </c>
      <c r="BS93" s="247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5"/>
        <v>*</v>
      </c>
      <c r="BR94" s="20" t="str">
        <f t="shared" si="16"/>
        <v>*</v>
      </c>
      <c r="BS94" s="247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5"/>
        <v>*</v>
      </c>
      <c r="BR95" s="20" t="str">
        <f t="shared" si="16"/>
        <v>*</v>
      </c>
      <c r="BS95" s="247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5"/>
        <v>*</v>
      </c>
      <c r="BR96" s="20" t="str">
        <f t="shared" si="16"/>
        <v>*</v>
      </c>
      <c r="BS96" s="247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5"/>
        <v>*</v>
      </c>
      <c r="BR97" s="20" t="str">
        <f t="shared" si="16"/>
        <v>*</v>
      </c>
      <c r="BS97" s="247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5"/>
        <v>*</v>
      </c>
      <c r="BR98" s="20" t="str">
        <f t="shared" si="16"/>
        <v>*</v>
      </c>
      <c r="BS98" s="247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5"/>
        <v>*</v>
      </c>
      <c r="BR99" s="20" t="str">
        <f t="shared" si="16"/>
        <v>*</v>
      </c>
      <c r="BS99" s="247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5"/>
        <v>*</v>
      </c>
      <c r="BR100" s="20" t="str">
        <f t="shared" si="16"/>
        <v>*</v>
      </c>
      <c r="BS100" s="247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5"/>
        <v>*</v>
      </c>
      <c r="BR101" s="20" t="str">
        <f t="shared" si="16"/>
        <v>*</v>
      </c>
      <c r="BS101" s="247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5"/>
        <v>*</v>
      </c>
      <c r="BR102" s="20" t="str">
        <f t="shared" si="16"/>
        <v>*</v>
      </c>
      <c r="BS102" s="247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5"/>
        <v>*</v>
      </c>
      <c r="BR103" s="20" t="str">
        <f t="shared" si="16"/>
        <v>*</v>
      </c>
      <c r="BS103" s="247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5"/>
        <v>*</v>
      </c>
      <c r="BR104" s="20" t="str">
        <f t="shared" si="16"/>
        <v>*</v>
      </c>
      <c r="BS104" s="247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5"/>
        <v>*</v>
      </c>
      <c r="BR105" s="20" t="str">
        <f t="shared" si="16"/>
        <v>*</v>
      </c>
      <c r="BS105" s="247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5"/>
        <v>*</v>
      </c>
      <c r="BR106" s="20" t="str">
        <f t="shared" si="16"/>
        <v>*</v>
      </c>
      <c r="BS106" s="247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5"/>
        <v>*</v>
      </c>
      <c r="BR107" s="20" t="str">
        <f t="shared" si="16"/>
        <v>*</v>
      </c>
      <c r="BS107" s="247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5"/>
        <v>*</v>
      </c>
      <c r="BR108" s="20" t="str">
        <f t="shared" si="16"/>
        <v>*</v>
      </c>
      <c r="BS108" s="247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5"/>
        <v>*</v>
      </c>
      <c r="BR109" s="20" t="str">
        <f t="shared" si="16"/>
        <v>*</v>
      </c>
      <c r="BS109" s="247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5"/>
        <v>*</v>
      </c>
      <c r="BR110" s="20" t="str">
        <f t="shared" si="16"/>
        <v>*</v>
      </c>
      <c r="BS110" s="247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5"/>
        <v>*</v>
      </c>
      <c r="BR111" s="20" t="str">
        <f t="shared" si="16"/>
        <v>*</v>
      </c>
      <c r="BS111" s="247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5"/>
        <v>*</v>
      </c>
      <c r="BR112" s="20" t="str">
        <f t="shared" si="16"/>
        <v>*</v>
      </c>
      <c r="BS112" s="247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5"/>
        <v>*</v>
      </c>
      <c r="BR113" s="20" t="str">
        <f t="shared" si="16"/>
        <v>*</v>
      </c>
      <c r="BS113" s="247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5"/>
        <v>*</v>
      </c>
      <c r="BR114" s="20" t="str">
        <f t="shared" si="16"/>
        <v>*</v>
      </c>
      <c r="BS114" s="247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5"/>
        <v>*</v>
      </c>
      <c r="BR115" s="20" t="str">
        <f t="shared" si="16"/>
        <v>*</v>
      </c>
      <c r="BS115" s="247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5"/>
        <v>*</v>
      </c>
      <c r="BR116" s="20" t="str">
        <f t="shared" si="16"/>
        <v>*</v>
      </c>
      <c r="BS116" s="247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5"/>
        <v>*</v>
      </c>
      <c r="BR117" s="20" t="str">
        <f t="shared" si="16"/>
        <v>*</v>
      </c>
      <c r="BS117" s="247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5"/>
        <v>*</v>
      </c>
      <c r="BR118" s="20" t="str">
        <f t="shared" si="16"/>
        <v>*</v>
      </c>
      <c r="BS118" s="247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5"/>
        <v>*</v>
      </c>
      <c r="BR119" s="20" t="str">
        <f t="shared" si="16"/>
        <v>*</v>
      </c>
      <c r="BS119" s="247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5"/>
        <v>*</v>
      </c>
      <c r="BR120" s="20" t="str">
        <f t="shared" si="16"/>
        <v>*</v>
      </c>
      <c r="BS120" s="247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5"/>
        <v>*</v>
      </c>
      <c r="BR121" s="20" t="str">
        <f t="shared" si="16"/>
        <v>*</v>
      </c>
      <c r="BS121" s="247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5"/>
        <v>*</v>
      </c>
      <c r="BR122" s="20" t="str">
        <f t="shared" si="16"/>
        <v>*</v>
      </c>
      <c r="BS122" s="247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5"/>
        <v>*</v>
      </c>
      <c r="BR123" s="20" t="str">
        <f t="shared" si="16"/>
        <v>*</v>
      </c>
      <c r="BS123" s="247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5"/>
        <v>*</v>
      </c>
      <c r="BR124" s="20" t="str">
        <f t="shared" si="16"/>
        <v>*</v>
      </c>
      <c r="BS124" s="247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5"/>
        <v>*</v>
      </c>
      <c r="BR125" s="20" t="str">
        <f t="shared" si="16"/>
        <v>*</v>
      </c>
      <c r="BS125" s="247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5"/>
        <v>*</v>
      </c>
      <c r="BR126" s="20" t="str">
        <f t="shared" si="16"/>
        <v>*</v>
      </c>
      <c r="BS126" s="247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5"/>
        <v>*</v>
      </c>
      <c r="BR127" s="20" t="str">
        <f t="shared" si="16"/>
        <v>*</v>
      </c>
      <c r="BS127" s="247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5"/>
        <v>*</v>
      </c>
      <c r="BR128" s="20" t="str">
        <f t="shared" si="16"/>
        <v>*</v>
      </c>
      <c r="BS128" s="247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5"/>
        <v>*</v>
      </c>
      <c r="BR129" s="20" t="str">
        <f t="shared" si="16"/>
        <v>*</v>
      </c>
      <c r="BS129" s="247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5"/>
        <v>*</v>
      </c>
      <c r="BR130" s="20" t="str">
        <f t="shared" si="16"/>
        <v>*</v>
      </c>
      <c r="BS130" s="247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7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7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7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7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7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7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7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7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7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7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7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7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7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7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7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7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7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7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7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7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7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7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7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7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7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7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7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7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7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7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7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7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7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7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7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7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7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7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7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5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7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7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7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7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7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7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7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7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7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7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7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7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7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7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7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7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7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7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7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7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7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7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7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7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7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7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7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7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7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7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7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7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7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7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7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7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7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7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7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7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7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7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7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7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7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7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7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7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7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7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7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7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7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7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7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7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7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7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7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7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7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7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7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7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7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7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7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7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7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7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7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7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7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7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7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7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7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7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7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7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7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7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7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7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7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7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7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7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7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7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7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7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7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7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7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7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7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7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7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7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7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7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7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7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7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7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7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7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7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7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7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7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7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7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7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7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7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7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7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7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7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7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7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7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7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7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7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7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7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7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7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7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7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7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7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7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7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7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7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7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7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7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7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7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7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7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7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7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7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7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7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7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7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7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7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7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7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7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7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7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7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7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7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7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7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7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7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7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7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7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7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7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7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7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7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7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7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7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7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7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7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7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7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7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7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7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7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7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7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7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7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7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7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7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7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7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7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7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7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7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7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7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7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7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7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7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7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7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7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7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7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7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7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7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7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7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7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7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7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7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7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7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7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7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7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7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7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7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7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7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7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7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7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7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7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7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7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7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7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7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7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7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7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7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7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7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7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7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7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7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7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7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7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7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7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7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7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7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7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7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7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7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7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7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7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7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7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7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7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7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7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7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7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7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7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7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7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7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7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7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7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7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7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7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7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7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7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7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7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7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7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7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7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7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7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7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7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7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7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7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7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7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7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7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7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7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7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7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7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7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7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7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7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7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7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7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7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7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7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7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7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7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7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7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7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7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7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7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7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7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7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7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7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7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7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7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7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7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7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7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7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7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7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7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7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7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7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7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7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7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7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7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7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7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7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7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7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7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7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7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7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7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7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7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7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7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7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7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7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7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7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7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7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7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7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7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7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7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7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7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7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7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7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7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7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7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7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7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7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7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7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7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7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7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7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7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7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7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7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7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7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7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7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7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7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7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7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7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7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7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7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7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7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7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7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7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7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7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7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7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7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7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7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7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7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7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7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7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7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7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7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7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7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7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7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7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7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7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7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7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7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7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7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7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7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7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7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7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7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7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7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7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7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7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7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7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7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7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7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7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7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7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7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7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7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7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7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7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7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7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7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7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7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7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7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7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7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7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7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7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7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7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7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7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7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7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7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7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7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7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7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7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7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7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7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7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7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7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7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7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7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7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7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7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7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7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7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7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7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7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7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7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7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7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7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7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7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7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7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7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7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7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7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7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7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7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7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7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7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7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7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7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7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7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7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7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7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7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7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7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7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7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7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7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7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7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7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7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7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7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7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7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7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7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7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7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7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7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7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7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7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7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7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7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7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7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7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7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7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7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7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7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7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7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7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7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7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7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7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7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7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7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7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7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7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7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7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7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7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7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7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7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7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7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7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7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7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7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7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7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7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7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7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7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7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7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7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7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7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7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7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7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7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7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7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7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5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5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5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5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5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5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5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5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5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5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5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5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5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5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5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5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5" t="str">
        <f t="shared" si="71"/>
        <v>*</v>
      </c>
      <c r="BS803" s="49" t="str">
        <f t="shared" si="72"/>
        <v/>
      </c>
    </row>
    <row r="804" spans="1:71">
      <c r="A804" s="203" t="str">
        <f t="shared" si="69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3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70"/>
        <v>*</v>
      </c>
      <c r="BR804" s="246" t="str">
        <f t="shared" si="71"/>
        <v>*</v>
      </c>
      <c r="BS804" s="203" t="str">
        <f t="shared" si="72"/>
        <v/>
      </c>
    </row>
    <row r="1430" spans="23:23">
      <c r="W1430" s="192"/>
    </row>
  </sheetData>
  <protectedRanges>
    <protectedRange sqref="V9:W9 V13:W13 V11:W11 V40:W40" name="Range1_1_6_2"/>
    <protectedRange sqref="AA18:AE18 AA36:AE36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197:AF197 AE214:AF214 AE229:AF229" name="Range1_1_7_3"/>
    <protectedRange sqref="V44:W44" name="Range1_1_6_1_1"/>
    <protectedRange sqref="AA48:AA49 AA43 AA54:AA59 AA72 AA109 AA107 AA105 AA130:AA133 AA175 AA182 AA192 AA207 AA235" name="Range1_1_7_1_1"/>
    <protectedRange sqref="AB48:AE49 AB43:AE43 AB54:AE59 AB72:AE72 AB109 AD101 AD114 AB107:AE107 AB105 AD109:AE109 AB130 AB133 AD133:AE133 AB131:AE132 AB175 AD175:AE175 AB182 AD182:AE182 AB192 AD192:AE192 AB207 AD207:AE207 AB235 AD235:AE235" name="Range1_1_7_34_2"/>
    <protectedRange sqref="AF48:AF49 AF43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44:AE44 AA52:AE52" name="Range1_1_7_35_1_1"/>
    <protectedRange sqref="AF44 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8" name="Range1_1_7_35_1_2_2_3_1_1"/>
    <protectedRange sqref="AB7:AE7 AB38:AE38" name="Range1_1_7_35_1_2_2_1_2_1_1"/>
    <protectedRange sqref="AF7 AF38" name="Range1_1_8_28_2_2_1_2_1_1"/>
    <protectedRange sqref="AA6:AE6 AA37:AE37" name="Range1_1_7_35_1_2"/>
    <protectedRange sqref="AF6 AF37" name="Range1_1_8_28_2"/>
    <protectedRange sqref="AA8:AE8 AA14:AE14 AA20:AE28 AA39:AE39 AA46:AE46" name="Range1_1_7_35_1_2_2_5_1_1"/>
    <protectedRange sqref="AF8 AF14 AF20:AF28 AF39 AF46" name="Range1_1_8_28_2_2_3_1_1"/>
    <protectedRange sqref="AC11" name="Range1_1_7_35_1_2_2_4"/>
    <protectedRange sqref="AA12 AA10 AA41" name="Range1_1_7_35_1_2_2_6_1"/>
    <protectedRange sqref="AB12:AE12 AB10:AE10 AB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" name="Range1_1_7_35_1_3_5_1"/>
    <protectedRange sqref="AF15 AF47" name="Range1_1_8_28_3_4_1"/>
    <protectedRange sqref="AC9 AC40" name="Range1_1_7_35_1_2_2_4_1"/>
    <protectedRange sqref="AA45:AE45" name="Range1_1_7_35_1_3_2"/>
    <protectedRange sqref="AF45" name="Range1_1_8_28_3_2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4 Y48:Z63 Y46:Z46">
    <cfRule type="cellIs" dxfId="414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4 Y48:Z63 Y46:Z46">
    <cfRule type="cellIs" dxfId="413" priority="675" operator="equal">
      <formula>"NÃO"</formula>
    </cfRule>
    <cfRule type="cellIs" dxfId="412" priority="676" operator="equal">
      <formula>"SIM"</formula>
    </cfRule>
  </conditionalFormatting>
  <conditionalFormatting sqref="AZ9 AZ326:AZ784 AZ13:AZ14 AZ34:AZ324 AZ16:AZ25 AZ28 AZ11">
    <cfRule type="expression" dxfId="411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410" priority="43115" operator="equal">
      <formula>"ERRO"</formula>
    </cfRule>
  </conditionalFormatting>
  <conditionalFormatting sqref="BQ9 BQ161:BQ788 BQ13:BQ14 BQ34:BQ159 BQ16:BQ25 BQ28 BQ11">
    <cfRule type="cellIs" dxfId="409" priority="43110" operator="equal">
      <formula>"Produção e Intervalo"</formula>
    </cfRule>
    <cfRule type="cellIs" dxfId="408" priority="43111" operator="equal">
      <formula>"Aderente"</formula>
    </cfRule>
    <cfRule type="cellIs" dxfId="407" priority="43112" operator="equal">
      <formula>"Intervalo"</formula>
    </cfRule>
    <cfRule type="cellIs" dxfId="406" priority="43113" operator="equal">
      <formula>"Produção"</formula>
    </cfRule>
    <cfRule type="cellIs" dxfId="405" priority="43114" operator="equal">
      <formula>"ERRO"</formula>
    </cfRule>
  </conditionalFormatting>
  <conditionalFormatting sqref="BR9:BS9 BR13:BS14 BR36:BS804 BR34:BR35 BS29:BS35 BR16:BS26 BR28:BS28 BR11:BS11 BS6:BS16">
    <cfRule type="cellIs" dxfId="404" priority="43092" operator="equal">
      <formula>"*"</formula>
    </cfRule>
    <cfRule type="cellIs" dxfId="403" priority="43093" operator="greaterThanOrEqual">
      <formula>1</formula>
    </cfRule>
    <cfRule type="cellIs" dxfId="402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01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00" priority="513" operator="equal">
      <formula>"OPORTUNIDADE"</formula>
    </cfRule>
  </conditionalFormatting>
  <conditionalFormatting sqref="Z191">
    <cfRule type="cellIs" dxfId="399" priority="511" operator="equal">
      <formula>"NÃO"</formula>
    </cfRule>
    <cfRule type="cellIs" dxfId="398" priority="512" operator="equal">
      <formula>"SIM"</formula>
    </cfRule>
  </conditionalFormatting>
  <conditionalFormatting sqref="Z193">
    <cfRule type="cellIs" dxfId="397" priority="510" operator="equal">
      <formula>"OPORTUNIDADE"</formula>
    </cfRule>
  </conditionalFormatting>
  <conditionalFormatting sqref="Z193">
    <cfRule type="cellIs" dxfId="396" priority="508" operator="equal">
      <formula>"NÃO"</formula>
    </cfRule>
    <cfRule type="cellIs" dxfId="395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94" priority="503" operator="equal">
      <formula>"OPORTUNIDADE"</formula>
    </cfRule>
  </conditionalFormatting>
  <conditionalFormatting sqref="Y191">
    <cfRule type="cellIs" dxfId="393" priority="501" operator="equal">
      <formula>"NÃO"</formula>
    </cfRule>
    <cfRule type="cellIs" dxfId="392" priority="502" operator="equal">
      <formula>"SIM"</formula>
    </cfRule>
  </conditionalFormatting>
  <conditionalFormatting sqref="Y193">
    <cfRule type="cellIs" dxfId="391" priority="500" operator="equal">
      <formula>"OPORTUNIDADE"</formula>
    </cfRule>
  </conditionalFormatting>
  <conditionalFormatting sqref="Y193">
    <cfRule type="cellIs" dxfId="390" priority="498" operator="equal">
      <formula>"NÃO"</formula>
    </cfRule>
    <cfRule type="cellIs" dxfId="389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88" priority="449" operator="equal">
      <formula>"OPORTUNIDADE"</formula>
    </cfRule>
  </conditionalFormatting>
  <conditionalFormatting sqref="Z210">
    <cfRule type="cellIs" dxfId="387" priority="447" operator="equal">
      <formula>"NÃO"</formula>
    </cfRule>
    <cfRule type="cellIs" dxfId="386" priority="448" operator="equal">
      <formula>"SIM"</formula>
    </cfRule>
  </conditionalFormatting>
  <conditionalFormatting sqref="Y210:Y214">
    <cfRule type="cellIs" dxfId="385" priority="446" operator="equal">
      <formula>"OPORTUNIDADE"</formula>
    </cfRule>
  </conditionalFormatting>
  <conditionalFormatting sqref="Y210:Y214">
    <cfRule type="cellIs" dxfId="384" priority="444" operator="equal">
      <formula>"NÃO"</formula>
    </cfRule>
    <cfRule type="cellIs" dxfId="383" priority="445" operator="equal">
      <formula>"SIM"</formula>
    </cfRule>
  </conditionalFormatting>
  <conditionalFormatting sqref="Y208">
    <cfRule type="cellIs" dxfId="382" priority="443" operator="equal">
      <formula>"OPORTUNIDADE"</formula>
    </cfRule>
  </conditionalFormatting>
  <conditionalFormatting sqref="Y208">
    <cfRule type="cellIs" dxfId="381" priority="441" operator="equal">
      <formula>"NÃO"</formula>
    </cfRule>
    <cfRule type="cellIs" dxfId="380" priority="442" operator="equal">
      <formula>"SIM"</formula>
    </cfRule>
  </conditionalFormatting>
  <conditionalFormatting sqref="Y207">
    <cfRule type="cellIs" dxfId="379" priority="440" operator="equal">
      <formula>"OPORTUNIDADE"</formula>
    </cfRule>
  </conditionalFormatting>
  <conditionalFormatting sqref="Y207">
    <cfRule type="cellIs" dxfId="378" priority="438" operator="equal">
      <formula>"NÃO"</formula>
    </cfRule>
    <cfRule type="cellIs" dxfId="377" priority="439" operator="equal">
      <formula>"SIM"</formula>
    </cfRule>
  </conditionalFormatting>
  <conditionalFormatting sqref="Y206">
    <cfRule type="cellIs" dxfId="376" priority="437" operator="equal">
      <formula>"OPORTUNIDADE"</formula>
    </cfRule>
  </conditionalFormatting>
  <conditionalFormatting sqref="Y206">
    <cfRule type="cellIs" dxfId="375" priority="435" operator="equal">
      <formula>"NÃO"</formula>
    </cfRule>
    <cfRule type="cellIs" dxfId="374" priority="436" operator="equal">
      <formula>"SIM"</formula>
    </cfRule>
  </conditionalFormatting>
  <conditionalFormatting sqref="Y205">
    <cfRule type="cellIs" dxfId="373" priority="434" operator="equal">
      <formula>"OPORTUNIDADE"</formula>
    </cfRule>
  </conditionalFormatting>
  <conditionalFormatting sqref="Y205">
    <cfRule type="cellIs" dxfId="372" priority="432" operator="equal">
      <formula>"NÃO"</formula>
    </cfRule>
    <cfRule type="cellIs" dxfId="371" priority="433" operator="equal">
      <formula>"SIM"</formula>
    </cfRule>
  </conditionalFormatting>
  <conditionalFormatting sqref="Y204">
    <cfRule type="cellIs" dxfId="370" priority="431" operator="equal">
      <formula>"OPORTUNIDADE"</formula>
    </cfRule>
  </conditionalFormatting>
  <conditionalFormatting sqref="Y204">
    <cfRule type="cellIs" dxfId="369" priority="429" operator="equal">
      <formula>"NÃO"</formula>
    </cfRule>
    <cfRule type="cellIs" dxfId="368" priority="430" operator="equal">
      <formula>"SIM"</formula>
    </cfRule>
  </conditionalFormatting>
  <conditionalFormatting sqref="Y203">
    <cfRule type="cellIs" dxfId="367" priority="428" operator="equal">
      <formula>"OPORTUNIDADE"</formula>
    </cfRule>
  </conditionalFormatting>
  <conditionalFormatting sqref="Y203">
    <cfRule type="cellIs" dxfId="366" priority="426" operator="equal">
      <formula>"NÃO"</formula>
    </cfRule>
    <cfRule type="cellIs" dxfId="365" priority="427" operator="equal">
      <formula>"SIM"</formula>
    </cfRule>
  </conditionalFormatting>
  <conditionalFormatting sqref="BQ160">
    <cfRule type="cellIs" dxfId="364" priority="421" operator="equal">
      <formula>"Produção e Intervalo"</formula>
    </cfRule>
    <cfRule type="cellIs" dxfId="363" priority="422" operator="equal">
      <formula>"Aderente"</formula>
    </cfRule>
    <cfRule type="cellIs" dxfId="362" priority="423" operator="equal">
      <formula>"Intervalo"</formula>
    </cfRule>
    <cfRule type="cellIs" dxfId="361" priority="424" operator="equal">
      <formula>"Produção"</formula>
    </cfRule>
    <cfRule type="cellIs" dxfId="360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59" priority="414" operator="equal">
      <formula>"OPORTUNIDADE"</formula>
    </cfRule>
  </conditionalFormatting>
  <conditionalFormatting sqref="Y221">
    <cfRule type="cellIs" dxfId="358" priority="412" operator="equal">
      <formula>"NÃO"</formula>
    </cfRule>
    <cfRule type="cellIs" dxfId="357" priority="413" operator="equal">
      <formula>"SIM"</formula>
    </cfRule>
  </conditionalFormatting>
  <conditionalFormatting sqref="Y229">
    <cfRule type="cellIs" dxfId="356" priority="408" operator="equal">
      <formula>"OPORTUNIDADE"</formula>
    </cfRule>
  </conditionalFormatting>
  <conditionalFormatting sqref="Y229">
    <cfRule type="cellIs" dxfId="355" priority="406" operator="equal">
      <formula>"NÃO"</formula>
    </cfRule>
    <cfRule type="cellIs" dxfId="354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53" priority="389" operator="equal">
      <formula>"OPORTUNIDADE"</formula>
    </cfRule>
  </conditionalFormatting>
  <conditionalFormatting sqref="Y241:Z241">
    <cfRule type="cellIs" dxfId="352" priority="387" operator="equal">
      <formula>"NÃO"</formula>
    </cfRule>
    <cfRule type="cellIs" dxfId="351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50" priority="382" operator="equal">
      <formula>"OPORTUNIDADE"</formula>
    </cfRule>
  </conditionalFormatting>
  <conditionalFormatting sqref="Z238">
    <cfRule type="cellIs" dxfId="349" priority="380" operator="equal">
      <formula>"NÃO"</formula>
    </cfRule>
    <cfRule type="cellIs" dxfId="348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47" priority="331" operator="equal">
      <formula>"OPORTUNIDADE"</formula>
    </cfRule>
  </conditionalFormatting>
  <conditionalFormatting sqref="Y6:Y7">
    <cfRule type="cellIs" dxfId="346" priority="329" operator="equal">
      <formula>"NÃO"</formula>
    </cfRule>
    <cfRule type="cellIs" dxfId="345" priority="330" operator="equal">
      <formula>"SIM"</formula>
    </cfRule>
  </conditionalFormatting>
  <conditionalFormatting sqref="Z7">
    <cfRule type="cellIs" dxfId="344" priority="315" operator="equal">
      <formula>"OPORTUNIDADE"</formula>
    </cfRule>
  </conditionalFormatting>
  <conditionalFormatting sqref="Z7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AZ7">
    <cfRule type="expression" dxfId="341" priority="325">
      <formula>#REF!=1</formula>
    </cfRule>
  </conditionalFormatting>
  <conditionalFormatting sqref="BE7 U7 AY7">
    <cfRule type="cellIs" dxfId="340" priority="324" operator="equal">
      <formula>"ERRO"</formula>
    </cfRule>
  </conditionalFormatting>
  <conditionalFormatting sqref="BP7">
    <cfRule type="cellIs" dxfId="339" priority="319" operator="equal">
      <formula>"Produção e Intervalo"</formula>
    </cfRule>
    <cfRule type="cellIs" dxfId="338" priority="320" operator="equal">
      <formula>"Aderente"</formula>
    </cfRule>
    <cfRule type="cellIs" dxfId="337" priority="321" operator="equal">
      <formula>"Intervalo"</formula>
    </cfRule>
    <cfRule type="cellIs" dxfId="336" priority="322" operator="equal">
      <formula>"Produção"</formula>
    </cfRule>
    <cfRule type="cellIs" dxfId="335" priority="323" operator="equal">
      <formula>"ERRO"</formula>
    </cfRule>
  </conditionalFormatting>
  <conditionalFormatting sqref="BQ7:BR7">
    <cfRule type="cellIs" dxfId="334" priority="316" operator="equal">
      <formula>"*"</formula>
    </cfRule>
    <cfRule type="cellIs" dxfId="333" priority="317" operator="greaterThanOrEqual">
      <formula>1</formula>
    </cfRule>
    <cfRule type="cellIs" dxfId="332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31" priority="297" operator="equal">
      <formula>"OPORTUNIDADE"</formula>
    </cfRule>
  </conditionalFormatting>
  <conditionalFormatting sqref="Z6">
    <cfRule type="cellIs" dxfId="330" priority="295" operator="equal">
      <formula>"NÃO"</formula>
    </cfRule>
    <cfRule type="cellIs" dxfId="329" priority="296" operator="equal">
      <formula>"SIM"</formula>
    </cfRule>
  </conditionalFormatting>
  <conditionalFormatting sqref="AZ6">
    <cfRule type="expression" dxfId="328" priority="307">
      <formula>#REF!=1</formula>
    </cfRule>
  </conditionalFormatting>
  <conditionalFormatting sqref="U6 AY6 BE6">
    <cfRule type="cellIs" dxfId="327" priority="306" operator="equal">
      <formula>"ERRO"</formula>
    </cfRule>
  </conditionalFormatting>
  <conditionalFormatting sqref="BP6">
    <cfRule type="cellIs" dxfId="326" priority="301" operator="equal">
      <formula>"Produção e Intervalo"</formula>
    </cfRule>
    <cfRule type="cellIs" dxfId="325" priority="302" operator="equal">
      <formula>"Aderente"</formula>
    </cfRule>
    <cfRule type="cellIs" dxfId="324" priority="303" operator="equal">
      <formula>"Intervalo"</formula>
    </cfRule>
    <cfRule type="cellIs" dxfId="323" priority="304" operator="equal">
      <formula>"Produção"</formula>
    </cfRule>
    <cfRule type="cellIs" dxfId="322" priority="305" operator="equal">
      <formula>"ERRO"</formula>
    </cfRule>
  </conditionalFormatting>
  <conditionalFormatting sqref="BQ6:BR6">
    <cfRule type="cellIs" dxfId="321" priority="298" operator="equal">
      <formula>"*"</formula>
    </cfRule>
    <cfRule type="cellIs" dxfId="320" priority="299" operator="greaterThanOrEqual">
      <formula>1</formula>
    </cfRule>
    <cfRule type="cellIs" dxfId="319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18" priority="279" operator="equal">
      <formula>"OPORTUNIDADE"</formula>
    </cfRule>
  </conditionalFormatting>
  <conditionalFormatting sqref="Z8">
    <cfRule type="cellIs" dxfId="317" priority="277" operator="equal">
      <formula>"NÃO"</formula>
    </cfRule>
    <cfRule type="cellIs" dxfId="316" priority="278" operator="equal">
      <formula>"SIM"</formula>
    </cfRule>
  </conditionalFormatting>
  <conditionalFormatting sqref="AZ8">
    <cfRule type="expression" dxfId="315" priority="289">
      <formula>#REF!=1</formula>
    </cfRule>
  </conditionalFormatting>
  <conditionalFormatting sqref="BE8 U8 AY8">
    <cfRule type="cellIs" dxfId="314" priority="288" operator="equal">
      <formula>"ERRO"</formula>
    </cfRule>
  </conditionalFormatting>
  <conditionalFormatting sqref="BP8">
    <cfRule type="cellIs" dxfId="313" priority="283" operator="equal">
      <formula>"Produção e Intervalo"</formula>
    </cfRule>
    <cfRule type="cellIs" dxfId="312" priority="284" operator="equal">
      <formula>"Aderente"</formula>
    </cfRule>
    <cfRule type="cellIs" dxfId="311" priority="285" operator="equal">
      <formula>"Intervalo"</formula>
    </cfRule>
    <cfRule type="cellIs" dxfId="310" priority="286" operator="equal">
      <formula>"Produção"</formula>
    </cfRule>
    <cfRule type="cellIs" dxfId="309" priority="287" operator="equal">
      <formula>"ERRO"</formula>
    </cfRule>
  </conditionalFormatting>
  <conditionalFormatting sqref="BQ8:BR8">
    <cfRule type="cellIs" dxfId="308" priority="280" operator="equal">
      <formula>"*"</formula>
    </cfRule>
    <cfRule type="cellIs" dxfId="307" priority="281" operator="greaterThanOrEqual">
      <formula>1</formula>
    </cfRule>
    <cfRule type="cellIs" dxfId="306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05" priority="275" operator="equal">
      <formula>"OPORTUNIDADE"</formula>
    </cfRule>
  </conditionalFormatting>
  <conditionalFormatting sqref="Y8">
    <cfRule type="cellIs" dxfId="304" priority="273" operator="equal">
      <formula>"NÃO"</formula>
    </cfRule>
    <cfRule type="cellIs" dxfId="303" priority="274" operator="equal">
      <formula>"SIM"</formula>
    </cfRule>
  </conditionalFormatting>
  <conditionalFormatting sqref="Z12">
    <cfRule type="cellIs" dxfId="302" priority="259" operator="equal">
      <formula>"OPORTUNIDADE"</formula>
    </cfRule>
  </conditionalFormatting>
  <conditionalFormatting sqref="Z12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AZ12">
    <cfRule type="expression" dxfId="299" priority="269">
      <formula>#REF!=1</formula>
    </cfRule>
  </conditionalFormatting>
  <conditionalFormatting sqref="U12 BE12">
    <cfRule type="cellIs" dxfId="298" priority="268" operator="equal">
      <formula>"ERRO"</formula>
    </cfRule>
  </conditionalFormatting>
  <conditionalFormatting sqref="BP12">
    <cfRule type="cellIs" dxfId="297" priority="263" operator="equal">
      <formula>"Produção e Intervalo"</formula>
    </cfRule>
    <cfRule type="cellIs" dxfId="296" priority="264" operator="equal">
      <formula>"Aderente"</formula>
    </cfRule>
    <cfRule type="cellIs" dxfId="295" priority="265" operator="equal">
      <formula>"Intervalo"</formula>
    </cfRule>
    <cfRule type="cellIs" dxfId="294" priority="266" operator="equal">
      <formula>"Produção"</formula>
    </cfRule>
    <cfRule type="cellIs" dxfId="293" priority="267" operator="equal">
      <formula>"ERRO"</formula>
    </cfRule>
  </conditionalFormatting>
  <conditionalFormatting sqref="BQ12:BR12">
    <cfRule type="cellIs" dxfId="292" priority="260" operator="equal">
      <formula>"*"</formula>
    </cfRule>
    <cfRule type="cellIs" dxfId="291" priority="261" operator="greaterThanOrEqual">
      <formula>1</formula>
    </cfRule>
    <cfRule type="cellIs" dxfId="290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89" priority="256" operator="equal">
      <formula>"ERRO"</formula>
    </cfRule>
  </conditionalFormatting>
  <conditionalFormatting sqref="Y12">
    <cfRule type="cellIs" dxfId="288" priority="254" operator="equal">
      <formula>"OPORTUNIDADE"</formula>
    </cfRule>
  </conditionalFormatting>
  <conditionalFormatting sqref="Y12">
    <cfRule type="cellIs" dxfId="287" priority="252" operator="equal">
      <formula>"NÃO"</formula>
    </cfRule>
    <cfRule type="cellIs" dxfId="286" priority="253" operator="equal">
      <formula>"SIM"</formula>
    </cfRule>
  </conditionalFormatting>
  <conditionalFormatting sqref="Z30">
    <cfRule type="cellIs" dxfId="285" priority="237" operator="equal">
      <formula>"OPORTUNIDADE"</formula>
    </cfRule>
  </conditionalFormatting>
  <conditionalFormatting sqref="Z30">
    <cfRule type="cellIs" dxfId="284" priority="235" operator="equal">
      <formula>"NÃO"</formula>
    </cfRule>
    <cfRule type="cellIs" dxfId="283" priority="236" operator="equal">
      <formula>"SIM"</formula>
    </cfRule>
  </conditionalFormatting>
  <conditionalFormatting sqref="AZ30">
    <cfRule type="expression" dxfId="282" priority="247">
      <formula>#REF!=1</formula>
    </cfRule>
  </conditionalFormatting>
  <conditionalFormatting sqref="U30 BE30 AY30">
    <cfRule type="cellIs" dxfId="281" priority="246" operator="equal">
      <formula>"ERRO"</formula>
    </cfRule>
  </conditionalFormatting>
  <conditionalFormatting sqref="BP30">
    <cfRule type="cellIs" dxfId="280" priority="241" operator="equal">
      <formula>"Produção e Intervalo"</formula>
    </cfRule>
    <cfRule type="cellIs" dxfId="279" priority="242" operator="equal">
      <formula>"Aderente"</formula>
    </cfRule>
    <cfRule type="cellIs" dxfId="278" priority="243" operator="equal">
      <formula>"Intervalo"</formula>
    </cfRule>
    <cfRule type="cellIs" dxfId="277" priority="244" operator="equal">
      <formula>"Produção"</formula>
    </cfRule>
    <cfRule type="cellIs" dxfId="276" priority="245" operator="equal">
      <formula>"ERRO"</formula>
    </cfRule>
  </conditionalFormatting>
  <conditionalFormatting sqref="BQ30:BR30">
    <cfRule type="cellIs" dxfId="275" priority="238" operator="equal">
      <formula>"*"</formula>
    </cfRule>
    <cfRule type="cellIs" dxfId="274" priority="239" operator="greaterThanOrEqual">
      <formula>1</formula>
    </cfRule>
    <cfRule type="cellIs" dxfId="273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72" priority="220" operator="equal">
      <formula>"OPORTUNIDADE"</formula>
    </cfRule>
  </conditionalFormatting>
  <conditionalFormatting sqref="Z29">
    <cfRule type="cellIs" dxfId="271" priority="218" operator="equal">
      <formula>"NÃO"</formula>
    </cfRule>
    <cfRule type="cellIs" dxfId="270" priority="219" operator="equal">
      <formula>"SIM"</formula>
    </cfRule>
  </conditionalFormatting>
  <conditionalFormatting sqref="AZ29">
    <cfRule type="expression" dxfId="269" priority="230">
      <formula>#REF!=1</formula>
    </cfRule>
  </conditionalFormatting>
  <conditionalFormatting sqref="U29 BE29 AY29">
    <cfRule type="cellIs" dxfId="268" priority="229" operator="equal">
      <formula>"ERRO"</formula>
    </cfRule>
  </conditionalFormatting>
  <conditionalFormatting sqref="BP29">
    <cfRule type="cellIs" dxfId="267" priority="224" operator="equal">
      <formula>"Produção e Intervalo"</formula>
    </cfRule>
    <cfRule type="cellIs" dxfId="266" priority="225" operator="equal">
      <formula>"Aderente"</formula>
    </cfRule>
    <cfRule type="cellIs" dxfId="265" priority="226" operator="equal">
      <formula>"Intervalo"</formula>
    </cfRule>
    <cfRule type="cellIs" dxfId="264" priority="227" operator="equal">
      <formula>"Produção"</formula>
    </cfRule>
    <cfRule type="cellIs" dxfId="263" priority="228" operator="equal">
      <formula>"ERRO"</formula>
    </cfRule>
  </conditionalFormatting>
  <conditionalFormatting sqref="BQ29:BR29">
    <cfRule type="cellIs" dxfId="262" priority="221" operator="equal">
      <formula>"*"</formula>
    </cfRule>
    <cfRule type="cellIs" dxfId="261" priority="222" operator="greaterThanOrEqual">
      <formula>1</formula>
    </cfRule>
    <cfRule type="cellIs" dxfId="260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59" priority="214" operator="equal">
      <formula>"OPORTUNIDADE"</formula>
    </cfRule>
  </conditionalFormatting>
  <conditionalFormatting sqref="Y29:Y30">
    <cfRule type="cellIs" dxfId="258" priority="212" operator="equal">
      <formula>"NÃO"</formula>
    </cfRule>
    <cfRule type="cellIs" dxfId="257" priority="213" operator="equal">
      <formula>"SIM"</formula>
    </cfRule>
  </conditionalFormatting>
  <conditionalFormatting sqref="Z31">
    <cfRule type="cellIs" dxfId="256" priority="199" operator="equal">
      <formula>"OPORTUNIDADE"</formula>
    </cfRule>
  </conditionalFormatting>
  <conditionalFormatting sqref="Z31">
    <cfRule type="cellIs" dxfId="255" priority="197" operator="equal">
      <formula>"NÃO"</formula>
    </cfRule>
    <cfRule type="cellIs" dxfId="254" priority="198" operator="equal">
      <formula>"SIM"</formula>
    </cfRule>
  </conditionalFormatting>
  <conditionalFormatting sqref="AZ31">
    <cfRule type="expression" dxfId="253" priority="209">
      <formula>#REF!=1</formula>
    </cfRule>
  </conditionalFormatting>
  <conditionalFormatting sqref="AY31 BE31 U31">
    <cfRule type="cellIs" dxfId="252" priority="208" operator="equal">
      <formula>"ERRO"</formula>
    </cfRule>
  </conditionalFormatting>
  <conditionalFormatting sqref="BQ31:BR31">
    <cfRule type="cellIs" dxfId="251" priority="200" operator="equal">
      <formula>"*"</formula>
    </cfRule>
    <cfRule type="cellIs" dxfId="250" priority="201" operator="greaterThanOrEqual">
      <formula>1</formula>
    </cfRule>
    <cfRule type="cellIs" dxfId="249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48" priority="189" operator="equal">
      <formula>"OPORTUNIDADE"</formula>
    </cfRule>
  </conditionalFormatting>
  <conditionalFormatting sqref="Y31:Y33">
    <cfRule type="cellIs" dxfId="247" priority="187" operator="equal">
      <formula>"NÃO"</formula>
    </cfRule>
    <cfRule type="cellIs" dxfId="246" priority="188" operator="equal">
      <formula>"SIM"</formula>
    </cfRule>
  </conditionalFormatting>
  <conditionalFormatting sqref="Y15:Z15">
    <cfRule type="cellIs" dxfId="245" priority="170" operator="equal">
      <formula>"OPORTUNIDADE"</formula>
    </cfRule>
  </conditionalFormatting>
  <conditionalFormatting sqref="Y15:Z15">
    <cfRule type="cellIs" dxfId="244" priority="168" operator="equal">
      <formula>"NÃO"</formula>
    </cfRule>
    <cfRule type="cellIs" dxfId="243" priority="169" operator="equal">
      <formula>"SIM"</formula>
    </cfRule>
  </conditionalFormatting>
  <conditionalFormatting sqref="AZ15">
    <cfRule type="expression" dxfId="242" priority="180">
      <formula>#REF!=1</formula>
    </cfRule>
  </conditionalFormatting>
  <conditionalFormatting sqref="U15 BE15 AY15">
    <cfRule type="cellIs" dxfId="241" priority="179" operator="equal">
      <formula>"ERRO"</formula>
    </cfRule>
  </conditionalFormatting>
  <conditionalFormatting sqref="BQ15:BR15">
    <cfRule type="cellIs" dxfId="240" priority="171" operator="equal">
      <formula>"*"</formula>
    </cfRule>
    <cfRule type="cellIs" dxfId="239" priority="172" operator="greaterThanOrEqual">
      <formula>1</formula>
    </cfRule>
    <cfRule type="cellIs" dxfId="238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37" priority="149" operator="equal">
      <formula>"OPORTUNIDADE"</formula>
    </cfRule>
  </conditionalFormatting>
  <conditionalFormatting sqref="Z32">
    <cfRule type="cellIs" dxfId="236" priority="147" operator="equal">
      <formula>"NÃO"</formula>
    </cfRule>
    <cfRule type="cellIs" dxfId="235" priority="148" operator="equal">
      <formula>"SIM"</formula>
    </cfRule>
  </conditionalFormatting>
  <conditionalFormatting sqref="AZ32">
    <cfRule type="expression" dxfId="234" priority="159">
      <formula>#REF!=1</formula>
    </cfRule>
  </conditionalFormatting>
  <conditionalFormatting sqref="AY32 BE32 U32">
    <cfRule type="cellIs" dxfId="233" priority="158" operator="equal">
      <formula>"ERRO"</formula>
    </cfRule>
  </conditionalFormatting>
  <conditionalFormatting sqref="BQ32:BR32">
    <cfRule type="cellIs" dxfId="232" priority="150" operator="equal">
      <formula>"*"</formula>
    </cfRule>
    <cfRule type="cellIs" dxfId="231" priority="151" operator="greaterThanOrEqual">
      <formula>1</formula>
    </cfRule>
    <cfRule type="cellIs" dxfId="230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29" priority="127" operator="equal">
      <formula>"OPORTUNIDADE"</formula>
    </cfRule>
  </conditionalFormatting>
  <conditionalFormatting sqref="Z33">
    <cfRule type="cellIs" dxfId="228" priority="125" operator="equal">
      <formula>"NÃO"</formula>
    </cfRule>
    <cfRule type="cellIs" dxfId="227" priority="126" operator="equal">
      <formula>"SIM"</formula>
    </cfRule>
  </conditionalFormatting>
  <conditionalFormatting sqref="AZ33">
    <cfRule type="expression" dxfId="226" priority="137">
      <formula>#REF!=1</formula>
    </cfRule>
  </conditionalFormatting>
  <conditionalFormatting sqref="AY33 BE33 U33">
    <cfRule type="cellIs" dxfId="225" priority="136" operator="equal">
      <formula>"ERRO"</formula>
    </cfRule>
  </conditionalFormatting>
  <conditionalFormatting sqref="BQ33:BR33">
    <cfRule type="cellIs" dxfId="224" priority="128" operator="equal">
      <formula>"*"</formula>
    </cfRule>
    <cfRule type="cellIs" dxfId="223" priority="129" operator="greaterThanOrEqual">
      <formula>1</formula>
    </cfRule>
    <cfRule type="cellIs" dxfId="222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21" priority="107" operator="equal">
      <formula>"OPORTUNIDADE"</formula>
    </cfRule>
  </conditionalFormatting>
  <conditionalFormatting sqref="Y26:Z26">
    <cfRule type="cellIs" dxfId="220" priority="105" operator="equal">
      <formula>"NÃO"</formula>
    </cfRule>
    <cfRule type="cellIs" dxfId="219" priority="106" operator="equal">
      <formula>"SIM"</formula>
    </cfRule>
  </conditionalFormatting>
  <conditionalFormatting sqref="AZ26">
    <cfRule type="expression" dxfId="218" priority="117">
      <formula>#REF!=1</formula>
    </cfRule>
  </conditionalFormatting>
  <conditionalFormatting sqref="U26 BE26 AY26">
    <cfRule type="cellIs" dxfId="217" priority="116" operator="equal">
      <formula>"ERRO"</formula>
    </cfRule>
  </conditionalFormatting>
  <conditionalFormatting sqref="BQ26">
    <cfRule type="cellIs" dxfId="216" priority="108" operator="equal">
      <formula>"*"</formula>
    </cfRule>
    <cfRule type="cellIs" dxfId="215" priority="109" operator="greaterThanOrEqual">
      <formula>1</formula>
    </cfRule>
    <cfRule type="cellIs" dxfId="214" priority="110" operator="lessThan">
      <formula>1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13" priority="86" operator="equal">
      <formula>"OPORTUNIDADE"</formula>
    </cfRule>
  </conditionalFormatting>
  <conditionalFormatting sqref="Y27:Z27">
    <cfRule type="cellIs" dxfId="212" priority="84" operator="equal">
      <formula>"NÃO"</formula>
    </cfRule>
    <cfRule type="cellIs" dxfId="211" priority="85" operator="equal">
      <formula>"SIM"</formula>
    </cfRule>
  </conditionalFormatting>
  <conditionalFormatting sqref="AZ27">
    <cfRule type="expression" dxfId="210" priority="96">
      <formula>#REF!=1</formula>
    </cfRule>
  </conditionalFormatting>
  <conditionalFormatting sqref="AY27 BE27 U27">
    <cfRule type="cellIs" dxfId="209" priority="95" operator="equal">
      <formula>"ERRO"</formula>
    </cfRule>
  </conditionalFormatting>
  <conditionalFormatting sqref="BQ27:BR27">
    <cfRule type="cellIs" dxfId="208" priority="87" operator="equal">
      <formula>"*"</formula>
    </cfRule>
    <cfRule type="cellIs" dxfId="207" priority="88" operator="greaterThanOrEqual">
      <formula>1</formula>
    </cfRule>
    <cfRule type="cellIs" dxfId="206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05" priority="70" operator="equal">
      <formula>"OPORTUNIDADE"</formula>
    </cfRule>
  </conditionalFormatting>
  <conditionalFormatting sqref="Z10">
    <cfRule type="cellIs" dxfId="204" priority="68" operator="equal">
      <formula>"NÃO"</formula>
    </cfRule>
    <cfRule type="cellIs" dxfId="203" priority="69" operator="equal">
      <formula>"SIM"</formula>
    </cfRule>
  </conditionalFormatting>
  <conditionalFormatting sqref="AZ10">
    <cfRule type="expression" dxfId="202" priority="80">
      <formula>#REF!=1</formula>
    </cfRule>
  </conditionalFormatting>
  <conditionalFormatting sqref="U10 BE10">
    <cfRule type="cellIs" dxfId="201" priority="79" operator="equal">
      <formula>"ERRO"</formula>
    </cfRule>
  </conditionalFormatting>
  <conditionalFormatting sqref="BP10">
    <cfRule type="cellIs" dxfId="200" priority="74" operator="equal">
      <formula>"Produção e Intervalo"</formula>
    </cfRule>
    <cfRule type="cellIs" dxfId="199" priority="75" operator="equal">
      <formula>"Aderente"</formula>
    </cfRule>
    <cfRule type="cellIs" dxfId="198" priority="76" operator="equal">
      <formula>"Intervalo"</formula>
    </cfRule>
    <cfRule type="cellIs" dxfId="197" priority="77" operator="equal">
      <formula>"Produção"</formula>
    </cfRule>
    <cfRule type="cellIs" dxfId="196" priority="78" operator="equal">
      <formula>"ERRO"</formula>
    </cfRule>
  </conditionalFormatting>
  <conditionalFormatting sqref="BQ10:BR10">
    <cfRule type="cellIs" dxfId="195" priority="71" operator="equal">
      <formula>"*"</formula>
    </cfRule>
    <cfRule type="cellIs" dxfId="194" priority="72" operator="greaterThanOrEqual">
      <formula>1</formula>
    </cfRule>
    <cfRule type="cellIs" dxfId="193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92" priority="67" operator="equal">
      <formula>"ERRO"</formula>
    </cfRule>
  </conditionalFormatting>
  <conditionalFormatting sqref="Y10">
    <cfRule type="cellIs" dxfId="191" priority="65" operator="equal">
      <formula>"OPORTUNIDADE"</formula>
    </cfRule>
  </conditionalFormatting>
  <conditionalFormatting sqref="Y10">
    <cfRule type="cellIs" dxfId="190" priority="63" operator="equal">
      <formula>"NÃO"</formula>
    </cfRule>
    <cfRule type="cellIs" dxfId="189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40:Z40">
    <cfRule type="cellIs" dxfId="188" priority="34" operator="equal">
      <formula>"OPORTUNIDADE"</formula>
    </cfRule>
  </conditionalFormatting>
  <conditionalFormatting sqref="Y40:Z40">
    <cfRule type="cellIs" dxfId="187" priority="32" operator="equal">
      <formula>"NÃO"</formula>
    </cfRule>
    <cfRule type="cellIs" dxfId="186" priority="33" operator="equal">
      <formula>"SIM"</formula>
    </cfRule>
  </conditionalFormatting>
  <conditionalFormatting sqref="Y37:Y38">
    <cfRule type="cellIs" dxfId="185" priority="31" operator="equal">
      <formula>"OPORTUNIDADE"</formula>
    </cfRule>
  </conditionalFormatting>
  <conditionalFormatting sqref="Y37:Y38">
    <cfRule type="cellIs" dxfId="184" priority="29" operator="equal">
      <formula>"NÃO"</formula>
    </cfRule>
    <cfRule type="cellIs" dxfId="183" priority="30" operator="equal">
      <formula>"SIM"</formula>
    </cfRule>
  </conditionalFormatting>
  <conditionalFormatting sqref="Z38">
    <cfRule type="cellIs" dxfId="182" priority="28" operator="equal">
      <formula>"OPORTUNIDADE"</formula>
    </cfRule>
  </conditionalFormatting>
  <conditionalFormatting sqref="Z38">
    <cfRule type="cellIs" dxfId="181" priority="26" operator="equal">
      <formula>"NÃO"</formula>
    </cfRule>
    <cfRule type="cellIs" dxfId="180" priority="27" operator="equal">
      <formula>"SIM"</formula>
    </cfRule>
  </conditionalFormatting>
  <conditionalFormatting sqref="Z37">
    <cfRule type="cellIs" dxfId="179" priority="25" operator="equal">
      <formula>"OPORTUNIDADE"</formula>
    </cfRule>
  </conditionalFormatting>
  <conditionalFormatting sqref="Z37">
    <cfRule type="cellIs" dxfId="178" priority="23" operator="equal">
      <formula>"NÃO"</formula>
    </cfRule>
    <cfRule type="cellIs" dxfId="177" priority="24" operator="equal">
      <formula>"SIM"</formula>
    </cfRule>
  </conditionalFormatting>
  <conditionalFormatting sqref="Z39">
    <cfRule type="cellIs" dxfId="176" priority="22" operator="equal">
      <formula>"OPORTUNIDADE"</formula>
    </cfRule>
  </conditionalFormatting>
  <conditionalFormatting sqref="Z39">
    <cfRule type="cellIs" dxfId="175" priority="20" operator="equal">
      <formula>"NÃO"</formula>
    </cfRule>
    <cfRule type="cellIs" dxfId="174" priority="21" operator="equal">
      <formula>"SIM"</formula>
    </cfRule>
  </conditionalFormatting>
  <conditionalFormatting sqref="Y39">
    <cfRule type="cellIs" dxfId="173" priority="19" operator="equal">
      <formula>"OPORTUNIDADE"</formula>
    </cfRule>
  </conditionalFormatting>
  <conditionalFormatting sqref="Y39">
    <cfRule type="cellIs" dxfId="172" priority="17" operator="equal">
      <formula>"NÃO"</formula>
    </cfRule>
    <cfRule type="cellIs" dxfId="171" priority="18" operator="equal">
      <formula>"SIM"</formula>
    </cfRule>
  </conditionalFormatting>
  <conditionalFormatting sqref="Z41">
    <cfRule type="cellIs" dxfId="170" priority="16" operator="equal">
      <formula>"OPORTUNIDADE"</formula>
    </cfRule>
  </conditionalFormatting>
  <conditionalFormatting sqref="Z41">
    <cfRule type="cellIs" dxfId="169" priority="14" operator="equal">
      <formula>"NÃO"</formula>
    </cfRule>
    <cfRule type="cellIs" dxfId="168" priority="15" operator="equal">
      <formula>"SIM"</formula>
    </cfRule>
  </conditionalFormatting>
  <conditionalFormatting sqref="Y41">
    <cfRule type="cellIs" dxfId="167" priority="13" operator="equal">
      <formula>"OPORTUNIDADE"</formula>
    </cfRule>
  </conditionalFormatting>
  <conditionalFormatting sqref="Y41">
    <cfRule type="cellIs" dxfId="166" priority="11" operator="equal">
      <formula>"NÃO"</formula>
    </cfRule>
    <cfRule type="cellIs" dxfId="165" priority="12" operator="equal">
      <formula>"SIM"</formula>
    </cfRule>
  </conditionalFormatting>
  <conditionalFormatting sqref="Z45">
    <cfRule type="cellIs" dxfId="164" priority="10" operator="equal">
      <formula>"OPORTUNIDADE"</formula>
    </cfRule>
  </conditionalFormatting>
  <conditionalFormatting sqref="Z45">
    <cfRule type="cellIs" dxfId="163" priority="8" operator="equal">
      <formula>"NÃO"</formula>
    </cfRule>
    <cfRule type="cellIs" dxfId="162" priority="9" operator="equal">
      <formula>"SIM"</formula>
    </cfRule>
  </conditionalFormatting>
  <conditionalFormatting sqref="Y45">
    <cfRule type="cellIs" dxfId="161" priority="7" operator="equal">
      <formula>"OPORTUNIDADE"</formula>
    </cfRule>
  </conditionalFormatting>
  <conditionalFormatting sqref="Y45">
    <cfRule type="cellIs" dxfId="160" priority="5" operator="equal">
      <formula>"NÃO"</formula>
    </cfRule>
    <cfRule type="cellIs" dxfId="159" priority="6" operator="equal">
      <formula>"SIM"</formula>
    </cfRule>
  </conditionalFormatting>
  <conditionalFormatting sqref="Y47:Z47">
    <cfRule type="cellIs" dxfId="158" priority="4" operator="equal">
      <formula>"OPORTUNIDADE"</formula>
    </cfRule>
  </conditionalFormatting>
  <conditionalFormatting sqref="Y47: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34:J36 J40 J42:J46 J54:J414 J48:J49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34:D36 D40 D42:D46 D48:D49 D55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F34:F36 F40 F42:F46 F48:F49 F55:F99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Y34:Y36 Y40 Y42:Y46 Y48:Y63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X34:X36 X40 X42:X45 X48:X49 X52:X804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AB34:AB36 AB40 AB42:AB45 AB54:AB353 AB48:AB49 AB52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AC34:AC36 AC40 AC42:AC45 AC54:AC353 AC48:AC49 AC52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4" sqref="B34:T5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1189</v>
      </c>
      <c r="V1" s="293"/>
      <c r="W1" s="293"/>
    </row>
    <row r="2" spans="1:23" s="90" customFormat="1">
      <c r="A2" s="93" t="s">
        <v>1190</v>
      </c>
      <c r="B2" s="93" t="s">
        <v>1191</v>
      </c>
      <c r="C2" s="93" t="s">
        <v>511</v>
      </c>
      <c r="D2" s="94" t="s">
        <v>1063</v>
      </c>
      <c r="E2" s="94" t="s">
        <v>1064</v>
      </c>
      <c r="F2" s="94" t="s">
        <v>1192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1193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*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JOVÂNIO (TP-850)</v>
      </c>
      <c r="H34" s="178" t="str">
        <f>IF(SP_NORTE!F37="","*",SP_NORTE!F37)</f>
        <v>PDM - SOLDA</v>
      </c>
      <c r="I34" s="178" t="str">
        <f>IF(SP_NORTE!H37="","*",SP_NORTE!H37)</f>
        <v>ZJAN</v>
      </c>
      <c r="J34" s="178" t="str">
        <f>IF(SP_NORTE!I37="","*",SP_NORTE!I37)</f>
        <v>-</v>
      </c>
      <c r="K34" s="169" t="str">
        <f>IF(SP_NORTE!M37="","*",SP_NORTE!M37)</f>
        <v>ZJA-N</v>
      </c>
      <c r="L34" s="169" t="str">
        <f>IF(SP_NORTE!N37="","*",SP_NORTE!N37)</f>
        <v>ZJAN</v>
      </c>
      <c r="M34" s="170">
        <f>IF(SP_NORTE!J37="","*",SP_NORTE!J37)</f>
        <v>73</v>
      </c>
      <c r="N34" s="177">
        <f>IF(SP_NORTE!K37="","*",SP_NORTE!K37)</f>
        <v>373.6</v>
      </c>
      <c r="O34" s="177" t="str">
        <f>IF(SP_NORTE!L37="","*",SP_NORTE!L37)</f>
        <v>-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1 Nº DE SOLDA</v>
      </c>
      <c r="S34" s="178" t="str">
        <f>IF(SP_NORTE!V37="","*",SP_NORTE!V37)</f>
        <v>Jovanio</v>
      </c>
      <c r="T34" s="178" t="str">
        <f>IF(SP_NORTE!W37="","*",SP_NORTE!W37)</f>
        <v>Solda - Condicionado à temperatura (ZJA-N)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V87</v>
      </c>
      <c r="H35" s="178" t="str">
        <f>IF(SP_NORTE!F38="","*",SP_NORTE!F38)</f>
        <v>MECANIZAÇÃO - SOCADORA</v>
      </c>
      <c r="I35" s="178" t="str">
        <f>IF(SP_NORTE!H38="","*",SP_NORTE!H38)</f>
        <v>ZFN2</v>
      </c>
      <c r="J35" s="178" t="str">
        <f>IF(SP_NORTE!I38="","*",SP_NORTE!I38)</f>
        <v>ZFN2</v>
      </c>
      <c r="K35" s="169" t="str">
        <f>IF(SP_NORTE!M38="","*",SP_NORTE!M38)</f>
        <v>ZGI-ZFN</v>
      </c>
      <c r="L35" s="169" t="str">
        <f>IF(SP_NORTE!N38="","*",SP_NORTE!N38)</f>
        <v>ZGI326</v>
      </c>
      <c r="M35" s="170">
        <f>IF(SP_NORTE!J38="","*",SP_NORTE!J38)</f>
        <v>73</v>
      </c>
      <c r="N35" s="177">
        <f>IF(SP_NORTE!K38="","*",SP_NORTE!K38)</f>
        <v>326</v>
      </c>
      <c r="O35" s="177">
        <f>IF(SP_NORTE!L38="","*",SP_NORTE!L38)</f>
        <v>327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765 M</v>
      </c>
      <c r="S35" s="178" t="str">
        <f>IF(SP_NORTE!V38="","*",SP_NORTE!V38)</f>
        <v>Saulo</v>
      </c>
      <c r="T35" s="178" t="str">
        <f>IF(SP_NORTE!W38="","*",SP_NORTE!W38)</f>
        <v>Socaria mecanizada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TMI-ZEB</v>
      </c>
      <c r="F36" s="178">
        <f>IF(SP_NORTE!B39="","*",SP_NORTE!B39)</f>
        <v>45993</v>
      </c>
      <c r="G36" s="178" t="str">
        <f>IF(SP_NORTE!D39="","*",SP_NORTE!D39)</f>
        <v>JULIO (TP-697)</v>
      </c>
      <c r="H36" s="178" t="str">
        <f>IF(SP_NORTE!F39="","*",SP_NORTE!F39)</f>
        <v>PDM - SOLDA</v>
      </c>
      <c r="I36" s="178" t="str">
        <f>IF(SP_NORTE!H39="","*",SP_NORTE!H39)</f>
        <v>ZEBZRZ</v>
      </c>
      <c r="J36" s="178" t="str">
        <f>IF(SP_NORTE!I39="","*",SP_NORTE!I39)</f>
        <v>-</v>
      </c>
      <c r="K36" s="169" t="str">
        <f>IF(SP_NORTE!M39="","*",SP_NORTE!M39)</f>
        <v>ZEB-ZRZ</v>
      </c>
      <c r="L36" s="169" t="str">
        <f>IF(SP_NORTE!N39="","*",SP_NORTE!N39)</f>
        <v>ZEBZRZ</v>
      </c>
      <c r="M36" s="170">
        <f>IF(SP_NORTE!J39="","*",SP_NORTE!J39)</f>
        <v>73</v>
      </c>
      <c r="N36" s="177">
        <f>IF(SP_NORTE!K39="","*",SP_NORTE!K39)</f>
        <v>244.6</v>
      </c>
      <c r="O36" s="177" t="str">
        <f>IF(SP_NORTE!L39="","*",SP_NORTE!L39)</f>
        <v>-</v>
      </c>
      <c r="P36" s="176">
        <f>IF(SP_NORTE!O39="","*",SP_NORTE!O39)</f>
        <v>0.375</v>
      </c>
      <c r="Q36" s="176">
        <f>IF(SP_NORTE!P39="","*",SP_NORTE!P39)</f>
        <v>6.25E-2</v>
      </c>
      <c r="R36" s="178" t="str">
        <f>IF(SP_NORTE!Q39="","*",CONCATENATE(SP_NORTE!Q39," ",SP_NORTE!R39))</f>
        <v>1 Nº DE SOLDA</v>
      </c>
      <c r="S36" s="178" t="str">
        <f>IF(SP_NORTE!V39="","*",SP_NORTE!V39)</f>
        <v>Júlo Barbosa</v>
      </c>
      <c r="T36" s="178" t="str">
        <f>IF(SP_NORTE!W39="","*",SP_NORTE!W39)</f>
        <v>Solda  - Condicionado à temperatura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*</v>
      </c>
      <c r="C40" s="179" t="str">
        <f>IF(SP_NORTE!Z43="","*",SP_NORTE!Z43)</f>
        <v>*</v>
      </c>
      <c r="D40" s="169" t="str">
        <f>IF(SP_NORTE!S43="","*",SP_NORTE!S43)</f>
        <v>-</v>
      </c>
      <c r="E40" s="169" t="str">
        <f>IF(SP_NORTE!T43="","*",SP_NORTE!T43)</f>
        <v>-</v>
      </c>
      <c r="F40" s="178" t="str">
        <f>IF(SP_NORTE!B43="","*",SP_NORTE!B43)</f>
        <v>*</v>
      </c>
      <c r="G40" s="178" t="str">
        <f>IF(SP_NORTE!D43="","*",SP_NORTE!D43)</f>
        <v>*</v>
      </c>
      <c r="H40" s="178" t="str">
        <f>IF(SP_NORTE!F43="","*",SP_NORTE!F43)</f>
        <v>*</v>
      </c>
      <c r="I40" s="178" t="str">
        <f>IF(SP_NORTE!H43="","*",SP_NORTE!H43)</f>
        <v>*</v>
      </c>
      <c r="J40" s="178" t="str">
        <f>IF(SP_NORTE!I43="","*",SP_NORTE!I43)</f>
        <v>*</v>
      </c>
      <c r="K40" s="169" t="str">
        <f>IF(SP_NORTE!M43="","*",SP_NORTE!M43)</f>
        <v>-</v>
      </c>
      <c r="L40" s="169" t="str">
        <f>IF(SP_NORTE!N43="","*",SP_NORTE!N43)</f>
        <v>-</v>
      </c>
      <c r="M40" s="170" t="str">
        <f>IF(SP_NORTE!J43="","*",SP_NORTE!J43)</f>
        <v>*</v>
      </c>
      <c r="N40" s="177" t="str">
        <f>IF(SP_NORTE!K43="","*",SP_NORTE!K43)</f>
        <v>*</v>
      </c>
      <c r="O40" s="177" t="str">
        <f>IF(SP_NORTE!L43="","*",SP_NORTE!L43)</f>
        <v>*</v>
      </c>
      <c r="P40" s="176" t="str">
        <f>IF(SP_NORTE!O43="","*",SP_NORTE!O43)</f>
        <v>*</v>
      </c>
      <c r="Q40" s="176" t="str">
        <f>IF(SP_NORTE!P43="","*",SP_NORTE!P43)</f>
        <v>*</v>
      </c>
      <c r="R40" s="178" t="str">
        <f>IF(SP_NORTE!Q43="","*",CONCATENATE(SP_NORTE!Q43," ",SP_NORTE!R43))</f>
        <v>*</v>
      </c>
      <c r="S40" s="178" t="str">
        <f>IF(SP_NORTE!V43="","*",SP_NORTE!V43)</f>
        <v>*</v>
      </c>
      <c r="T40" s="178" t="str">
        <f>IF(SP_NORTE!W43="","*",SP_NORTE!W43)</f>
        <v>*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*</v>
      </c>
      <c r="C41" s="179" t="str">
        <f>IF(SP_NORTE!Z44="","*",SP_NORTE!Z44)</f>
        <v>*</v>
      </c>
      <c r="D41" s="169" t="str">
        <f>IF(SP_NORTE!S44="","*",SP_NORTE!S44)</f>
        <v>-</v>
      </c>
      <c r="E41" s="169" t="str">
        <f>IF(SP_NORTE!T44="","*",SP_NORTE!T44)</f>
        <v>-</v>
      </c>
      <c r="F41" s="178" t="str">
        <f>IF(SP_NORTE!B44="","*",SP_NORTE!B44)</f>
        <v>*</v>
      </c>
      <c r="G41" s="178" t="str">
        <f>IF(SP_NORTE!D44="","*",SP_NORTE!D44)</f>
        <v>*</v>
      </c>
      <c r="H41" s="178" t="str">
        <f>IF(SP_NORTE!F44="","*",SP_NORTE!F44)</f>
        <v>*</v>
      </c>
      <c r="I41" s="178" t="str">
        <f>IF(SP_NORTE!H44="","*",SP_NORTE!H44)</f>
        <v>*</v>
      </c>
      <c r="J41" s="178" t="str">
        <f>IF(SP_NORTE!I44="","*",SP_NORTE!I44)</f>
        <v>*</v>
      </c>
      <c r="K41" s="169" t="str">
        <f>IF(SP_NORTE!M44="","*",SP_NORTE!M44)</f>
        <v>-</v>
      </c>
      <c r="L41" s="169" t="str">
        <f>IF(SP_NORTE!N44="","*",SP_NORTE!N44)</f>
        <v>-</v>
      </c>
      <c r="M41" s="170" t="str">
        <f>IF(SP_NORTE!J44="","*",SP_NORTE!J44)</f>
        <v>*</v>
      </c>
      <c r="N41" s="177" t="str">
        <f>IF(SP_NORTE!K44="","*",SP_NORTE!K44)</f>
        <v>*</v>
      </c>
      <c r="O41" s="177" t="str">
        <f>IF(SP_NORTE!L44="","*",SP_NORTE!L44)</f>
        <v>*</v>
      </c>
      <c r="P41" s="176" t="str">
        <f>IF(SP_NORTE!O44="","*",SP_NORTE!O44)</f>
        <v>*</v>
      </c>
      <c r="Q41" s="176" t="str">
        <f>IF(SP_NORTE!P44="","*",SP_NORTE!P44)</f>
        <v>*</v>
      </c>
      <c r="R41" s="178" t="str">
        <f>IF(SP_NORTE!Q44="","*",CONCATENATE(SP_NORTE!Q44," ",SP_NORTE!R44))</f>
        <v>*</v>
      </c>
      <c r="S41" s="178" t="str">
        <f>IF(SP_NORTE!V44="","*",SP_NORTE!V44)</f>
        <v>*</v>
      </c>
      <c r="T41" s="178" t="str">
        <f>IF(SP_NORTE!W44="","*",SP_NORTE!W44)</f>
        <v>*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PEDRO (TP-696)</v>
      </c>
      <c r="H42" s="178" t="str">
        <f>IF(SP_NORTE!F45="","*",SP_NORTE!F45)</f>
        <v>PDM - SOLDA</v>
      </c>
      <c r="I42" s="178" t="str">
        <f>IF(SP_NORTE!H45="","*",SP_NORTE!H45)</f>
        <v>136ZCV</v>
      </c>
      <c r="J42" s="178" t="str">
        <f>IF(SP_NORTE!I45="","*",SP_NORTE!I45)</f>
        <v>-</v>
      </c>
      <c r="K42" s="169" t="str">
        <f>IF(SP_NORTE!M45="","*",SP_NORTE!M45)</f>
        <v>ZXB-ZCV</v>
      </c>
      <c r="L42" s="169" t="str">
        <f>IF(SP_NORTE!N45="","*",SP_NORTE!N45)</f>
        <v>136ZCV</v>
      </c>
      <c r="M42" s="170">
        <f>IF(SP_NORTE!J45="","*",SP_NORTE!J45)</f>
        <v>73</v>
      </c>
      <c r="N42" s="177">
        <f>IF(SP_NORTE!K45="","*",SP_NORTE!K45)</f>
        <v>136.69999999999999</v>
      </c>
      <c r="O42" s="177" t="str">
        <f>IF(SP_NORTE!L45="","*",SP_NORTE!L45)</f>
        <v>-</v>
      </c>
      <c r="P42" s="176">
        <f>IF(SP_NORTE!O45="","*",SP_NORTE!O45)</f>
        <v>0.375</v>
      </c>
      <c r="Q42" s="176">
        <f>IF(SP_NORTE!P45="","*",SP_NORTE!P45)</f>
        <v>6.25E-2</v>
      </c>
      <c r="R42" s="178" t="str">
        <f>IF(SP_NORTE!Q45="","*",CONCATENATE(SP_NORTE!Q45," ",SP_NORTE!R45))</f>
        <v>1 Nº DE SOLDA</v>
      </c>
      <c r="S42" s="178" t="str">
        <f>IF(SP_NORTE!V45="","*",SP_NORTE!V45)</f>
        <v>Pedro</v>
      </c>
      <c r="T42" s="178" t="str">
        <f>IF(SP_NORTE!W45="","*",SP_NORTE!W45)</f>
        <v>Solda - Condicionado à temperatura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ZEB-ZCZ</v>
      </c>
      <c r="F43" s="178">
        <f>IF(SP_NORTE!B46="","*",SP_NORTE!B46)</f>
        <v>45993</v>
      </c>
      <c r="G43" s="178" t="str">
        <f>IF(SP_NORTE!D46="","*",SP_NORTE!D46)</f>
        <v>RAFAEL (TP-695)</v>
      </c>
      <c r="H43" s="178" t="str">
        <f>IF(SP_NORTE!F46="","*",SP_NORTE!F46)</f>
        <v>PDM - SUBSTITUIÇÃO - TRILHO</v>
      </c>
      <c r="I43" s="178" t="str">
        <f>IF(SP_NORTE!H46="","*",SP_NORTE!H46)</f>
        <v>ZXB136</v>
      </c>
      <c r="J43" s="178" t="str">
        <f>IF(SP_NORTE!I46="","*",SP_NORTE!I46)</f>
        <v>-</v>
      </c>
      <c r="K43" s="169" t="str">
        <f>IF(SP_NORTE!M46="","*",SP_NORTE!M46)</f>
        <v>ZXB-ZCV</v>
      </c>
      <c r="L43" s="169" t="str">
        <f>IF(SP_NORTE!N46="","*",SP_NORTE!N46)</f>
        <v>ZXB136</v>
      </c>
      <c r="M43" s="170">
        <f>IF(SP_NORTE!J46="","*",SP_NORTE!J46)</f>
        <v>73</v>
      </c>
      <c r="N43" s="177">
        <f>IF(SP_NORTE!K46="","*",SP_NORTE!K46)</f>
        <v>133</v>
      </c>
      <c r="O43" s="177">
        <f>IF(SP_NORTE!L46="","*",SP_NORTE!L46)</f>
        <v>134</v>
      </c>
      <c r="P43" s="176">
        <f>IF(SP_NORTE!O46="","*",SP_NORTE!O46)</f>
        <v>0.375</v>
      </c>
      <c r="Q43" s="176">
        <f>IF(SP_NORTE!P46="","*",SP_NORTE!P46)</f>
        <v>8.3333333333333329E-2</v>
      </c>
      <c r="R43" s="178" t="str">
        <f>IF(SP_NORTE!Q46="","*",CONCATENATE(SP_NORTE!Q46," ",SP_NORTE!R46))</f>
        <v>624 M</v>
      </c>
      <c r="S43" s="178" t="str">
        <f>IF(SP_NORTE!V46="","*",SP_NORTE!V46)</f>
        <v>Rafael</v>
      </c>
      <c r="T43" s="178" t="str">
        <f>IF(SP_NORTE!W46="","*",SP_NORTE!W46)</f>
        <v>Substituição de trilho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ZEB-ZCZ</v>
      </c>
      <c r="F44" s="178">
        <f>IF(SP_NORTE!B47="","*",SP_NORTE!B47)</f>
        <v>45993</v>
      </c>
      <c r="G44" s="178" t="str">
        <f>IF(SP_NORTE!D47="","*",SP_NORTE!D47)</f>
        <v>V40</v>
      </c>
      <c r="H44" s="178" t="str">
        <f>IF(SP_NORTE!F47="","*",SP_NORTE!F47)</f>
        <v>MECANIZAÇÃO - SOCADORA</v>
      </c>
      <c r="I44" s="178" t="str">
        <f>IF(SP_NORTE!H47="","*",SP_NORTE!H47)</f>
        <v>ZCV</v>
      </c>
      <c r="J44" s="178" t="str">
        <f>IF(SP_NORTE!I47="","*",SP_NORTE!I47)</f>
        <v>ZCV</v>
      </c>
      <c r="K44" s="169" t="str">
        <f>IF(SP_NORTE!M47="","*",SP_NORTE!M47)</f>
        <v>ZJC-ZXB</v>
      </c>
      <c r="L44" s="169" t="str">
        <f>IF(SP_NORTE!N47="","*",SP_NORTE!N47)</f>
        <v>120125/125ZPN</v>
      </c>
      <c r="M44" s="170">
        <f>IF(SP_NORTE!J47="","*",SP_NORTE!J47)</f>
        <v>73</v>
      </c>
      <c r="N44" s="177">
        <f>IF(SP_NORTE!K47="","*",SP_NORTE!K47)</f>
        <v>125</v>
      </c>
      <c r="O44" s="177">
        <f>IF(SP_NORTE!L47="","*",SP_NORTE!L47)</f>
        <v>129.13499999999999</v>
      </c>
      <c r="P44" s="176">
        <f>IF(SP_NORTE!O47="","*",SP_NORTE!O47)</f>
        <v>0.375</v>
      </c>
      <c r="Q44" s="176">
        <f>IF(SP_NORTE!P47="","*",SP_NORTE!P47)</f>
        <v>8.3333333333333329E-2</v>
      </c>
      <c r="R44" s="178" t="str">
        <f>IF(SP_NORTE!Q47="","*",CONCATENATE(SP_NORTE!Q47," ",SP_NORTE!R47))</f>
        <v>1792 M</v>
      </c>
      <c r="S44" s="178" t="str">
        <f>IF(SP_NORTE!V47="","*",SP_NORTE!V47)</f>
        <v>Saulo</v>
      </c>
      <c r="T44" s="178" t="str">
        <f>IF(SP_NORTE!W47="","*",SP_NORTE!W47)</f>
        <v>Socaria mecanizada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1194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1195</v>
      </c>
      <c r="D5" s="295"/>
      <c r="E5" s="295"/>
      <c r="F5" s="295"/>
      <c r="G5" s="295"/>
      <c r="H5" s="295"/>
      <c r="I5" s="295"/>
      <c r="J5" s="296"/>
      <c r="K5" s="297" t="s">
        <v>1196</v>
      </c>
      <c r="L5" s="298"/>
      <c r="M5" s="298"/>
      <c r="N5" s="298"/>
      <c r="O5" s="299" t="s">
        <v>1197</v>
      </c>
      <c r="P5" s="300"/>
    </row>
    <row r="6" spans="1:16" s="80" customFormat="1" ht="15" customHeight="1">
      <c r="A6" s="72" t="s">
        <v>1192</v>
      </c>
      <c r="B6" s="81" t="s">
        <v>1191</v>
      </c>
      <c r="C6" s="82" t="s">
        <v>1063</v>
      </c>
      <c r="D6" s="83" t="s">
        <v>1064</v>
      </c>
      <c r="E6" s="82" t="s">
        <v>1198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1199</v>
      </c>
      <c r="M6" s="86" t="s">
        <v>710</v>
      </c>
      <c r="N6" s="87" t="s">
        <v>1058</v>
      </c>
      <c r="O6" s="202" t="s">
        <v>1101</v>
      </c>
      <c r="P6" s="147" t="s">
        <v>1200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JOVÂNIO (TP-850)</v>
      </c>
      <c r="F34" s="89" t="str">
        <f>IF(SP_NORTE!H37="","*",SP_NORTE!H37)</f>
        <v>ZJAN</v>
      </c>
      <c r="G34" s="89" t="str">
        <f>IF(SP_NORTE!M37="","*",SP_NORTE!M37)</f>
        <v>ZJA-N</v>
      </c>
      <c r="H34" s="127">
        <f>IF(SP_NORTE!K37="","*",SP_NORTE!K37)</f>
        <v>373.6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ZJAN</v>
      </c>
      <c r="L34" s="89" t="str">
        <f>IF(SP_NORTE!AM37="","*",SP_NORTE!AM37)</f>
        <v>ZJA-N</v>
      </c>
      <c r="M34" s="89">
        <f>IF(SP_NORTE!AP37="","*",SP_NORTE!AP37)</f>
        <v>373.6</v>
      </c>
      <c r="N34" s="89" t="str">
        <f>IF(SP_NORTE!AM37="","*",SP_NORTE!AM37)</f>
        <v>ZJA-N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V87</v>
      </c>
      <c r="F35" s="89" t="str">
        <f>IF(SP_NORTE!H38="","*",SP_NORTE!H38)</f>
        <v>ZFN2</v>
      </c>
      <c r="G35" s="89" t="str">
        <f>IF(SP_NORTE!M38="","*",SP_NORTE!M38)</f>
        <v>ZGI-ZFN</v>
      </c>
      <c r="H35" s="127">
        <f>IF(SP_NORTE!K38="","*",SP_NORTE!K38)</f>
        <v>326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ZFN2</v>
      </c>
      <c r="L35" s="89" t="str">
        <f>IF(SP_NORTE!AM38="","*",SP_NORTE!AM38)</f>
        <v>ZGI-ZFN</v>
      </c>
      <c r="M35" s="89">
        <f>IF(SP_NORTE!AP38="","*",SP_NORTE!AP38)</f>
        <v>326</v>
      </c>
      <c r="N35" s="89" t="str">
        <f>IF(SP_NORTE!AM38="","*",SP_NORTE!AM38)</f>
        <v>ZGI-ZFN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TMI-ZEB</v>
      </c>
      <c r="E36" s="89" t="str">
        <f>IF(SP_NORTE!D39="","*",SP_NORTE!D39)</f>
        <v>JULIO (TP-697)</v>
      </c>
      <c r="F36" s="89" t="str">
        <f>IF(SP_NORTE!H39="","*",SP_NORTE!H39)</f>
        <v>ZEBZRZ</v>
      </c>
      <c r="G36" s="89" t="str">
        <f>IF(SP_NORTE!M39="","*",SP_NORTE!M39)</f>
        <v>ZEB-ZRZ</v>
      </c>
      <c r="H36" s="127">
        <f>IF(SP_NORTE!K39="","*",SP_NORTE!K39)</f>
        <v>244.6</v>
      </c>
      <c r="I36" s="124">
        <f>IF(SP_NORTE!O39="","*",SP_NORTE!O39)</f>
        <v>0.375</v>
      </c>
      <c r="J36" s="124">
        <f>IF(SP_NORTE!P39="","*",SP_NORTE!P39)</f>
        <v>6.25E-2</v>
      </c>
      <c r="K36" s="89" t="str">
        <f>IF(SP_NORTE!AK39="","*",SP_NORTE!AK39)</f>
        <v>ZEBZRZ</v>
      </c>
      <c r="L36" s="89" t="str">
        <f>IF(SP_NORTE!AM39="","*",SP_NORTE!AM39)</f>
        <v>ZEB-ZRZ</v>
      </c>
      <c r="M36" s="89">
        <f>IF(SP_NORTE!AP39="","*",SP_NORTE!AP39)</f>
        <v>244.6</v>
      </c>
      <c r="N36" s="89" t="str">
        <f>IF(SP_NORTE!AM39="","*",SP_NORTE!AM39)</f>
        <v>ZEB-ZRZ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 t="str">
        <f>IF(SP_NORTE!B43="","*",SP_NORTE!B43)</f>
        <v>*</v>
      </c>
      <c r="B40" s="89" t="str">
        <f>IF(SP_NORTE!X43="","*",SP_NORTE!X43)</f>
        <v>*</v>
      </c>
      <c r="C40" s="89" t="str">
        <f>IF(SP_NORTE!S43="","*",SP_NORTE!S43)</f>
        <v>-</v>
      </c>
      <c r="D40" s="89" t="str">
        <f>IF(SP_NORTE!T43="","*",SP_NORTE!T43)</f>
        <v>-</v>
      </c>
      <c r="E40" s="89" t="str">
        <f>IF(SP_NORTE!D43="","*",SP_NORTE!D43)</f>
        <v>*</v>
      </c>
      <c r="F40" s="89" t="str">
        <f>IF(SP_NORTE!H43="","*",SP_NORTE!H43)</f>
        <v>*</v>
      </c>
      <c r="G40" s="89" t="str">
        <f>IF(SP_NORTE!M43="","*",SP_NORTE!M43)</f>
        <v>-</v>
      </c>
      <c r="H40" s="127" t="str">
        <f>IF(SP_NORTE!K43="","*",SP_NORTE!K43)</f>
        <v>*</v>
      </c>
      <c r="I40" s="124" t="str">
        <f>IF(SP_NORTE!O43="","*",SP_NORTE!O43)</f>
        <v>*</v>
      </c>
      <c r="J40" s="124" t="str">
        <f>IF(SP_NORTE!P43="","*",SP_NORTE!P43)</f>
        <v>*</v>
      </c>
      <c r="K40" s="89">
        <f>IF(SP_NORTE!AK43="","*",SP_NORTE!AK43)</f>
        <v>0</v>
      </c>
      <c r="L40" s="89" t="str">
        <f>IF(SP_NORTE!AM43="","*",SP_NORTE!AM43)</f>
        <v>-</v>
      </c>
      <c r="M40" s="89">
        <f>IF(SP_NORTE!AP43="","*",SP_NORTE!AP43)</f>
        <v>0</v>
      </c>
      <c r="N40" s="89" t="str">
        <f>IF(SP_NORTE!AM43="","*",SP_NORTE!AM43)</f>
        <v>-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 t="str">
        <f>IF(SP_NORTE!B44="","*",SP_NORTE!B44)</f>
        <v>*</v>
      </c>
      <c r="B41" s="89" t="str">
        <f>IF(SP_NORTE!X44="","*",SP_NORTE!X44)</f>
        <v>*</v>
      </c>
      <c r="C41" s="89" t="str">
        <f>IF(SP_NORTE!S44="","*",SP_NORTE!S44)</f>
        <v>-</v>
      </c>
      <c r="D41" s="89" t="str">
        <f>IF(SP_NORTE!T44="","*",SP_NORTE!T44)</f>
        <v>-</v>
      </c>
      <c r="E41" s="89" t="str">
        <f>IF(SP_NORTE!D44="","*",SP_NORTE!D44)</f>
        <v>*</v>
      </c>
      <c r="F41" s="89" t="str">
        <f>IF(SP_NORTE!H44="","*",SP_NORTE!H44)</f>
        <v>*</v>
      </c>
      <c r="G41" s="89" t="str">
        <f>IF(SP_NORTE!M44="","*",SP_NORTE!M44)</f>
        <v>-</v>
      </c>
      <c r="H41" s="127" t="str">
        <f>IF(SP_NORTE!K44="","*",SP_NORTE!K44)</f>
        <v>*</v>
      </c>
      <c r="I41" s="124" t="str">
        <f>IF(SP_NORTE!O44="","*",SP_NORTE!O44)</f>
        <v>*</v>
      </c>
      <c r="J41" s="124" t="str">
        <f>IF(SP_NORTE!P44="","*",SP_NORTE!P44)</f>
        <v>*</v>
      </c>
      <c r="K41" s="89">
        <f>IF(SP_NORTE!AK44="","*",SP_NORTE!AK44)</f>
        <v>0</v>
      </c>
      <c r="L41" s="89" t="str">
        <f>IF(SP_NORTE!AM44="","*",SP_NORTE!AM44)</f>
        <v>-</v>
      </c>
      <c r="M41" s="89">
        <f>IF(SP_NORTE!AP44="","*",SP_NORTE!AP44)</f>
        <v>0</v>
      </c>
      <c r="N41" s="89" t="str">
        <f>IF(SP_NORTE!AM44="","*",SP_NORTE!AM44)</f>
        <v>-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PEDRO (TP-696)</v>
      </c>
      <c r="F42" s="89" t="str">
        <f>IF(SP_NORTE!H45="","*",SP_NORTE!H45)</f>
        <v>136ZCV</v>
      </c>
      <c r="G42" s="89" t="str">
        <f>IF(SP_NORTE!M45="","*",SP_NORTE!M45)</f>
        <v>ZXB-ZCV</v>
      </c>
      <c r="H42" s="127">
        <f>IF(SP_NORTE!K45="","*",SP_NORTE!K45)</f>
        <v>136.69999999999999</v>
      </c>
      <c r="I42" s="124">
        <f>IF(SP_NORTE!O45="","*",SP_NORTE!O45)</f>
        <v>0.375</v>
      </c>
      <c r="J42" s="124">
        <f>IF(SP_NORTE!P45="","*",SP_NORTE!P45)</f>
        <v>6.25E-2</v>
      </c>
      <c r="K42" s="89" t="str">
        <f>IF(SP_NORTE!AK45="","*",SP_NORTE!AK45)</f>
        <v>136ZCV</v>
      </c>
      <c r="L42" s="89" t="str">
        <f>IF(SP_NORTE!AM45="","*",SP_NORTE!AM45)</f>
        <v>ZXB-ZCV</v>
      </c>
      <c r="M42" s="89">
        <f>IF(SP_NORTE!AP45="","*",SP_NORTE!AP45)</f>
        <v>136.69999999999999</v>
      </c>
      <c r="N42" s="89" t="str">
        <f>IF(SP_NORTE!AM45="","*",SP_NORTE!AM45)</f>
        <v>ZXB-ZCV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ZEB-ZCZ</v>
      </c>
      <c r="E43" s="89" t="str">
        <f>IF(SP_NORTE!D46="","*",SP_NORTE!D46)</f>
        <v>RAFAEL (TP-695)</v>
      </c>
      <c r="F43" s="89" t="str">
        <f>IF(SP_NORTE!H46="","*",SP_NORTE!H46)</f>
        <v>ZXB136</v>
      </c>
      <c r="G43" s="89" t="str">
        <f>IF(SP_NORTE!M46="","*",SP_NORTE!M46)</f>
        <v>ZXB-ZCV</v>
      </c>
      <c r="H43" s="127">
        <f>IF(SP_NORTE!K46="","*",SP_NORTE!K46)</f>
        <v>133</v>
      </c>
      <c r="I43" s="124">
        <f>IF(SP_NORTE!O46="","*",SP_NORTE!O46)</f>
        <v>0.375</v>
      </c>
      <c r="J43" s="124">
        <f>IF(SP_NORTE!P46="","*",SP_NORTE!P46)</f>
        <v>8.3333333333333329E-2</v>
      </c>
      <c r="K43" s="89" t="str">
        <f>IF(SP_NORTE!AK46="","*",SP_NORTE!AK46)</f>
        <v>ZXB136</v>
      </c>
      <c r="L43" s="89" t="str">
        <f>IF(SP_NORTE!AM46="","*",SP_NORTE!AM46)</f>
        <v>ZXB-ZCV</v>
      </c>
      <c r="M43" s="89">
        <f>IF(SP_NORTE!AP46="","*",SP_NORTE!AP46)</f>
        <v>133</v>
      </c>
      <c r="N43" s="89" t="str">
        <f>IF(SP_NORTE!AM46="","*",SP_NORTE!AM46)</f>
        <v>ZXB-ZCV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ZEB-ZCZ</v>
      </c>
      <c r="E44" s="89" t="str">
        <f>IF(SP_NORTE!D47="","*",SP_NORTE!D47)</f>
        <v>V40</v>
      </c>
      <c r="F44" s="89" t="str">
        <f>IF(SP_NORTE!H47="","*",SP_NORTE!H47)</f>
        <v>ZCV</v>
      </c>
      <c r="G44" s="89" t="str">
        <f>IF(SP_NORTE!M47="","*",SP_NORTE!M47)</f>
        <v>ZJC-ZXB</v>
      </c>
      <c r="H44" s="127">
        <f>IF(SP_NORTE!K47="","*",SP_NORTE!K47)</f>
        <v>125</v>
      </c>
      <c r="I44" s="124">
        <f>IF(SP_NORTE!O47="","*",SP_NORTE!O47)</f>
        <v>0.375</v>
      </c>
      <c r="J44" s="124">
        <f>IF(SP_NORTE!P47="","*",SP_NORTE!P47)</f>
        <v>8.3333333333333329E-2</v>
      </c>
      <c r="K44" s="89" t="str">
        <f>IF(SP_NORTE!AK47="","*",SP_NORTE!AK47)</f>
        <v>ZCV</v>
      </c>
      <c r="L44" s="89" t="str">
        <f>IF(SP_NORTE!AM47="","*",SP_NORTE!AM47)</f>
        <v>ZJC-ZXB</v>
      </c>
      <c r="M44" s="89">
        <f>IF(SP_NORTE!AP47="","*",SP_NORTE!AP47)</f>
        <v>125</v>
      </c>
      <c r="N44" s="89" t="str">
        <f>IF(SP_NORTE!AM47="","*",SP_NORTE!AM47)</f>
        <v>ZJC-ZXB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1201</v>
      </c>
      <c r="C2" s="132" t="s">
        <v>1048</v>
      </c>
      <c r="D2" s="82" t="s">
        <v>1050</v>
      </c>
      <c r="E2" s="82" t="s">
        <v>1202</v>
      </c>
      <c r="F2" s="110" t="s">
        <v>1203</v>
      </c>
      <c r="G2" s="82" t="s">
        <v>1204</v>
      </c>
      <c r="H2" s="82" t="s">
        <v>1205</v>
      </c>
      <c r="I2" s="82" t="s">
        <v>1206</v>
      </c>
      <c r="J2" s="82" t="s">
        <v>1207</v>
      </c>
      <c r="K2" s="84" t="s">
        <v>1208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>
        <f>IF(SP_NORTE!B37="","*",SP_NORTE!B37)</f>
        <v>45993</v>
      </c>
      <c r="D30" s="105" t="str">
        <f>IF(SP_NORTE!D37="","*",SP_NORTE!D37)</f>
        <v>JOVÂNIO (TP-850)</v>
      </c>
      <c r="E30" s="105" t="str">
        <f>IF(SP_NORTE!H37="","*",SP_NORTE!H37)</f>
        <v>ZJAN</v>
      </c>
      <c r="F30" s="111" t="str">
        <f>IF(SP_NORTE!M37="","*",SP_NORTE!M37)</f>
        <v>ZJA-N</v>
      </c>
      <c r="G30" s="106" t="str">
        <f>IF(SP_NORTE!I37="","*",SP_NORTE!I37)</f>
        <v>-</v>
      </c>
      <c r="H30" s="106" t="str">
        <f>IF(SP_NORTE!AB37="","*",SP_NORTE!AB37)</f>
        <v>-</v>
      </c>
      <c r="I30" s="106" t="str">
        <f>IF(SP_NORTE!AC37="","*",SP_NORTE!AC37)</f>
        <v>-</v>
      </c>
      <c r="J30" s="107" t="str">
        <f>IF(SP_NORTE!AA37="","*",SP_NORTE!AA37)</f>
        <v>-</v>
      </c>
      <c r="K30" s="108" t="str">
        <f>IF(SP_NORTE!AD37="","*",SP_NORTE!AD37)</f>
        <v>-</v>
      </c>
    </row>
    <row r="31" spans="2:11" s="109" customFormat="1" hidden="1">
      <c r="B31" s="105" t="str">
        <f>IF(SP_NORTE!Y38="","*",SP_NORTE!Y38)</f>
        <v>*</v>
      </c>
      <c r="C31" s="106">
        <f>IF(SP_NORTE!B38="","*",SP_NORTE!B38)</f>
        <v>45993</v>
      </c>
      <c r="D31" s="105" t="str">
        <f>IF(SP_NORTE!D38="","*",SP_NORTE!D38)</f>
        <v>V87</v>
      </c>
      <c r="E31" s="105" t="str">
        <f>IF(SP_NORTE!H38="","*",SP_NORTE!H38)</f>
        <v>ZFN2</v>
      </c>
      <c r="F31" s="111" t="str">
        <f>IF(SP_NORTE!M38="","*",SP_NORTE!M38)</f>
        <v>ZGI-ZFN</v>
      </c>
      <c r="G31" s="106" t="str">
        <f>IF(SP_NORTE!I38="","*",SP_NORTE!I38)</f>
        <v>ZFN2</v>
      </c>
      <c r="H31" s="106" t="str">
        <f>IF(SP_NORTE!AB38="","*",SP_NORTE!AB38)</f>
        <v>FIXO</v>
      </c>
      <c r="I31" s="106" t="str">
        <f>IF(SP_NORTE!AC38="","*",SP_NORTE!AC38)</f>
        <v>-</v>
      </c>
      <c r="J31" s="107">
        <f>IF(SP_NORTE!AA38="","*",SP_NORTE!AA38)</f>
        <v>1</v>
      </c>
      <c r="K31" s="108">
        <f>IF(SP_NORTE!AD38="","*",SP_NORTE!AD38)</f>
        <v>0.29166666666666669</v>
      </c>
    </row>
    <row r="32" spans="2:11" s="109" customFormat="1" hidden="1">
      <c r="B32" s="105" t="str">
        <f>IF(SP_NORTE!Y39="","*",SP_NORTE!Y39)</f>
        <v>*</v>
      </c>
      <c r="C32" s="106">
        <f>IF(SP_NORTE!B39="","*",SP_NORTE!B39)</f>
        <v>45993</v>
      </c>
      <c r="D32" s="105" t="str">
        <f>IF(SP_NORTE!D39="","*",SP_NORTE!D39)</f>
        <v>JULIO (TP-697)</v>
      </c>
      <c r="E32" s="105" t="str">
        <f>IF(SP_NORTE!H39="","*",SP_NORTE!H39)</f>
        <v>ZEBZRZ</v>
      </c>
      <c r="F32" s="111" t="str">
        <f>IF(SP_NORTE!M39="","*",SP_NORTE!M39)</f>
        <v>ZEB-ZRZ</v>
      </c>
      <c r="G32" s="106" t="str">
        <f>IF(SP_NORTE!I39="","*",SP_NORTE!I39)</f>
        <v>-</v>
      </c>
      <c r="H32" s="106" t="str">
        <f>IF(SP_NORTE!AB39="","*",SP_NORTE!AB39)</f>
        <v>-</v>
      </c>
      <c r="I32" s="106" t="str">
        <f>IF(SP_NORTE!AC39="","*",SP_NORTE!AC39)</f>
        <v>-</v>
      </c>
      <c r="J32" s="107" t="str">
        <f>IF(SP_NORTE!AA39="","*",SP_NORTE!AA39)</f>
        <v>-</v>
      </c>
      <c r="K32" s="108" t="str">
        <f>IF(SP_NORTE!AD39="","*",SP_NORTE!AD39)</f>
        <v>-</v>
      </c>
    </row>
    <row r="33" spans="2:11" s="109" customFormat="1" hidden="1">
      <c r="B33" s="105" t="str">
        <f>IF(SP_NORTE!Y40="","*",SP_NORTE!Y40)</f>
        <v>*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*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-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 t="str">
        <f>IF(SP_NORTE!B43="","*",SP_NORTE!B43)</f>
        <v>*</v>
      </c>
      <c r="D36" s="105" t="str">
        <f>IF(SP_NORTE!D43="","*",SP_NORTE!D43)</f>
        <v>*</v>
      </c>
      <c r="E36" s="105" t="str">
        <f>IF(SP_NORTE!H43="","*",SP_NORTE!H43)</f>
        <v>*</v>
      </c>
      <c r="F36" s="111" t="str">
        <f>IF(SP_NORTE!M43="","*",SP_NORTE!M43)</f>
        <v>-</v>
      </c>
      <c r="G36" s="106" t="str">
        <f>IF(SP_NORTE!I43="","*",SP_NORTE!I43)</f>
        <v>*</v>
      </c>
      <c r="H36" s="106" t="str">
        <f>IF(SP_NORTE!AB43="","*",SP_NORTE!AB43)</f>
        <v>*</v>
      </c>
      <c r="I36" s="106" t="str">
        <f>IF(SP_NORTE!AC43="","*",SP_NORTE!AC43)</f>
        <v>*</v>
      </c>
      <c r="J36" s="107" t="str">
        <f>IF(SP_NORTE!AA43="","*",SP_NORTE!AA43)</f>
        <v>*</v>
      </c>
      <c r="K36" s="108" t="str">
        <f>IF(SP_NORTE!AD43="","*",SP_NORTE!AD43)</f>
        <v>*</v>
      </c>
    </row>
    <row r="37" spans="2:11" s="109" customFormat="1" hidden="1">
      <c r="B37" s="105" t="str">
        <f>IF(SP_NORTE!Y44="","*",SP_NORTE!Y44)</f>
        <v>*</v>
      </c>
      <c r="C37" s="106" t="str">
        <f>IF(SP_NORTE!B44="","*",SP_NORTE!B44)</f>
        <v>*</v>
      </c>
      <c r="D37" s="105" t="str">
        <f>IF(SP_NORTE!D44="","*",SP_NORTE!D44)</f>
        <v>*</v>
      </c>
      <c r="E37" s="105" t="str">
        <f>IF(SP_NORTE!H44="","*",SP_NORTE!H44)</f>
        <v>*</v>
      </c>
      <c r="F37" s="111" t="str">
        <f>IF(SP_NORTE!M44="","*",SP_NORTE!M44)</f>
        <v>-</v>
      </c>
      <c r="G37" s="106" t="str">
        <f>IF(SP_NORTE!I44="","*",SP_NORTE!I44)</f>
        <v>*</v>
      </c>
      <c r="H37" s="106" t="str">
        <f>IF(SP_NORTE!AB44="","*",SP_NORTE!AB44)</f>
        <v>*</v>
      </c>
      <c r="I37" s="106" t="str">
        <f>IF(SP_NORTE!AC44="","*",SP_NORTE!AC44)</f>
        <v>*</v>
      </c>
      <c r="J37" s="107" t="str">
        <f>IF(SP_NORTE!AA44="","*",SP_NORTE!AA44)</f>
        <v>*</v>
      </c>
      <c r="K37" s="108" t="str">
        <f>IF(SP_NORTE!AD44="","*",SP_NORTE!AD44)</f>
        <v>*</v>
      </c>
    </row>
    <row r="38" spans="2:11" s="109" customFormat="1" hidden="1">
      <c r="B38" s="105" t="str">
        <f>IF(SP_NORTE!Y45="","*",SP_NORTE!Y45)</f>
        <v>*</v>
      </c>
      <c r="C38" s="106">
        <f>IF(SP_NORTE!B45="","*",SP_NORTE!B45)</f>
        <v>45993</v>
      </c>
      <c r="D38" s="105" t="str">
        <f>IF(SP_NORTE!D45="","*",SP_NORTE!D45)</f>
        <v>PEDRO (TP-696)</v>
      </c>
      <c r="E38" s="105" t="str">
        <f>IF(SP_NORTE!H45="","*",SP_NORTE!H45)</f>
        <v>136ZCV</v>
      </c>
      <c r="F38" s="111" t="str">
        <f>IF(SP_NORTE!M45="","*",SP_NORTE!M45)</f>
        <v>ZXB-ZCV</v>
      </c>
      <c r="G38" s="106" t="str">
        <f>IF(SP_NORTE!I45="","*",SP_NORTE!I45)</f>
        <v>-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*</v>
      </c>
      <c r="C39" s="106">
        <f>IF(SP_NORTE!B46="","*",SP_NORTE!B46)</f>
        <v>45993</v>
      </c>
      <c r="D39" s="105" t="str">
        <f>IF(SP_NORTE!D46="","*",SP_NORTE!D46)</f>
        <v>RAFAEL (TP-695)</v>
      </c>
      <c r="E39" s="105" t="str">
        <f>IF(SP_NORTE!H46="","*",SP_NORTE!H46)</f>
        <v>ZXB136</v>
      </c>
      <c r="F39" s="111" t="str">
        <f>IF(SP_NORTE!M46="","*",SP_NORTE!M46)</f>
        <v>ZXB-ZCV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*</v>
      </c>
      <c r="C40" s="106">
        <f>IF(SP_NORTE!B47="","*",SP_NORTE!B47)</f>
        <v>45993</v>
      </c>
      <c r="D40" s="105" t="str">
        <f>IF(SP_NORTE!D47="","*",SP_NORTE!D47)</f>
        <v>V40</v>
      </c>
      <c r="E40" s="105" t="str">
        <f>IF(SP_NORTE!H47="","*",SP_NORTE!H47)</f>
        <v>ZCV</v>
      </c>
      <c r="F40" s="111" t="str">
        <f>IF(SP_NORTE!M47="","*",SP_NORTE!M47)</f>
        <v>ZJC-ZXB</v>
      </c>
      <c r="G40" s="106" t="str">
        <f>IF(SP_NORTE!I47="","*",SP_NORTE!I47)</f>
        <v>ZCV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*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*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*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*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*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2025-12-01T18:56:17Z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