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869" documentId="120_S{118792C3-22EF-5104-A093-F22BFE3913F3}" xr6:coauthVersionLast="47" xr6:coauthVersionMax="47" xr10:uidLastSave="{E1E80D2A-FC18-47B9-9943-07A0377D0DFF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6" i="1" l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<sst xmlns="http://schemas.openxmlformats.org/spreadsheetml/2006/main" count="6474" uniqueCount="1441">
  <si>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</si>
  <si>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</si>
  <si>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</si>
  <si>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</si>
  <si>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</si>
  <si>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</si>
  <si>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</si>
  <si>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</si>
  <si>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</si>
  <si>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</si>
  <si>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</si>
  <si>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</si>
  <si>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</si>
  <si>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</si>
  <si>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</si>
  <si>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</si>
  <si>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</si>
  <si>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</si>
  <si>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</si>
  <si>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</si>
  <si>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</si>
  <si>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</si>
  <si>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</si>
  <si>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</si>
  <si>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</si>
  <si>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</si>
  <si>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</si>
  <si>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</si>
  <si>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</si>
  <si>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</si>
  <si>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</si>
  <si>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</si>
  <si>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</si>
  <si>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</si>
  <si>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</si>
  <si>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</si>
  <si>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</si>
  <si>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</si>
  <si>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</si>
  <si>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</si>
  <si>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</si>
  <si>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</si>
  <si>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</si>
  <si>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</si>
  <si>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</si>
  <si>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</si>
  <si>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</si>
  <si>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</si>
  <si>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</si>
  <si>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</si>
  <si>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</si>
  <si>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</si>
  <si>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</si>
  <si>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</si>
  <si>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</si>
  <si>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</si>
  <si>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</si>
  <si>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</si>
  <si>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</si>
  <si>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</si>
  <si>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</si>
  <si>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</si>
  <si>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</si>
  <si>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</si>
  <si>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</si>
  <si>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</si>
  <si>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</si>
  <si>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</si>
  <si>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</si>
  <si>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</si>
  <si>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</si>
  <si>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</si>
  <si>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</si>
  <si>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</si>
  <si>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</si>
  <si>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</si>
  <si>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</si>
  <si>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</si>
  <si>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</si>
  <si>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</si>
  <si>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</si>
  <si>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</si>
  <si>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</si>
  <si>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</si>
  <si>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</si>
  <si>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</si>
  <si>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</si>
  <si>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</si>
  <si>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</si>
  <si>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</si>
  <si>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</si>
  <si>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</si>
  <si>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</si>
  <si>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</si>
  <si>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</si>
  <si>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</si>
  <si>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</si>
  <si>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</si>
  <si>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</si>
  <si>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</si>
  <si>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</si>
  <si>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</si>
  <si>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</si>
  <si>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</si>
  <si>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</si>
  <si>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</si>
  <si>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</si>
  <si>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</si>
  <si>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</si>
  <si>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</si>
  <si>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</si>
  <si>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</si>
  <si>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</si>
  <si>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</si>
  <si>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</si>
  <si>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</si>
  <si>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</si>
  <si>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</si>
  <si>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</si>
  <si>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</si>
  <si>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</si>
  <si>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</si>
  <si>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</si>
  <si>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</si>
  <si>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</si>
  <si>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</si>
  <si>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</si>
  <si>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</si>
  <si>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</si>
  <si>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</si>
  <si>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</si>
  <si>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</si>
  <si>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</si>
  <si>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</si>
  <si>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</si>
  <si>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</si>
  <si>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</si>
  <si>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</si>
  <si>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</si>
  <si>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</si>
  <si>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</si>
  <si>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</si>
  <si>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</si>
  <si>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</si>
  <si>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</si>
  <si>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</si>
  <si>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</si>
  <si>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</si>
  <si>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</si>
  <si>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</si>
  <si>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</si>
  <si>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</si>
  <si>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</si>
  <si>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</si>
  <si>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</si>
  <si>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</si>
  <si>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</si>
  <si>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</si>
  <si>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</si>
  <si>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</si>
  <si>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</si>
  <si>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</si>
  <si>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</si>
  <si>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</si>
  <si>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</si>
  <si>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</si>
  <si>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</si>
  <si>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</si>
  <si>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</si>
  <si>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</si>
  <si>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</si>
  <si>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</si>
  <si>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</si>
  <si>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</si>
  <si>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</si>
  <si>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</si>
  <si>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</si>
  <si>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</si>
  <si>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</si>
  <si>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</si>
  <si>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</si>
  <si>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</si>
  <si>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</si>
  <si>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</si>
  <si>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</si>
  <si>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</si>
  <si>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</si>
  <si>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</si>
  <si>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</si>
  <si>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</si>
  <si>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</si>
  <si>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</si>
  <si>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</si>
  <si>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</si>
  <si>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</si>
  <si>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</si>
  <si>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</si>
  <si>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</si>
  <si>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</si>
  <si>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</si>
  <si>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</si>
  <si>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</si>
  <si>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</si>
  <si>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</si>
  <si>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</si>
  <si>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</si>
  <si>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</si>
  <si>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</si>
  <si>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</si>
  <si>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</si>
  <si>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</si>
  <si>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</si>
  <si>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</si>
  <si>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</si>
  <si>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</si>
  <si>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</si>
  <si>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</si>
  <si>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</si>
  <si>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</si>
  <si>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</si>
  <si>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</si>
  <si>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</si>
  <si>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</si>
  <si>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</si>
  <si>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</si>
  <si>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</si>
  <si>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</si>
  <si>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</si>
  <si>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</si>
  <si>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</si>
  <si>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</si>
  <si>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</si>
  <si>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</si>
  <si>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</si>
  <si>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</si>
  <si>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</si>
  <si>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</si>
  <si>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</si>
  <si>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</si>
  <si>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</si>
  <si>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</si>
  <si>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</si>
  <si>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</si>
  <si>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</si>
  <si>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</si>
  <si>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</si>
  <si>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</si>
  <si>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</si>
  <si>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</si>
  <si>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</si>
  <si>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</si>
  <si>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</si>
  <si>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</si>
  <si>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</si>
  <si>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</si>
  <si>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</si>
  <si>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</si>
  <si>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</si>
  <si>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</si>
  <si>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</si>
  <si>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</si>
  <si>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</si>
  <si>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</si>
  <si>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</si>
  <si>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</si>
  <si>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</si>
  <si>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</si>
  <si>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</si>
  <si>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</si>
  <si>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</si>
  <si>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</si>
  <si>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</si>
  <si>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</si>
  <si>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</si>
  <si>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</si>
  <si>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</si>
  <si>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</si>
  <si>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</si>
  <si>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</si>
  <si>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</si>
  <si>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</si>
  <si>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</si>
  <si>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</si>
  <si>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</si>
  <si>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</si>
  <si>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</si>
  <si>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</si>
  <si>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</si>
  <si>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</si>
  <si>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</si>
  <si>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</si>
  <si>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</si>
  <si>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</si>
  <si>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</si>
  <si>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</si>
  <si>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</si>
  <si>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</si>
  <si>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</si>
  <si>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</si>
  <si>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</si>
  <si>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</si>
  <si>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</si>
  <si>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</si>
  <si>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</si>
  <si>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</si>
  <si>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</si>
  <si>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</si>
  <si>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</si>
  <si>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</si>
  <si>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</si>
  <si>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</si>
  <si>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</si>
  <si>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</si>
  <si>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</si>
  <si>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</si>
  <si>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</si>
  <si>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</si>
  <si>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</si>
  <si>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</si>
  <si>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</si>
  <si>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</si>
  <si>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</si>
  <si>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</si>
  <si>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</si>
  <si>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</si>
  <si>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</si>
  <si>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</si>
  <si>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</si>
  <si>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</si>
  <si>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</si>
  <si>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</si>
  <si>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</si>
  <si>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</si>
  <si>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</si>
  <si>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</si>
  <si>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</si>
  <si>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</si>
  <si>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</si>
  <si>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</si>
  <si>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</si>
  <si>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</si>
  <si>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</si>
  <si>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</si>
  <si>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</si>
  <si>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</si>
  <si>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</si>
  <si>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</si>
  <si>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</si>
  <si>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</si>
  <si>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</si>
  <si>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</si>
  <si>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</si>
  <si>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</si>
  <si>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</si>
  <si>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</si>
  <si>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</si>
  <si>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</si>
  <si>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</si>
  <si>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</si>
  <si>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</si>
  <si>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</si>
  <si>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</si>
  <si>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</si>
  <si>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</si>
  <si>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</si>
  <si>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</si>
  <si>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</si>
  <si>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</si>
  <si>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</si>
  <si>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</si>
  <si>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</si>
  <si>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</si>
  <si>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</si>
  <si>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</si>
  <si>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</si>
  <si>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</si>
  <si>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</si>
  <si>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</si>
  <si>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</si>
  <si>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</si>
  <si>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</si>
  <si>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</si>
  <si>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</si>
  <si>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</si>
  <si>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</si>
  <si>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</si>
  <si>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</si>
  <si>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</si>
  <si>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</si>
  <si>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</si>
  <si>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</si>
  <si>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</si>
  <si>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</si>
  <si>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</si>
  <si>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</si>
  <si>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</si>
  <si>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</si>
  <si>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</si>
  <si>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</si>
  <si>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</si>
  <si>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</si>
  <si>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</si>
  <si>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</si>
  <si>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</si>
  <si>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</si>
  <si>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</si>
  <si>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</si>
  <si>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</si>
  <si>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</si>
  <si>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</si>
  <si>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</si>
  <si>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</si>
  <si>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</si>
  <si>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</si>
  <si>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</si>
  <si>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</si>
  <si>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</si>
  <si>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</si>
  <si>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</si>
  <si>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</si>
  <si>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</si>
  <si>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</si>
  <si>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</si>
  <si>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</si>
  <si>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</si>
  <si>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</si>
  <si>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</si>
  <si>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</si>
  <si>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</si>
  <si>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</si>
  <si>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</si>
  <si>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</si>
  <si>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</si>
  <si>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</si>
  <si>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</si>
  <si>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</si>
  <si>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</si>
  <si>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</si>
  <si>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</si>
  <si>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</si>
  <si>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</si>
  <si>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</si>
  <si>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</si>
  <si>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</si>
  <si>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</si>
  <si>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</si>
  <si>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</si>
  <si>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</si>
  <si>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</si>
  <si>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</si>
  <si>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</si>
  <si>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</si>
  <si>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</si>
  <si>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</si>
  <si>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</si>
  <si>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</si>
  <si>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</si>
  <si>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</si>
  <si>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</si>
  <si>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</si>
  <si>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</si>
  <si>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</si>
  <si>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</si>
  <si>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</si>
  <si>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</si>
  <si>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</si>
  <si>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</si>
  <si>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</si>
  <si>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</si>
  <si>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</si>
  <si>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</si>
  <si>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</si>
  <si>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</si>
  <si>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</si>
  <si>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</si>
  <si>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</si>
  <si>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</si>
  <si>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</si>
  <si>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</si>
  <si>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</si>
  <si>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</si>
  <si>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</si>
  <si>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</si>
  <si>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</si>
  <si>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</si>
  <si>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</si>
  <si>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</si>
  <si>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</si>
  <si>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</si>
  <si>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</si>
  <si>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</si>
  <si>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</si>
  <si>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</si>
  <si>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</si>
  <si>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</si>
  <si>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</si>
  <si>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</si>
  <si>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</si>
  <si>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</si>
  <si>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</si>
  <si>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</si>
  <si>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</si>
  <si>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</si>
  <si>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</si>
  <si>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</si>
  <si>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</si>
  <si>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</si>
  <si>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</si>
  <si>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</si>
  <si>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</si>
  <si>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</si>
  <si>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</si>
  <si>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</si>
  <si>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</si>
  <si>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</si>
  <si>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</si>
  <si>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</si>
  <si>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</si>
  <si>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</si>
  <si>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</si>
  <si>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</si>
  <si>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</si>
  <si>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</si>
  <si>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</si>
  <si>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</si>
  <si>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</si>
  <si>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</si>
  <si>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</si>
  <si>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</si>
  <si>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</si>
  <si>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</si>
  <si>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</si>
  <si>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</si>
  <si>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</si>
  <si>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</si>
  <si>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</si>
  <si>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</si>
  <si>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</si>
  <si>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</si>
  <si>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</si>
  <si>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</si>
  <si>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</si>
  <si>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</si>
  <si>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</si>
  <si>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</si>
  <si>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</si>
  <si>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</si>
  <si>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</si>
  <si>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</si>
  <si>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</si>
  <si>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</si>
  <si>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</si>
  <si>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</si>
  <si>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</si>
  <si>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</si>
  <si>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</si>
  <si>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</si>
  <si>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</si>
  <si>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</si>
  <si>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</si>
  <si>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</si>
  <si>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</si>
  <si>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</si>
  <si>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</si>
  <si>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</si>
  <si>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</si>
  <si>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</si>
  <si>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</si>
  <si>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</si>
  <si>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</si>
  <si>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</si>
  <si>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</si>
  <si>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</si>
  <si>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</si>
  <si>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</si>
  <si>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</si>
  <si>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</si>
  <si>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</si>
  <si>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</si>
  <si>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</si>
  <si>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</si>
  <si>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</si>
  <si>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</si>
  <si>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</si>
  <si>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</si>
  <si>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</si>
  <si>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</si>
  <si>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</si>
  <si>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</si>
  <si>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</si>
  <si>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</si>
  <si>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</si>
  <si>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</si>
  <si>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</si>
  <si>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</si>
  <si>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</si>
  <si>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</si>
  <si>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</si>
  <si>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</si>
  <si>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</si>
  <si>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</si>
  <si>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</si>
  <si>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</si>
  <si>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</si>
  <si>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</si>
  <si>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</si>
  <si>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</si>
  <si>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</si>
  <si>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</si>
  <si>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</si>
  <si>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</si>
  <si>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</si>
  <si>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</si>
  <si>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</si>
  <si>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</si>
  <si>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</si>
  <si>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</si>
  <si>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</si>
  <si>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</si>
  <si>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</si>
  <si>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</si>
  <si>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</si>
  <si>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</si>
  <si>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</si>
  <si>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</si>
  <si>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</si>
  <si>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</si>
  <si>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</si>
  <si>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</si>
  <si>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</si>
  <si>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</si>
  <si>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</si>
  <si>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</si>
  <si>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</si>
  <si>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</si>
  <si>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</si>
  <si>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</si>
  <si>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</si>
  <si>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</si>
  <si>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</si>
  <si>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</si>
  <si>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</si>
  <si>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</si>
  <si>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</si>
  <si>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</si>
  <si>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</si>
  <si>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</si>
  <si>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</si>
  <si>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</si>
  <si>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</si>
  <si>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</si>
  <si>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</si>
  <si>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</si>
  <si>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</si>
  <si>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</si>
  <si>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</si>
  <si>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</si>
  <si>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</si>
  <si>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</si>
  <si>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</si>
  <si>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</si>
  <si>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</si>
  <si>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</si>
  <si>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</si>
  <si>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</si>
  <si>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</si>
  <si>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</si>
  <si>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</si>
  <si>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</si>
  <si>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</si>
  <si>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</si>
  <si>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</si>
  <si>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</si>
  <si>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</si>
  <si>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</si>
  <si>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</si>
  <si>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</si>
  <si>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</si>
  <si>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</si>
  <si>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</si>
  <si>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</si>
  <si>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</si>
  <si>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</si>
  <si>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</si>
  <si>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</si>
  <si>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</si>
  <si>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</si>
  <si>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</si>
  <si>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</si>
  <si>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</si>
  <si>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</si>
  <si>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</si>
  <si>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</si>
  <si>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</si>
  <si>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</si>
  <si>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</si>
  <si>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</si>
  <si>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</si>
  <si>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</si>
  <si>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</si>
  <si>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</si>
  <si>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</si>
  <si>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</si>
  <si>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</si>
  <si>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</si>
  <si>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</si>
  <si>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</si>
  <si>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</si>
  <si>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</si>
  <si>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</si>
  <si>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</si>
  <si>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</si>
  <si>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</si>
  <si>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</si>
  <si>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</si>
  <si>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</si>
  <si>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</si>
  <si>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</si>
  <si>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</si>
  <si>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</si>
  <si>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</si>
  <si>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</si>
  <si>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</si>
  <si>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</si>
  <si>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</si>
  <si>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</si>
  <si>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</si>
  <si>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</si>
  <si>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</si>
  <si>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</si>
  <si>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</si>
  <si>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</si>
  <si>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</si>
  <si>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</si>
  <si>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</si>
  <si>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</si>
  <si>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</si>
  <si>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</si>
  <si>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</si>
  <si>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</si>
  <si>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</si>
  <si>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</si>
  <si>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</si>
  <si>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</si>
  <si>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</si>
  <si>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</si>
  <si>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</si>
  <si>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</si>
  <si>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</si>
  <si>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</si>
  <si>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</si>
  <si>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</si>
  <si>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</si>
  <si>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</si>
  <si>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</si>
  <si>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</si>
  <si>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</si>
  <si>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</si>
  <si>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</si>
  <si>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</si>
  <si>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</si>
  <si>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</si>
  <si>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</si>
  <si>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</si>
  <si>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</si>
  <si>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</si>
  <si>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</si>
  <si>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</si>
  <si>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</si>
  <si>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</si>
  <si>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</si>
  <si>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</si>
  <si>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</si>
  <si>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</si>
  <si>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</si>
  <si>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</si>
  <si>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</si>
  <si>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</si>
  <si>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</si>
  <si>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</si>
  <si>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</si>
  <si>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</si>
  <si>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</si>
  <si>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</si>
  <si>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</si>
  <si>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</si>
  <si>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</si>
  <si>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</si>
  <si>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</si>
  <si>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</si>
  <si>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</si>
  <si>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</si>
  <si>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</si>
  <si>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</si>
  <si>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</si>
  <si>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</si>
  <si>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</si>
  <si>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</si>
  <si>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</si>
  <si>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</si>
  <si>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</si>
  <si>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</si>
  <si>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</si>
  <si>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</si>
  <si>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</si>
  <si>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</si>
  <si>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</si>
  <si>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</si>
  <si>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</si>
  <si>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</si>
  <si>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</si>
  <si>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</si>
  <si>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</si>
  <si>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</si>
  <si>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</si>
  <si>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</si>
  <si>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</si>
  <si>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</si>
  <si>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</si>
  <si>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</si>
  <si>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</si>
  <si>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</si>
  <si>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</si>
  <si>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</si>
  <si>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</si>
  <si>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</si>
  <si>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</si>
  <si>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</si>
  <si>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</si>
  <si>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</si>
  <si>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</si>
  <si>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</si>
  <si>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</si>
  <si>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</si>
  <si>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</si>
  <si>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</si>
  <si>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</si>
  <si>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</si>
  <si>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</si>
  <si>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</si>
  <si>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</si>
  <si>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</si>
  <si>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</si>
  <si>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</si>
  <si>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</si>
  <si>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</si>
  <si>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</si>
  <si>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</si>
  <si>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</si>
  <si>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</si>
  <si>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</si>
  <si>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</si>
  <si>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</si>
  <si>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</si>
  <si>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</si>
  <si>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</si>
  <si>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</si>
  <si>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</si>
  <si>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</si>
  <si>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</si>
  <si>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</si>
  <si>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</si>
  <si>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</si>
  <si>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</si>
  <si>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</si>
  <si>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</si>
  <si>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</si>
  <si>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</si>
  <si>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</si>
  <si>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</si>
  <si>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</si>
  <si>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</si>
  <si>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</si>
  <si>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</si>
  <si>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</si>
  <si>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</si>
  <si>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</si>
  <si>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</si>
  <si>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</si>
  <si>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</si>
  <si>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</si>
  <si>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</si>
  <si>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</si>
  <si>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</si>
  <si>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</si>
  <si>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</si>
  <si>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</si>
  <si>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</si>
  <si>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</si>
  <si>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</si>
  <si>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</si>
  <si>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</si>
  <si>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</si>
  <si>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</si>
  <si>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</si>
  <si>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</si>
  <si>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</si>
  <si>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</si>
  <si>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</si>
  <si>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</si>
  <si>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</si>
  <si>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</si>
  <si>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</si>
  <si>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</si>
  <si>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</si>
  <si>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</si>
  <si>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</si>
  <si>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</si>
  <si>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</si>
  <si>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</si>
  <si>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</si>
  <si>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</si>
  <si>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</si>
  <si>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</si>
  <si>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</si>
  <si>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</si>
  <si>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</si>
  <si>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</si>
  <si>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</si>
  <si>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</si>
  <si>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</si>
  <si>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</si>
  <si>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</si>
  <si>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</si>
  <si>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</si>
  <si>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</si>
  <si>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</si>
  <si>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</si>
  <si>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</si>
  <si>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</si>
  <si>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</si>
  <si>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</si>
  <si>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</si>
  <si>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</si>
  <si>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</si>
  <si>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</si>
  <si>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</si>
  <si>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</si>
  <si>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</si>
  <si>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</si>
  <si>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</si>
  <si>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</si>
  <si>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</si>
  <si>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</si>
  <si>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</si>
  <si>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</si>
  <si>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</si>
  <si>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</si>
  <si>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</si>
  <si>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</si>
  <si>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</si>
  <si>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</si>
  <si>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</si>
  <si>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</si>
  <si>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</si>
  <si>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</si>
  <si>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</si>
  <si>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</si>
  <si>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</si>
  <si>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</si>
  <si>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</si>
  <si>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</si>
  <si>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</si>
  <si>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</si>
  <si>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</si>
  <si>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</si>
  <si>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</si>
  <si>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</si>
  <si>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</si>
  <si>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</si>
  <si>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</si>
  <si>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</si>
  <si>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</si>
  <si>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</si>
  <si>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</si>
  <si>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</si>
  <si>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</si>
  <si>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</si>
  <si>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</si>
  <si>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</si>
  <si>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</si>
  <si>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</si>
  <si>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</si>
  <si>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</si>
  <si>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</si>
  <si>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</si>
  <si>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</si>
  <si>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</si>
  <si>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</si>
  <si>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</si>
  <si>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</si>
  <si>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</si>
  <si>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</si>
  <si>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</si>
  <si>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</si>
  <si>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</si>
  <si>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</si>
  <si>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</si>
  <si>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</si>
  <si>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</si>
  <si>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</si>
  <si>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</si>
  <si>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</si>
  <si>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</si>
  <si>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</si>
  <si>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</si>
  <si>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</si>
  <si>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</si>
  <si>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</si>
  <si>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</si>
  <si>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</si>
  <si>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</si>
  <si>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</si>
  <si>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</si>
  <si>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</si>
  <si>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</si>
  <si>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</si>
  <si>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</si>
  <si>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</si>
  <si>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</si>
  <si>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</si>
  <si>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</si>
  <si>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</si>
  <si>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</si>
  <si>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</si>
  <si>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</si>
  <si>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</si>
  <si>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</si>
  <si>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</si>
  <si>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</si>
  <si>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</si>
  <si>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</si>
  <si>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</si>
  <si>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</si>
  <si>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</si>
  <si>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</si>
  <si>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</si>
  <si>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</si>
  <si>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</si>
  <si>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</si>
  <si>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</si>
  <si>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</si>
  <si>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</si>
  <si>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</si>
  <si>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</si>
  <si>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</si>
  <si>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</si>
  <si>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</si>
  <si>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</si>
  <si>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</si>
  <si>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</si>
  <si>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</si>
  <si>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</si>
  <si>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</si>
  <si>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</si>
  <si>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</si>
  <si>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</si>
  <si>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</si>
  <si>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</si>
  <si>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</si>
  <si>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</si>
  <si>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</si>
  <si>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</si>
  <si>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</si>
  <si>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</si>
  <si>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</si>
  <si>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</si>
  <si>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</si>
  <si>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</si>
  <si>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</si>
  <si>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</si>
  <si>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</si>
  <si>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</si>
  <si>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</si>
  <si>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</si>
  <si>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</si>
  <si>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</si>
  <si>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</si>
  <si>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</si>
  <si>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</si>
  <si>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</si>
  <si>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</si>
  <si>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</si>
  <si>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</si>
  <si>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</si>
  <si>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</si>
  <si>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</si>
  <si>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</si>
  <si>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</si>
  <si>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</si>
  <si>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</si>
  <si>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</si>
  <si>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</si>
  <si>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</si>
  <si>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</si>
  <si>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</si>
  <si>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</si>
  <si>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</si>
  <si>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</si>
  <si>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</si>
  <si>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</si>
  <si>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</si>
  <si>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</si>
  <si>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</si>
  <si>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</si>
  <si>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</si>
  <si>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</si>
  <si>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</si>
  <si>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</si>
  <si>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</si>
  <si>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</si>
  <si>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</si>
  <si>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</si>
  <si>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</si>
  <si>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</si>
  <si>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</si>
  <si>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</si>
  <si>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</si>
  <si>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</si>
  <si>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</si>
  <si>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</si>
  <si>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</si>
  <si>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</si>
  <si>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</si>
  <si>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</si>
  <si>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</si>
  <si>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</si>
  <si>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</si>
  <si>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</si>
  <si>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</si>
  <si>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</si>
  <si>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</si>
  <si>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</si>
  <si>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</si>
  <si>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</si>
  <si>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</si>
  <si>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</si>
  <si>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</si>
  <si>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</si>
  <si>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</si>
  <si>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</si>
  <si>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</si>
  <si>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</si>
  <si>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</si>
  <si>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</si>
  <si>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</si>
  <si>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</si>
  <si>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</si>
  <si>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</si>
  <si>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</si>
  <si>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</si>
  <si>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</si>
  <si>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</si>
  <si>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</si>
  <si>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</si>
  <si>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</si>
  <si>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</si>
  <si>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</si>
  <si>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</si>
  <si>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</si>
  <si>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</si>
  <si>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</si>
  <si>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</si>
  <si>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</si>
  <si>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</si>
  <si>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</si>
  <si>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</si>
  <si>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</si>
  <si>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</si>
  <si>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</si>
  <si>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</si>
  <si>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</si>
  <si>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</si>
  <si>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</si>
  <si>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</si>
  <si>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</si>
  <si>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</si>
  <si>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</si>
  <si>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</si>
  <si>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</si>
  <si>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</si>
  <si>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</si>
  <si>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</si>
  <si>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</si>
  <si>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</si>
  <si>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</si>
  <si>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</si>
  <si>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</si>
  <si>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</si>
  <si>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</si>
  <si>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</si>
  <si>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</si>
  <si>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</si>
  <si>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</si>
  <si>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</si>
  <si>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</si>
  <si>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</si>
  <si>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</si>
  <si>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</si>
  <si>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</si>
  <si>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</si>
  <si>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</si>
  <si>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</si>
  <si>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</si>
  <si>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</si>
  <si>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</si>
  <si>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</si>
  <si>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</si>
  <si>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</si>
  <si>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</si>
  <si>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</si>
  <si>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</si>
  <si>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</si>
  <si>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</si>
  <si>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</si>
  <si>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</si>
  <si>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</si>
  <si>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</si>
  <si>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</si>
  <si>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</si>
  <si>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</si>
  <si>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</si>
  <si>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</si>
  <si>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</si>
  <si>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</si>
  <si>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</si>
  <si>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</si>
  <si>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</si>
  <si>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</si>
  <si>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</si>
  <si>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</si>
  <si>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</si>
  <si>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</si>
  <si>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</si>
  <si>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</si>
  <si>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</si>
  <si>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</si>
  <si>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</si>
  <si>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</si>
  <si>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</si>
  <si>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</si>
  <si>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</si>
  <si>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</si>
  <si>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</si>
  <si>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</si>
  <si>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</si>
  <si>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</si>
  <si>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</si>
  <si>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</si>
  <si>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</si>
  <si>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</si>
  <si>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</si>
  <si>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</si>
  <si>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</si>
  <si>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</si>
  <si>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</si>
  <si>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</si>
  <si>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</si>
  <si>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</si>
  <si>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</si>
  <si>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</si>
  <si>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</si>
  <si>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</si>
  <si>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</si>
  <si>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</si>
  <si>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</si>
  <si>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</si>
  <si>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</si>
  <si>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</si>
  <si>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</si>
  <si>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</si>
  <si>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</si>
  <si>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</si>
  <si>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</si>
  <si>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</si>
  <si>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</si>
  <si>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</si>
  <si>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</si>
  <si>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</si>
  <si>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</si>
  <si>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</si>
  <si>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</si>
  <si>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</si>
  <si>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</si>
  <si>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</si>
  <si>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</si>
  <si>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</si>
  <si>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</si>
  <si>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</si>
  <si>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</si>
  <si>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</si>
  <si>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</si>
  <si>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</si>
  <si>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</si>
  <si>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</si>
  <si>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</si>
  <si>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</si>
  <si>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</si>
  <si>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</si>
  <si>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</si>
  <si>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</si>
  <si>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</si>
  <si>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</si>
  <si>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</si>
  <si>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</si>
  <si>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</si>
  <si>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</si>
  <si>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</si>
  <si>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</si>
  <si>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</si>
  <si>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</si>
  <si>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</si>
  <si>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</si>
  <si>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</si>
  <si>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</si>
  <si>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</si>
  <si>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</si>
  <si>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</si>
  <si>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</si>
  <si>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</si>
  <si>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</si>
  <si>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</si>
  <si>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</si>
  <si>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</si>
  <si>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</si>
  <si>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</si>
  <si>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</si>
  <si>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</si>
  <si>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</si>
  <si>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</si>
  <si>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</si>
  <si>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</si>
  <si>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</si>
  <si>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</si>
  <si>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</si>
  <si>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</si>
  <si>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</si>
  <si>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</si>
  <si>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</si>
  <si>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</si>
  <si>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</si>
  <si>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</si>
  <si>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</si>
  <si>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</si>
  <si>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</si>
  <si>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</t>
  </si>
  <si>
    <t>Equipe pronta 9h, aguarda oportunidade de intervalo, em intervalo 11:40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</si>
  <si>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</si>
  <si>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</si>
  <si>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</si>
  <si>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</si>
  <si>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</si>
  <si>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</si>
  <si>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</si>
  <si>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</si>
  <si>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</si>
  <si>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</si>
  <si>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</si>
  <si>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>ZXW-ZPT</t>
  </si>
  <si>
    <t>ZXWZPT</t>
  </si>
  <si>
    <t>Deslocamento para ZPT (segunda realiza inspeção ANTT)</t>
  </si>
  <si>
    <t>ZBV3</t>
  </si>
  <si>
    <t>Trilheiro descarga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</si>
  <si>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</si>
  <si>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11&gt;00</t>
  </si>
  <si>
    <t>ZKEZGA-2</t>
  </si>
  <si>
    <t>ZKEZEV</t>
  </si>
  <si>
    <t>Posicionamento de dormentes</t>
  </si>
  <si>
    <t>Alison</t>
  </si>
  <si>
    <t>ZTP-ZEV</t>
  </si>
  <si>
    <t>ZPTZEV</t>
  </si>
  <si>
    <t>ZPT-ZPG-ZPT</t>
  </si>
  <si>
    <t>ZPTZPGZPT</t>
  </si>
  <si>
    <t>Inspeção ANTT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</si>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</sst>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G272" activePane="bottomRight" state="frozen"/>
      <selection pane="bottomRight" activeCell="A270" sqref="A27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0" t="s">
        <v>920</v>
      </c>
      <c r="C1" s="191"/>
      <c r="D1" s="191"/>
      <c r="E1" s="3"/>
      <c r="F1" s="190" t="s">
        <v>921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922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923</v>
      </c>
      <c r="BI1" s="206"/>
      <c r="BJ1" s="206"/>
      <c r="BK1" s="207"/>
      <c r="BL1" s="5"/>
      <c r="BM1" s="197" t="s">
        <v>924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0" t="s">
        <v>925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928</v>
      </c>
      <c r="AT2" s="201"/>
      <c r="AU2" s="201"/>
      <c r="AV2" s="201"/>
      <c r="AW2" s="201"/>
      <c r="AX2" s="201"/>
      <c r="AY2" s="204"/>
      <c r="AZ2" s="6"/>
      <c r="BA2" s="194" t="s">
        <v>929</v>
      </c>
      <c r="BB2" s="196"/>
      <c r="BC2" s="200" t="s">
        <v>926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4" t="s">
        <v>930</v>
      </c>
      <c r="AJ3" s="196"/>
      <c r="AK3" s="194" t="s">
        <v>931</v>
      </c>
      <c r="AL3" s="195"/>
      <c r="AM3" s="218"/>
      <c r="AN3" s="219"/>
      <c r="AO3" s="195"/>
      <c r="AP3" s="195"/>
      <c r="AQ3" s="196"/>
      <c r="AR3" s="63"/>
      <c r="AS3" s="216" t="s">
        <v>937</v>
      </c>
      <c r="AT3" s="217"/>
      <c r="AU3" s="216" t="s">
        <v>938</v>
      </c>
      <c r="AV3" s="217"/>
      <c r="AW3" s="216" t="s">
        <v>939</v>
      </c>
      <c r="AX3" s="217"/>
      <c r="AY3" s="63" t="s">
        <v>940</v>
      </c>
      <c r="AZ3" s="63"/>
      <c r="BA3" s="214"/>
      <c r="BB3" s="215"/>
      <c r="BC3" s="194" t="s">
        <v>933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941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0.56458333333333333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4.166666666666663E-2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1</v>
      </c>
      <c r="BI229" s="17"/>
      <c r="BJ229" s="17" t="s">
        <v>1341</v>
      </c>
      <c r="BK229" s="17" t="s">
        <v>1342</v>
      </c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0.66666666666666607</v>
      </c>
      <c r="BS229" s="19">
        <f>IF(OR(B229="",F229=""),"*",BA229/Q229)</f>
        <v>0</v>
      </c>
      <c r="BT229" s="8" t="str">
        <f t="shared" si="4"/>
        <v/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1343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ERRO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1</v>
      </c>
      <c r="BI231" s="17"/>
      <c r="BJ231" s="17" t="s">
        <v>1344</v>
      </c>
      <c r="BK231" s="17" t="s">
        <v>1345</v>
      </c>
      <c r="BL231" s="16"/>
      <c r="BM231" s="130"/>
      <c r="BN231" s="130"/>
      <c r="BO231" s="130"/>
      <c r="BP231" s="18"/>
      <c r="BQ231" s="12" t="e">
        <f>IF(AND(BR231&lt;1,BS231&lt;1),"Produção e Intervalo",IF(BR231&lt;1,"Intervalo",IF(BS231&lt;1,"Produção","Aderente")))</f>
        <v>#VALUE!</v>
      </c>
      <c r="BR231" s="19" t="e">
        <f>IF(OR(B231="",F231=""),"*",AY231/P231)</f>
        <v>#VALUE!</v>
      </c>
      <c r="BS231" s="19">
        <f>IF(OR(B231="",F231=""),"*",BA231/Q231)</f>
        <v>0</v>
      </c>
      <c r="BT231" s="8" t="str">
        <f t="shared" si="4"/>
        <v/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1</v>
      </c>
      <c r="BI232" s="17"/>
      <c r="BJ232" s="17" t="s">
        <v>1346</v>
      </c>
      <c r="BK232" s="17" t="s">
        <v>1346</v>
      </c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</v>
      </c>
      <c r="BR232" s="19">
        <f>IF(OR(B232="",F232=""),"*",AY232/P232)</f>
        <v>1.333333333333333</v>
      </c>
      <c r="BS232" s="19">
        <f>IF(OR(B232="",F232=""),"*",BA232/Q232)</f>
        <v>0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1347</v>
      </c>
      <c r="BK234" s="17" t="s">
        <v>1347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1348</v>
      </c>
      <c r="I238" s="106" t="s">
        <v>1348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1349</v>
      </c>
      <c r="BK238" s="17" t="s">
        <v>1349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1349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1350</v>
      </c>
      <c r="BK245" s="17" t="s">
        <v>1350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1351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1352</v>
      </c>
      <c r="BK247" s="18" t="s">
        <v>1353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1354</v>
      </c>
      <c r="BK248" s="17" t="s">
        <v>1354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1343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1355</v>
      </c>
      <c r="BK250" s="17" t="s">
        <v>1356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1357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/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/>
      <c r="AS259" s="108"/>
      <c r="AT259" s="108"/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IF(OR(B259="",F259=""),"*",BA259/Q259)</f>
        <v>0</v>
      </c>
      <c r="BT259" s="8" t="str">
        <f t="shared" si="4"/>
        <v/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1361</v>
      </c>
      <c r="I260" s="106" t="s">
        <v>1361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1362</v>
      </c>
      <c r="X260" s="104" t="s">
        <v>386</v>
      </c>
      <c r="Y260" s="129"/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53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8" t="str">
        <f t="shared" si="4"/>
        <v/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/>
      <c r="AS261" s="108"/>
      <c r="AT261" s="108"/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Produção e Intervalo</v>
      </c>
      <c r="BR261" s="19">
        <f>IF(OR(B261="",F261=""),"*",AY261/P261)</f>
        <v>0</v>
      </c>
      <c r="BS261" s="19">
        <f>IF(OR(B261="",F261=""),"*",BA261/Q261)</f>
        <v>0</v>
      </c>
      <c r="BT261" s="8" t="str">
        <f t="shared" si="4"/>
        <v/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/>
      <c r="AS262" s="108"/>
      <c r="AT262" s="108"/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0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8" t="str">
        <f t="shared" si="4"/>
        <v/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1363</v>
      </c>
      <c r="X263" s="104" t="s">
        <v>386</v>
      </c>
      <c r="Y263" s="129"/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/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IF(OR(B263="",F263=""),"*",BA263/Q263)</f>
        <v>0</v>
      </c>
      <c r="BT263" s="8" t="str">
        <f t="shared" si="4"/>
        <v/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1364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IF(OR(B264="",F264=""),"*",BA264/Q264)</f>
        <v>#DIV/0!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IF(OR(B265="",F265=""),"*",BA265/Q265)</f>
        <v>0</v>
      </c>
      <c r="BT265" s="8" t="str">
        <f t="shared" si="5"/>
        <v/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/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/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53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8" t="str">
        <f t="shared" si="5"/>
        <v/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/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/>
      <c r="AS267" s="108"/>
      <c r="AT267" s="108"/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/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IF(OR(B267="",F267=""),"*",BA267/Q267)</f>
        <v>0</v>
      </c>
      <c r="BT267" s="8" t="str">
        <f t="shared" si="5"/>
        <v/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/>
      <c r="AS268" s="108"/>
      <c r="AT268" s="108"/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/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1365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1366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/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/>
      <c r="AS270" s="108"/>
      <c r="AT270" s="108"/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0</v>
      </c>
      <c r="AZ270" s="153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8" t="str">
        <f t="shared" si="5"/>
        <v/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/>
      <c r="AS271" s="108"/>
      <c r="AT271" s="108"/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/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IF(OR(B271="",F271=""),"*",BA271/Q271)</f>
        <v>0</v>
      </c>
      <c r="BT271" s="8" t="str">
        <f t="shared" si="5"/>
        <v/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/>
      <c r="AS272" s="108"/>
      <c r="AT272" s="108"/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/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8" t="str">
        <f t="shared" si="5"/>
        <v/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1367</v>
      </c>
      <c r="X273" s="104" t="s">
        <v>386</v>
      </c>
      <c r="Y273" s="129"/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/>
      <c r="AS273" s="108"/>
      <c r="AT273" s="108"/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0</v>
      </c>
      <c r="AZ273" s="153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</v>
      </c>
      <c r="BS273" s="19">
        <f>IF(OR(B273="",F273=""),"*",BA273/Q273)</f>
        <v>0</v>
      </c>
      <c r="BT273" s="8" t="str">
        <f t="shared" si="5"/>
        <v/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8" t="str">
        <f t="shared" si="5"/>
        <v/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8" t="str">
        <f t="shared" si="5"/>
        <v/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/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/>
      <c r="AS276" s="108"/>
      <c r="AT276" s="108"/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/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1368</v>
      </c>
      <c r="W278" s="151" t="s">
        <v>1026</v>
      </c>
      <c r="X278" s="104" t="s">
        <v>386</v>
      </c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/>
      <c r="AS278" s="108"/>
      <c r="AT278" s="108"/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/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8" t="str">
        <f t="shared" si="5"/>
        <v/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1368</v>
      </c>
      <c r="W279" s="151" t="s">
        <v>1026</v>
      </c>
      <c r="X279" s="104" t="s">
        <v>386</v>
      </c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/>
      <c r="AS279" s="108"/>
      <c r="AT279" s="108"/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/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IF(OR(B279="",F279=""),"*",BA279/Q279)</f>
        <v>0</v>
      </c>
      <c r="BT279" s="8" t="str">
        <f t="shared" si="5"/>
        <v/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1368</v>
      </c>
      <c r="W280" s="151" t="s">
        <v>1026</v>
      </c>
      <c r="X280" s="104" t="s">
        <v>386</v>
      </c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/>
      <c r="AS280" s="108"/>
      <c r="AT280" s="108"/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/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IF(OR(B280="",F280=""),"*",BA280/Q280)</f>
        <v>0</v>
      </c>
      <c r="BT280" s="8" t="str">
        <f t="shared" si="5"/>
        <v/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1368</v>
      </c>
      <c r="W281" s="151" t="s">
        <v>1026</v>
      </c>
      <c r="X281" s="104" t="s">
        <v>386</v>
      </c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/>
      <c r="AS281" s="108"/>
      <c r="AT281" s="108"/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/>
      <c r="AS284" s="108"/>
      <c r="AT284" s="108"/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8" t="str">
        <f t="shared" si="5"/>
        <v/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/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/>
      <c r="AS285" s="108"/>
      <c r="AT285" s="108"/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0</v>
      </c>
      <c r="AZ285" s="153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 e Intervalo</v>
      </c>
      <c r="BR285" s="19">
        <f>IF(OR(B285="",F285=""),"*",AY285/P285)</f>
        <v>0</v>
      </c>
      <c r="BS285" s="19">
        <f>IF(OR(B285="",F285=""),"*",BA285/Q285)</f>
        <v>0</v>
      </c>
      <c r="BT285" s="8" t="str">
        <f t="shared" si="5"/>
        <v/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/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/>
      <c r="AS286" s="108"/>
      <c r="AT286" s="108"/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0</v>
      </c>
      <c r="AZ286" s="153"/>
      <c r="BA286" s="109"/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8" t="str">
        <f t="shared" si="5"/>
        <v/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8" t="str">
        <f t="shared" si="5"/>
        <v/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/>
      <c r="AS288" s="108"/>
      <c r="AT288" s="108"/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/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8" t="str">
        <f t="shared" si="5"/>
        <v/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1369</v>
      </c>
      <c r="N289" s="127" t="s">
        <v>1370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/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/>
      <c r="AS289" s="108"/>
      <c r="AT289" s="108"/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0</v>
      </c>
      <c r="AZ289" s="153"/>
      <c r="BA289" s="109"/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8" t="str">
        <f t="shared" si="5"/>
        <v/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1371</v>
      </c>
      <c r="N290" s="127" t="s">
        <v>1372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1373</v>
      </c>
      <c r="X290" s="104" t="s">
        <v>386</v>
      </c>
      <c r="Y290" s="129"/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53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IF(OR(B290="",F290=""),"*",BA290/Q290)</f>
        <v>0</v>
      </c>
      <c r="BT290" s="8" t="str">
        <f t="shared" si="5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/>
      <c r="AS291" s="108"/>
      <c r="AT291" s="108"/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/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IF(OR(B291="",F291=""),"*",BA291/Q291)</f>
        <v>0</v>
      </c>
      <c r="BT291" s="8" t="str">
        <f t="shared" si="5"/>
        <v/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/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/>
      <c r="AS292" s="108"/>
      <c r="AT292" s="108"/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/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IF(OR(B292="",F292=""),"*",BA292/Q292)</f>
        <v>0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1374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1375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1375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87:Z1001 Y251:Z284 Y285:Y286">
    <cfRule type="cellIs" dxfId="222" priority="54101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87:Z1001 Y251:Z284 Y285:Y286">
    <cfRule type="cellIs" dxfId="221" priority="11687" operator="equal">
      <formula>"NÃO"</formula>
    </cfRule>
    <cfRule type="cellIs" dxfId="220" priority="11688" operator="equal">
      <formula>"SIM"</formula>
    </cfRule>
  </conditionalFormatting>
  <conditionalFormatting sqref="AZ6:AZ1001">
    <cfRule type="expression" dxfId="219" priority="54143">
      <formula>#REF!=1</formula>
    </cfRule>
  </conditionalFormatting>
  <conditionalFormatting sqref="BE6:BE1001 AY6:AY1001 U6:U1001">
    <cfRule type="cellIs" dxfId="218" priority="54127" operator="equal">
      <formula>"ERRO"</formula>
    </cfRule>
  </conditionalFormatting>
  <conditionalFormatting sqref="BQ6:BQ1001">
    <cfRule type="cellIs" dxfId="217" priority="54122" operator="equal">
      <formula>"Produção e Intervalo"</formula>
    </cfRule>
    <cfRule type="cellIs" dxfId="216" priority="54123" operator="equal">
      <formula>"Aderente"</formula>
    </cfRule>
    <cfRule type="cellIs" dxfId="215" priority="54124" operator="equal">
      <formula>"Intervalo"</formula>
    </cfRule>
    <cfRule type="cellIs" dxfId="214" priority="54125" operator="equal">
      <formula>"Produção"</formula>
    </cfRule>
    <cfRule type="cellIs" dxfId="213" priority="54126" operator="equal">
      <formula>"ERRO"</formula>
    </cfRule>
  </conditionalFormatting>
  <conditionalFormatting sqref="BR6:BS1001">
    <cfRule type="cellIs" dxfId="212" priority="54104" operator="equal">
      <formula>"*"</formula>
    </cfRule>
    <cfRule type="cellIs" dxfId="211" priority="54105" operator="greaterThanOrEqual">
      <formula>1</formula>
    </cfRule>
    <cfRule type="cellIs" dxfId="210" priority="54106" operator="lessThan">
      <formula>1</formula>
    </cfRule>
  </conditionalFormatting>
  <conditionalFormatting sqref="BK949 BK81 BK83:BK84 BK101 BK67 BK69 BK72:BK73 BJ9:BJ1001">
    <cfRule type="iconSet" priority="60891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948">
    <cfRule type="iconSet" priority="60893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30" operator="equal">
      <formula>"OPORTUNIDADE"</formula>
    </cfRule>
  </conditionalFormatting>
  <conditionalFormatting sqref="Y6:Z39">
    <cfRule type="cellIs" dxfId="208" priority="228" operator="equal">
      <formula>"NÃO"</formula>
    </cfRule>
    <cfRule type="cellIs" dxfId="207" priority="229" operator="equal">
      <formula>"SIM"</formula>
    </cfRule>
  </conditionalFormatting>
  <conditionalFormatting sqref="BH6:BH8">
    <cfRule type="iconSet" priority="226">
      <iconSet showValue="0">
        <cfvo type="percent" val="0"/>
        <cfvo type="num" val="1"/>
        <cfvo type="num" val="1" gte="0"/>
      </iconSet>
    </cfRule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198" operator="equal">
      <formula>"OPORTUNIDADE"</formula>
    </cfRule>
  </conditionalFormatting>
  <conditionalFormatting sqref="Y44:Z44">
    <cfRule type="cellIs" dxfId="205" priority="196" operator="equal">
      <formula>"NÃO"</formula>
    </cfRule>
    <cfRule type="cellIs" dxfId="204" priority="197" operator="equal">
      <formula>"SIM"</formula>
    </cfRule>
  </conditionalFormatting>
  <conditionalFormatting sqref="Y48:Z52">
    <cfRule type="cellIs" dxfId="203" priority="195" operator="equal">
      <formula>"OPORTUNIDADE"</formula>
    </cfRule>
  </conditionalFormatting>
  <conditionalFormatting sqref="Y48:Z52">
    <cfRule type="cellIs" dxfId="202" priority="193" operator="equal">
      <formula>"NÃO"</formula>
    </cfRule>
    <cfRule type="cellIs" dxfId="201" priority="194" operator="equal">
      <formula>"SIM"</formula>
    </cfRule>
  </conditionalFormatting>
  <conditionalFormatting sqref="Y68:Z68">
    <cfRule type="cellIs" dxfId="200" priority="189" operator="equal">
      <formula>"OPORTUNIDADE"</formula>
    </cfRule>
  </conditionalFormatting>
  <conditionalFormatting sqref="Y68:Z68">
    <cfRule type="cellIs" dxfId="199" priority="187" operator="equal">
      <formula>"NÃO"</formula>
    </cfRule>
    <cfRule type="cellIs" dxfId="198" priority="188" operator="equal">
      <formula>"SIM"</formula>
    </cfRule>
  </conditionalFormatting>
  <conditionalFormatting sqref="Y75:Z75">
    <cfRule type="cellIs" dxfId="197" priority="186" operator="equal">
      <formula>"OPORTUNIDADE"</formula>
    </cfRule>
  </conditionalFormatting>
  <conditionalFormatting sqref="Y75:Z75">
    <cfRule type="cellIs" dxfId="196" priority="184" operator="equal">
      <formula>"NÃO"</formula>
    </cfRule>
    <cfRule type="cellIs" dxfId="195" priority="185" operator="equal">
      <formula>"SIM"</formula>
    </cfRule>
  </conditionalFormatting>
  <conditionalFormatting sqref="Y77:Z78">
    <cfRule type="cellIs" dxfId="194" priority="183" operator="equal">
      <formula>"OPORTUNIDADE"</formula>
    </cfRule>
  </conditionalFormatting>
  <conditionalFormatting sqref="Y77:Z78">
    <cfRule type="cellIs" dxfId="193" priority="181" operator="equal">
      <formula>"NÃO"</formula>
    </cfRule>
    <cfRule type="cellIs" dxfId="192" priority="182" operator="equal">
      <formula>"SIM"</formula>
    </cfRule>
  </conditionalFormatting>
  <conditionalFormatting sqref="Y81:Z81">
    <cfRule type="cellIs" dxfId="191" priority="180" operator="equal">
      <formula>"OPORTUNIDADE"</formula>
    </cfRule>
  </conditionalFormatting>
  <conditionalFormatting sqref="Y81:Z81">
    <cfRule type="cellIs" dxfId="190" priority="178" operator="equal">
      <formula>"NÃO"</formula>
    </cfRule>
    <cfRule type="cellIs" dxfId="189" priority="179" operator="equal">
      <formula>"SIM"</formula>
    </cfRule>
  </conditionalFormatting>
  <conditionalFormatting sqref="Y82:Z82">
    <cfRule type="cellIs" dxfId="188" priority="177" operator="equal">
      <formula>"OPORTUNIDADE"</formula>
    </cfRule>
  </conditionalFormatting>
  <conditionalFormatting sqref="Y82:Z82">
    <cfRule type="cellIs" dxfId="187" priority="175" operator="equal">
      <formula>"NÃO"</formula>
    </cfRule>
    <cfRule type="cellIs" dxfId="186" priority="176" operator="equal">
      <formula>"SIM"</formula>
    </cfRule>
  </conditionalFormatting>
  <conditionalFormatting sqref="Y91:Z91">
    <cfRule type="cellIs" dxfId="185" priority="174" operator="equal">
      <formula>"OPORTUNIDADE"</formula>
    </cfRule>
  </conditionalFormatting>
  <conditionalFormatting sqref="Y91:Z91">
    <cfRule type="cellIs" dxfId="184" priority="172" operator="equal">
      <formula>"NÃO"</formula>
    </cfRule>
    <cfRule type="cellIs" dxfId="183" priority="173" operator="equal">
      <formula>"SIM"</formula>
    </cfRule>
  </conditionalFormatting>
  <conditionalFormatting sqref="Y93:Z93">
    <cfRule type="cellIs" dxfId="182" priority="171" operator="equal">
      <formula>"OPORTUNIDADE"</formula>
    </cfRule>
  </conditionalFormatting>
  <conditionalFormatting sqref="Y93:Z93">
    <cfRule type="cellIs" dxfId="181" priority="169" operator="equal">
      <formula>"NÃO"</formula>
    </cfRule>
    <cfRule type="cellIs" dxfId="180" priority="170" operator="equal">
      <formula>"SIM"</formula>
    </cfRule>
  </conditionalFormatting>
  <conditionalFormatting sqref="Y95:Z95">
    <cfRule type="cellIs" dxfId="179" priority="168" operator="equal">
      <formula>"OPORTUNIDADE"</formula>
    </cfRule>
  </conditionalFormatting>
  <conditionalFormatting sqref="Y95:Z95">
    <cfRule type="cellIs" dxfId="178" priority="166" operator="equal">
      <formula>"NÃO"</formula>
    </cfRule>
    <cfRule type="cellIs" dxfId="177" priority="167" operator="equal">
      <formula>"SIM"</formula>
    </cfRule>
  </conditionalFormatting>
  <conditionalFormatting sqref="Y96:Z97">
    <cfRule type="cellIs" dxfId="176" priority="165" operator="equal">
      <formula>"OPORTUNIDADE"</formula>
    </cfRule>
  </conditionalFormatting>
  <conditionalFormatting sqref="Y96:Z97">
    <cfRule type="cellIs" dxfId="175" priority="163" operator="equal">
      <formula>"NÃO"</formula>
    </cfRule>
    <cfRule type="cellIs" dxfId="174" priority="164" operator="equal">
      <formula>"SIM"</formula>
    </cfRule>
  </conditionalFormatting>
  <conditionalFormatting sqref="BK95:BK9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94">
      <iconSet showValue="0">
        <cfvo type="percent" val="0"/>
        <cfvo type="num" val="1"/>
        <cfvo type="num" val="1" gte="0"/>
      </iconSet>
    </cfRule>
    <cfRule type="iconSet" priority="60995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98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10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08" operator="equal">
      <formula>"OPORTUNIDADE"</formula>
    </cfRule>
  </conditionalFormatting>
  <conditionalFormatting sqref="Z173">
    <cfRule type="cellIs" dxfId="172" priority="106" operator="equal">
      <formula>"NÃO"</formula>
    </cfRule>
    <cfRule type="cellIs" dxfId="171" priority="107" operator="equal">
      <formula>"SIM"</formula>
    </cfRule>
  </conditionalFormatting>
  <conditionalFormatting sqref="BP13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65" operator="equal">
      <formula>"OPORTUNIDADE"</formula>
    </cfRule>
  </conditionalFormatting>
  <conditionalFormatting sqref="Z201">
    <cfRule type="cellIs" dxfId="169" priority="63" operator="equal">
      <formula>"NÃO"</formula>
    </cfRule>
    <cfRule type="cellIs" dxfId="168" priority="64" operator="equal">
      <formula>"SIM"</formula>
    </cfRule>
  </conditionalFormatting>
  <conditionalFormatting sqref="Z202">
    <cfRule type="cellIs" dxfId="167" priority="62" operator="equal">
      <formula>"OPORTUNIDADE"</formula>
    </cfRule>
  </conditionalFormatting>
  <conditionalFormatting sqref="Z202">
    <cfRule type="cellIs" dxfId="166" priority="60" operator="equal">
      <formula>"NÃO"</formula>
    </cfRule>
    <cfRule type="cellIs" dxfId="165" priority="61" operator="equal">
      <formula>"SIM"</formula>
    </cfRule>
  </conditionalFormatting>
  <conditionalFormatting sqref="BP1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54" operator="equal">
      <formula>"OPORTUNIDADE"</formula>
    </cfRule>
  </conditionalFormatting>
  <conditionalFormatting sqref="Y201">
    <cfRule type="cellIs" dxfId="163" priority="52" operator="equal">
      <formula>"NÃO"</formula>
    </cfRule>
    <cfRule type="cellIs" dxfId="162" priority="53" operator="equal">
      <formula>"SIM"</formula>
    </cfRule>
  </conditionalFormatting>
  <conditionalFormatting sqref="BK19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32" operator="equal">
      <formula>"OPORTUNIDADE"</formula>
    </cfRule>
  </conditionalFormatting>
  <conditionalFormatting sqref="Z245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P18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6" operator="equal">
      <formula>"OPORTUNIDADE"</formula>
    </cfRule>
  </conditionalFormatting>
  <conditionalFormatting sqref="Z285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Z286">
    <cfRule type="cellIs" dxfId="155" priority="3" operator="equal">
      <formula>"OPORTUNIDADE"</formula>
    </cfRule>
  </conditionalFormatting>
  <conditionalFormatting sqref="Z286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1376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1377</v>
      </c>
      <c r="C4" s="160" t="s">
        <v>1378</v>
      </c>
      <c r="D4" s="160" t="s">
        <v>1379</v>
      </c>
      <c r="E4" s="160" t="s">
        <v>1380</v>
      </c>
      <c r="F4" s="160" t="s">
        <v>4</v>
      </c>
      <c r="G4" s="160" t="s">
        <v>1381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1382</v>
      </c>
      <c r="C6" s="161">
        <v>407867</v>
      </c>
      <c r="D6" s="161" t="s">
        <v>1383</v>
      </c>
      <c r="E6" s="161" t="s">
        <v>789</v>
      </c>
      <c r="F6" s="161" t="s">
        <v>1384</v>
      </c>
      <c r="G6" s="162"/>
    </row>
    <row r="7" spans="2:7">
      <c r="B7" s="161" t="s">
        <v>1385</v>
      </c>
      <c r="C7" s="161">
        <v>293644</v>
      </c>
      <c r="D7" s="161" t="s">
        <v>1386</v>
      </c>
      <c r="E7" s="161" t="s">
        <v>789</v>
      </c>
      <c r="F7" s="161" t="s">
        <v>1384</v>
      </c>
      <c r="G7" s="162"/>
    </row>
    <row r="8" spans="2:7">
      <c r="B8" s="161" t="s">
        <v>1387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1388</v>
      </c>
      <c r="C9" s="161">
        <v>256790</v>
      </c>
      <c r="D9" s="161" t="s">
        <v>1389</v>
      </c>
      <c r="E9" s="161" t="s">
        <v>790</v>
      </c>
      <c r="F9" s="161" t="s">
        <v>1390</v>
      </c>
      <c r="G9" s="162">
        <v>46357</v>
      </c>
    </row>
    <row r="10" spans="2:7">
      <c r="B10" s="161" t="s">
        <v>1391</v>
      </c>
      <c r="C10" s="161">
        <v>265193</v>
      </c>
      <c r="D10" s="161" t="s">
        <v>1392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1393</v>
      </c>
      <c r="C11" s="161">
        <v>293716</v>
      </c>
      <c r="D11" s="161" t="s">
        <v>1394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1395</v>
      </c>
      <c r="C12" s="161">
        <v>257258</v>
      </c>
      <c r="D12" s="161" t="s">
        <v>1396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1397</v>
      </c>
      <c r="C13" s="161">
        <v>371147</v>
      </c>
      <c r="D13" s="161" t="s">
        <v>1398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1399</v>
      </c>
      <c r="C14" s="161">
        <v>259230</v>
      </c>
      <c r="D14" s="161" t="s">
        <v>1400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1401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1402</v>
      </c>
      <c r="C16" s="161">
        <v>258542</v>
      </c>
      <c r="D16" s="161" t="s">
        <v>1403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1404</v>
      </c>
      <c r="C17" s="161">
        <v>257050</v>
      </c>
      <c r="D17" s="161" t="s">
        <v>1405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1406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1407</v>
      </c>
      <c r="D4" s="163" t="s">
        <v>1408</v>
      </c>
      <c r="E4" s="163" t="s">
        <v>1409</v>
      </c>
      <c r="F4" s="160" t="s">
        <v>1410</v>
      </c>
      <c r="G4" s="163" t="s">
        <v>1411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1412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1413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1412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1414</v>
      </c>
      <c r="G9" s="167" t="s">
        <v>1415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1412</v>
      </c>
      <c r="G10" s="167"/>
    </row>
    <row r="11" spans="2:7">
      <c r="B11" s="167" t="s">
        <v>1416</v>
      </c>
      <c r="C11" s="167">
        <v>9038</v>
      </c>
      <c r="D11" s="168">
        <v>46085</v>
      </c>
      <c r="E11" s="167">
        <v>10520</v>
      </c>
      <c r="F11" s="169" t="s">
        <v>1417</v>
      </c>
      <c r="G11" s="167"/>
    </row>
    <row r="12" spans="2:7">
      <c r="B12" s="167" t="s">
        <v>709</v>
      </c>
      <c r="C12" s="167" t="s">
        <v>1418</v>
      </c>
      <c r="D12" s="168">
        <v>46066</v>
      </c>
      <c r="E12" s="167">
        <v>9500</v>
      </c>
      <c r="F12" s="169" t="s">
        <v>1419</v>
      </c>
      <c r="G12" s="167"/>
    </row>
    <row r="13" spans="2:7">
      <c r="B13" s="167" t="s">
        <v>709</v>
      </c>
      <c r="C13" s="167" t="s">
        <v>1420</v>
      </c>
      <c r="D13" s="168">
        <v>46066</v>
      </c>
      <c r="E13" s="167">
        <v>10500</v>
      </c>
      <c r="F13" s="169" t="s">
        <v>1419</v>
      </c>
      <c r="G13" s="167"/>
    </row>
    <row r="14" spans="2:7">
      <c r="B14" s="167" t="s">
        <v>709</v>
      </c>
      <c r="C14" s="167" t="s">
        <v>1421</v>
      </c>
      <c r="D14" s="168">
        <v>46066</v>
      </c>
      <c r="E14" s="167">
        <v>9000</v>
      </c>
      <c r="F14" s="169" t="s">
        <v>1419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8" sqref="B228:K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1422</v>
      </c>
      <c r="C2" s="121" t="s">
        <v>947</v>
      </c>
      <c r="D2" s="76" t="s">
        <v>949</v>
      </c>
      <c r="E2" s="76" t="s">
        <v>1423</v>
      </c>
      <c r="F2" s="99" t="s">
        <v>1424</v>
      </c>
      <c r="G2" s="76" t="s">
        <v>1425</v>
      </c>
      <c r="H2" s="76" t="s">
        <v>1426</v>
      </c>
      <c r="I2" s="76" t="s">
        <v>1427</v>
      </c>
      <c r="J2" s="76" t="s">
        <v>1428</v>
      </c>
      <c r="K2" s="78" t="s">
        <v>1429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*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*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*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*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*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*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*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*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*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2" sqref="A2:T25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1430</v>
      </c>
      <c r="V1" s="228"/>
      <c r="W1" s="228"/>
    </row>
    <row r="2" spans="1:23" ht="15" customHeight="1">
      <c r="A2" s="87" t="s">
        <v>1431</v>
      </c>
      <c r="B2" s="87" t="s">
        <v>1432</v>
      </c>
      <c r="C2" s="87" t="s">
        <v>376</v>
      </c>
      <c r="D2" s="88" t="s">
        <v>962</v>
      </c>
      <c r="E2" s="88" t="s">
        <v>4</v>
      </c>
      <c r="F2" s="88" t="s">
        <v>1433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1434</v>
      </c>
      <c r="T2" s="91" t="s">
        <v>965</v>
      </c>
      <c r="U2" s="138">
        <f ca="1">TODAY()-1</f>
        <v>46087</v>
      </c>
      <c r="V2" s="138">
        <f ca="1">U2-1</f>
        <v>46086</v>
      </c>
      <c r="W2" s="138">
        <f ca="1">V2-1</f>
        <v>46085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1115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60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340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4</v>
      </c>
      <c r="V8" s="137">
        <f ca="1">_xlfn.XLOOKUP(G8&amp;$V$2,BS_CONTROLE[CHAVE],BS_CONTROLE[Quantidade_11],"-")</f>
        <v>1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1115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300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4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500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30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2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1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300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60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42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32</v>
      </c>
      <c r="V32" s="137">
        <f ca="1">_xlfn.XLOOKUP(G32&amp;$V$2,BS_CONTROLE[CHAVE],BS_CONTROLE[Quantidade_11],"-")</f>
        <v>25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70</v>
      </c>
      <c r="V33" s="137">
        <f ca="1">_xlfn.XLOOKUP(G33&amp;$V$2,BS_CONTROLE[CHAVE],BS_CONTROLE[Quantidade_11],"-")</f>
        <v>30</v>
      </c>
      <c r="W33" s="137">
        <f ca="1">_xlfn.XLOOKUP(G33&amp;$W$2,BS_CONTROLE[CHAVE],BS_CONTROLE[Quantidade_11],"-")</f>
        <v>312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1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10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500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1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500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1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60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1115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500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340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30</v>
      </c>
      <c r="W55" s="137">
        <f ca="1">_xlfn.XLOOKUP(G55&amp;$W$2,BS_CONTROLE[CHAVE],BS_CONTROLE[Quantidade_11],"-")</f>
        <v>40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>
        <f ca="1">_xlfn.XLOOKUP(G56&amp;$V$2,BS_CONTROLE[CHAVE],BS_CONTROLE[Quantidade_11],"-")</f>
        <v>300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4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1560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30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1560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32</v>
      </c>
      <c r="V65" s="137">
        <f ca="1">_xlfn.XLOOKUP(G65&amp;$V$2,BS_CONTROLE[CHAVE],BS_CONTROLE[Quantidade_11],"-")</f>
        <v>25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340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30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300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30</v>
      </c>
      <c r="W70" s="137">
        <f ca="1">_xlfn.XLOOKUP(G70&amp;$W$2,BS_CONTROLE[CHAVE],BS_CONTROLE[Quantidade_11],"-")</f>
        <v>40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70</v>
      </c>
      <c r="V72" s="137">
        <f ca="1">_xlfn.XLOOKUP(G72&amp;$V$2,BS_CONTROLE[CHAVE],BS_CONTROLE[Quantidade_11],"-")</f>
        <v>30</v>
      </c>
      <c r="W72" s="137">
        <f ca="1">_xlfn.XLOOKUP(G72&amp;$W$2,BS_CONTROLE[CHAVE],BS_CONTROLE[Quantidade_11],"-")</f>
        <v>312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1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1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10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500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1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500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1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60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1115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500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4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4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4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1560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60</v>
      </c>
      <c r="V107" s="137">
        <f ca="1">_xlfn.XLOOKUP(G107&amp;$V$2,BS_CONTROLE[CHAVE],BS_CONTROLE[Quantidade_11],"-")</f>
        <v>90</v>
      </c>
      <c r="W107" s="137">
        <f ca="1">_xlfn.XLOOKUP(G107&amp;$W$2,BS_CONTROLE[CHAVE],BS_CONTROLE[Quantidade_11],"-")</f>
        <v>54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32</v>
      </c>
      <c r="V109" s="137">
        <f ca="1">_xlfn.XLOOKUP(G109&amp;$V$2,BS_CONTROLE[CHAVE],BS_CONTROLE[Quantidade_11],"-")</f>
        <v>25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300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340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30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>
        <f ca="1">_xlfn.XLOOKUP(G113&amp;$V$2,BS_CONTROLE[CHAVE],BS_CONTROLE[Quantidade_11],"-")</f>
        <v>52</v>
      </c>
      <c r="W113" s="137">
        <f ca="1">_xlfn.XLOOKUP(G113&amp;$W$2,BS_CONTROLE[CHAVE],BS_CONTROLE[Quantidade_11],"-")</f>
        <v>30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30</v>
      </c>
      <c r="W114" s="137">
        <f ca="1">_xlfn.XLOOKUP(G114&amp;$W$2,BS_CONTROLE[CHAVE],BS_CONTROLE[Quantidade_11],"-")</f>
        <v>40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2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70</v>
      </c>
      <c r="V119" s="137">
        <f ca="1">_xlfn.XLOOKUP(G119&amp;$V$2,BS_CONTROLE[CHAVE],BS_CONTROLE[Quantidade_11],"-")</f>
        <v>30</v>
      </c>
      <c r="W119" s="137">
        <f ca="1">_xlfn.XLOOKUP(G119&amp;$W$2,BS_CONTROLE[CHAVE],BS_CONTROLE[Quantidade_11],"-")</f>
        <v>312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300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500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1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>
        <f ca="1">_xlfn.XLOOKUP(G127&amp;$W$2,BS_CONTROLE[CHAVE],BS_CONTROLE[Quantidade_11],"-")</f>
        <v>1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60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42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500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1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4</v>
      </c>
      <c r="V138" s="137">
        <f ca="1">_xlfn.XLOOKUP(G138&amp;$V$2,BS_CONTROLE[CHAVE],BS_CONTROLE[Quantidade_11],"-")</f>
        <v>1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1115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4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1560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32</v>
      </c>
      <c r="V146" s="137">
        <f ca="1">_xlfn.XLOOKUP(G146&amp;$V$2,BS_CONTROLE[CHAVE],BS_CONTROLE[Quantidade_11],"-")</f>
        <v>25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300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340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30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52</v>
      </c>
      <c r="W150" s="137">
        <f ca="1">_xlfn.XLOOKUP(G150&amp;$W$2,BS_CONTROLE[CHAVE],BS_CONTROLE[Quantidade_11],"-")</f>
        <v>30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14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30</v>
      </c>
      <c r="W152" s="137">
        <f ca="1">_xlfn.XLOOKUP(G152&amp;$W$2,BS_CONTROLE[CHAVE],BS_CONTROLE[Quantidade_11],"-")</f>
        <v>40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60</v>
      </c>
      <c r="V153" s="137">
        <f ca="1">_xlfn.XLOOKUP(G153&amp;$V$2,BS_CONTROLE[CHAVE],BS_CONTROLE[Quantidade_11],"-")</f>
        <v>90</v>
      </c>
      <c r="W153" s="137">
        <f ca="1">_xlfn.XLOOKUP(G153&amp;$W$2,BS_CONTROLE[CHAVE],BS_CONTROLE[Quantidade_11],"-")</f>
        <v>54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300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70</v>
      </c>
      <c r="V157" s="137">
        <f ca="1">_xlfn.XLOOKUP(G157&amp;$V$2,BS_CONTROLE[CHAVE],BS_CONTROLE[Quantidade_11],"-")</f>
        <v>30</v>
      </c>
      <c r="W157" s="137">
        <f ca="1">_xlfn.XLOOKUP(G157&amp;$W$2,BS_CONTROLE[CHAVE],BS_CONTROLE[Quantidade_11],"-")</f>
        <v>312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2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1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4</v>
      </c>
      <c r="V167" s="137">
        <f ca="1">_xlfn.XLOOKUP(G167&amp;$V$2,BS_CONTROLE[CHAVE],BS_CONTROLE[Quantidade_11],"-")</f>
        <v>1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1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500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1115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60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4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1560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60</v>
      </c>
      <c r="V180" s="137">
        <f ca="1">_xlfn.XLOOKUP(G180&amp;$V$2,BS_CONTROLE[CHAVE],BS_CONTROLE[Quantidade_11],"-")</f>
        <v>90</v>
      </c>
      <c r="W180" s="137">
        <f ca="1">_xlfn.XLOOKUP(G180&amp;$W$2,BS_CONTROLE[CHAVE],BS_CONTROLE[Quantidade_11],"-")</f>
        <v>54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32</v>
      </c>
      <c r="V181" s="137">
        <f ca="1">_xlfn.XLOOKUP(G181&amp;$V$2,BS_CONTROLE[CHAVE],BS_CONTROLE[Quantidade_11],"-")</f>
        <v>25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30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340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52</v>
      </c>
      <c r="W185" s="137">
        <f ca="1">_xlfn.XLOOKUP(G185&amp;$W$2,BS_CONTROLE[CHAVE],BS_CONTROLE[Quantidade_11],"-")</f>
        <v>30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14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30</v>
      </c>
      <c r="W187" s="137">
        <f ca="1">_xlfn.XLOOKUP(G187&amp;$W$2,BS_CONTROLE[CHAVE],BS_CONTROLE[Quantidade_11],"-")</f>
        <v>40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300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70</v>
      </c>
      <c r="V191" s="137">
        <f ca="1">_xlfn.XLOOKUP(G191&amp;$V$2,BS_CONTROLE[CHAVE],BS_CONTROLE[Quantidade_11],"-")</f>
        <v>30</v>
      </c>
      <c r="W191" s="137">
        <f ca="1">_xlfn.XLOOKUP(G191&amp;$W$2,BS_CONTROLE[CHAVE],BS_CONTROLE[Quantidade_11],"-")</f>
        <v>312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70</v>
      </c>
      <c r="V192" s="137">
        <f ca="1">_xlfn.XLOOKUP(G192&amp;$V$2,BS_CONTROLE[CHAVE],BS_CONTROLE[Quantidade_11],"-")</f>
        <v>30</v>
      </c>
      <c r="W192" s="137">
        <f ca="1">_xlfn.XLOOKUP(G192&amp;$W$2,BS_CONTROLE[CHAVE],BS_CONTROLE[Quantidade_11],"-")</f>
        <v>312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2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1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1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10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500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1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500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400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1115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500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4</v>
      </c>
      <c r="V216" s="137">
        <f ca="1">_xlfn.XLOOKUP(G216&amp;$V$2,BS_CONTROLE[CHAVE],BS_CONTROLE[Quantidade_11],"-")</f>
        <v>1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4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32</v>
      </c>
      <c r="V223" s="137">
        <f ca="1">_xlfn.XLOOKUP(G223&amp;$V$2,BS_CONTROLE[CHAVE],BS_CONTROLE[Quantidade_11],"-")</f>
        <v>25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30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14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340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30</v>
      </c>
      <c r="W229" s="137">
        <f ca="1">_xlfn.XLOOKUP(G229&amp;$W$2,BS_CONTROLE[CHAVE],BS_CONTROLE[Quantidade_11],"-")</f>
        <v>40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30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70</v>
      </c>
      <c r="V232" s="137">
        <f ca="1">_xlfn.XLOOKUP(G232&amp;$V$2,BS_CONTROLE[CHAVE],BS_CONTROLE[Quantidade_11],"-")</f>
        <v>30</v>
      </c>
      <c r="W232" s="137">
        <f ca="1">_xlfn.XLOOKUP(G232&amp;$W$2,BS_CONTROLE[CHAVE],BS_CONTROLE[Quantidade_11],"-")</f>
        <v>312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2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1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500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>
        <f ca="1">_xlfn.XLOOKUP(G238&amp;$W$2,BS_CONTROLE[CHAVE],BS_CONTROLE[Quantidade_11],"-")</f>
        <v>1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>
        <f ca="1">_xlfn.XLOOKUP(G239&amp;$W$2,BS_CONTROLE[CHAVE],BS_CONTROLE[Quantidade_11],"-")</f>
        <v>1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400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500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1115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1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4</v>
      </c>
      <c r="V247" s="137">
        <f ca="1">_xlfn.XLOOKUP(G247&amp;$V$2,BS_CONTROLE[CHAVE],BS_CONTROLE[Quantidade_11],"-")</f>
        <v>1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30</v>
      </c>
      <c r="W250" s="137">
        <f ca="1">_xlfn.XLOOKUP(G250&amp;$W$2,BS_CONTROLE[CHAVE],BS_CONTROLE[Quantidade_11],"-")</f>
        <v>40</v>
      </c>
    </row>
    <row r="251" spans="1:23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42</v>
      </c>
    </row>
    <row r="252" spans="1:23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1115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4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*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0</v>
      </c>
      <c r="V257" s="137">
        <f ca="1">_xlfn.XLOOKUP(G257&amp;$V$2,BS_CONTROLE[CHAVE],BS_CONTROLE[Quantidade_11],"-")</f>
        <v>1560</v>
      </c>
      <c r="W257" s="137">
        <f ca="1">_xlfn.XLOOKUP(G257&amp;$W$2,BS_CONTROLE[CHAVE],BS_CONTROLE[Quantidade_11],"-")</f>
        <v>0</v>
      </c>
    </row>
    <row r="258" spans="1:23" hidden="1">
      <c r="A258" s="146" t="str">
        <f>IF(SP_SUL!Y261="","*",SP_SUL!Y261)</f>
        <v>*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32</v>
      </c>
      <c r="V258" s="137">
        <f ca="1">_xlfn.XLOOKUP(G258&amp;$V$2,BS_CONTROLE[CHAVE],BS_CONTROLE[Quantidade_11],"-")</f>
        <v>25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*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30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*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300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*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14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340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25</v>
      </c>
      <c r="V264" s="137">
        <f ca="1">_xlfn.XLOOKUP(G264&amp;$V$2,BS_CONTROLE[CHAVE],BS_CONTROLE[Quantidade_11],"-")</f>
        <v>30</v>
      </c>
      <c r="W264" s="137">
        <f ca="1">_xlfn.XLOOKUP(G264&amp;$W$2,BS_CONTROLE[CHAVE],BS_CONTROLE[Quantidade_11],"-")</f>
        <v>40</v>
      </c>
    </row>
    <row r="265" spans="1:23" hidden="1">
      <c r="A265" s="146" t="str">
        <f>IF(SP_SUL!Y268="","*",SP_SUL!Y268)</f>
        <v>*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60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1</v>
      </c>
    </row>
    <row r="269" spans="1:23" hidden="1">
      <c r="A269" s="146" t="str">
        <f>IF(SP_SUL!Y272="","*",SP_SUL!Y272)</f>
        <v>*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2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300</v>
      </c>
      <c r="W270" s="137">
        <f ca="1">_xlfn.XLOOKUP(G270&amp;$W$2,BS_CONTROLE[CHAVE],BS_CONTROLE[Quantidade_11],"-")</f>
        <v>0</v>
      </c>
    </row>
    <row r="271" spans="1:23" hidden="1">
      <c r="A271" s="146" t="str">
        <f>IF(SP_SUL!Y274="","*",SP_SUL!Y274)</f>
        <v>*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30</v>
      </c>
      <c r="W271" s="137">
        <f ca="1">_xlfn.XLOOKUP(G271&amp;$W$2,BS_CONTROLE[CHAVE],BS_CONTROLE[Quantidade_11],"-")</f>
        <v>30</v>
      </c>
    </row>
    <row r="272" spans="1:23" hidden="1">
      <c r="A272" s="146" t="str">
        <f>IF(SP_SUL!Y275="","*",SP_SUL!Y275)</f>
        <v>*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70</v>
      </c>
      <c r="V272" s="137">
        <f ca="1">_xlfn.XLOOKUP(G272&amp;$V$2,BS_CONTROLE[CHAVE],BS_CONTROLE[Quantidade_11],"-")</f>
        <v>30</v>
      </c>
      <c r="W272" s="137">
        <f ca="1">_xlfn.XLOOKUP(G272&amp;$W$2,BS_CONTROLE[CHAVE],BS_CONTROLE[Quantidade_11],"-")</f>
        <v>312</v>
      </c>
    </row>
    <row r="273" spans="1:23" hidden="1">
      <c r="A273" s="146" t="str">
        <f>IF(SP_SUL!Y276="","*",SP_SUL!Y276)</f>
        <v>*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1</v>
      </c>
    </row>
    <row r="276" spans="1:23" hidden="1">
      <c r="A276" s="146" t="str">
        <f>IF(SP_SUL!Y279="","*",SP_SUL!Y279)</f>
        <v>*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1</v>
      </c>
    </row>
    <row r="277" spans="1:23" hidden="1">
      <c r="A277" s="146" t="str">
        <f>IF(SP_SUL!Y280="","*",SP_SUL!Y280)</f>
        <v>*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400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500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*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1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*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1115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*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42</v>
      </c>
    </row>
    <row r="288" spans="1:23" hidden="1">
      <c r="A288" s="146" t="str">
        <f>IF(SP_SUL!Y291="","*",SP_SUL!Y291)</f>
        <v>*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4</v>
      </c>
      <c r="V288" s="137">
        <f ca="1">_xlfn.XLOOKUP(G288&amp;$V$2,BS_CONTROLE[CHAVE],BS_CONTROLE[Quantidade_11],"-")</f>
        <v>1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*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30</v>
      </c>
      <c r="W307" s="137">
        <f ca="1">_xlfn.XLOOKUP(G307&amp;$W$2,BS_CONTROLE[CHAVE],BS_CONTROLE[Quantidade_11],"-")</f>
        <v>40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4</v>
      </c>
      <c r="V533" s="137">
        <f ca="1">_xlfn.XLOOKUP(G533&amp;$V$2,BS_CONTROLE[CHAVE],BS_CONTROLE[Quantidade_11],"-")</f>
        <v>1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1435</v>
      </c>
      <c r="D5" s="230"/>
      <c r="E5" s="230"/>
      <c r="F5" s="230"/>
      <c r="G5" s="230"/>
      <c r="H5" s="230"/>
      <c r="I5" s="230"/>
      <c r="J5" s="231"/>
      <c r="K5" s="232" t="s">
        <v>1436</v>
      </c>
      <c r="L5" s="233"/>
      <c r="M5" s="233"/>
      <c r="N5" s="233"/>
      <c r="O5" s="234" t="s">
        <v>1437</v>
      </c>
      <c r="P5" s="235"/>
    </row>
    <row r="6" spans="1:16" s="74" customFormat="1" ht="15" customHeight="1">
      <c r="A6" s="66" t="s">
        <v>1433</v>
      </c>
      <c r="B6" s="75" t="s">
        <v>1432</v>
      </c>
      <c r="C6" s="76" t="s">
        <v>962</v>
      </c>
      <c r="D6" s="77" t="s">
        <v>963</v>
      </c>
      <c r="E6" s="76" t="s">
        <v>1438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1439</v>
      </c>
      <c r="M6" s="80" t="s">
        <v>576</v>
      </c>
      <c r="N6" s="81" t="s">
        <v>957</v>
      </c>
      <c r="O6" s="158" t="s">
        <v>1000</v>
      </c>
      <c r="P6" s="133" t="s">
        <v>1440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1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1</v>
      </c>
      <c r="P231" s="147" t="str">
        <f>IF($A$2=1,IF(SP_SUL!BJ231="","*",SP_SUL!BJ231),IF(SP_SUL!BK231="","*",SP_SUL!BK231))</f>
        <v xml:space="preserve">MC1 09:53, autorizado 10:21 em intervalo 12:02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1</v>
      </c>
      <c r="P232" s="147" t="str">
        <f>IF($A$2=1,IF(SP_SUL!BJ232="","*",SP_SUL!BJ232),IF(SP_SUL!BK232="","*",SP_SUL!BK232))</f>
        <v>Equipe pronta 9h, aguarda oportunidade de intervalo, em intervalo 11:40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2026-03-07T17:04:18Z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