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73" documentId="8_{B6337239-1A00-434D-AAD0-422EA1FEB5AE}" xr6:coauthVersionLast="47" xr6:coauthVersionMax="47" xr10:uidLastSave="{8BDDFC48-4018-46CD-A344-46A8542ABE0F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<sst xmlns="http://schemas.openxmlformats.org/spreadsheetml/2006/main" count="7258" uniqueCount="1832">
  <si>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</si>
  <si>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</si>
  <si>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</si>
  <si>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</si>
  <si>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</si>
  <si>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</si>
  <si>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</si>
  <si>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</si>
  <si>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</si>
  <si>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</si>
  <si>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</si>
  <si>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</si>
  <si>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</si>
  <si>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</si>
  <si>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</si>
  <si>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</si>
  <si>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</si>
  <si>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</si>
  <si>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</si>
  <si>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</si>
  <si>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</si>
  <si>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</si>
  <si>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</si>
  <si>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</si>
  <si>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</si>
  <si>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</si>
  <si>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</si>
  <si>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</si>
  <si>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</si>
  <si>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</si>
  <si>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</si>
  <si>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</si>
  <si>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</si>
  <si>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</si>
  <si>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</si>
  <si>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</si>
  <si>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</si>
  <si>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</si>
  <si>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</si>
  <si>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</si>
  <si>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</si>
  <si>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</si>
  <si>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</si>
  <si>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</si>
  <si>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</si>
  <si>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</si>
  <si>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</si>
  <si>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</si>
  <si>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</si>
  <si>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</si>
  <si>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</si>
  <si>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</si>
  <si>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</si>
  <si>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</si>
  <si>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</si>
  <si>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</si>
  <si>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</si>
  <si>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</si>
  <si>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</si>
  <si>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</si>
  <si>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</si>
  <si>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</si>
  <si>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</si>
  <si>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</si>
  <si>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</si>
  <si>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</si>
  <si>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</si>
  <si>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</si>
  <si>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</si>
  <si>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</si>
  <si>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</si>
  <si>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</si>
  <si>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</si>
  <si>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</si>
  <si>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</si>
  <si>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</si>
  <si>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</si>
  <si>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</si>
  <si>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</si>
  <si>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</si>
  <si>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</si>
  <si>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</si>
  <si>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</si>
  <si>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</si>
  <si>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</si>
  <si>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</si>
  <si>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</si>
  <si>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</si>
  <si>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</si>
  <si>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</si>
  <si>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</si>
  <si>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</si>
  <si>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</si>
  <si>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</si>
  <si>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</si>
  <si>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</si>
  <si>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</si>
  <si>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</si>
  <si>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</si>
  <si>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</si>
  <si>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</si>
  <si>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</si>
  <si>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</si>
  <si>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</si>
  <si>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</si>
  <si>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</si>
  <si>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</si>
  <si>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</si>
  <si>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</si>
  <si>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</si>
  <si>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</si>
  <si>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</si>
  <si>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</si>
  <si>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</si>
  <si>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</si>
  <si>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</si>
  <si>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</si>
  <si>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</si>
  <si>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</si>
  <si>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</si>
  <si>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</si>
  <si>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</si>
  <si>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</si>
  <si>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</si>
  <si>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</si>
  <si>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</si>
  <si>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</si>
  <si>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</si>
  <si>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</si>
  <si>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</si>
  <si>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</si>
  <si>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</si>
  <si>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</si>
  <si>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</si>
  <si>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</si>
  <si>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</si>
  <si>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</si>
  <si>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</si>
  <si>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</si>
  <si>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</si>
  <si>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</si>
  <si>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</si>
  <si>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</si>
  <si>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</si>
  <si>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</si>
  <si>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</si>
  <si>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</si>
  <si>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</si>
  <si>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</si>
  <si>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</si>
  <si>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</si>
  <si>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</si>
  <si>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</si>
  <si>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</si>
  <si>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</si>
  <si>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</si>
  <si>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</si>
  <si>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</si>
  <si>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</si>
  <si>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</si>
  <si>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</si>
  <si>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</si>
  <si>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</si>
  <si>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</si>
  <si>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</si>
  <si>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</si>
  <si>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</si>
  <si>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</si>
  <si>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</si>
  <si>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</si>
  <si>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</si>
  <si>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</si>
  <si>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</si>
  <si>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</si>
  <si>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</si>
  <si>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</si>
  <si>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</si>
  <si>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</si>
  <si>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</si>
  <si>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</si>
  <si>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</si>
  <si>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</si>
  <si>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</si>
  <si>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</si>
  <si>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</si>
  <si>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</si>
  <si>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</si>
  <si>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</si>
  <si>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</si>
  <si>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</si>
  <si>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</si>
  <si>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</si>
  <si>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</si>
  <si>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</si>
  <si>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</si>
  <si>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</si>
  <si>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</si>
  <si>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</si>
  <si>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</si>
  <si>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</si>
  <si>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</si>
  <si>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</si>
  <si>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</si>
  <si>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</si>
  <si>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</si>
  <si>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</si>
  <si>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</si>
  <si>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</si>
  <si>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</si>
  <si>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</si>
  <si>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</si>
  <si>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</si>
  <si>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</si>
  <si>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</si>
  <si>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</si>
  <si>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</si>
  <si>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</si>
  <si>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</si>
  <si>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</si>
  <si>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</si>
  <si>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</si>
  <si>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</si>
  <si>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</si>
  <si>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</si>
  <si>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</si>
  <si>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</si>
  <si>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</si>
  <si>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</si>
  <si>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</si>
  <si>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</si>
  <si>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</si>
  <si>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</si>
  <si>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</si>
  <si>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</si>
  <si>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</si>
  <si>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</si>
  <si>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</si>
  <si>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</si>
  <si>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</si>
  <si>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</si>
  <si>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</si>
  <si>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</si>
  <si>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</si>
  <si>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</si>
  <si>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</si>
  <si>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</si>
  <si>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</si>
  <si>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</si>
  <si>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</si>
  <si>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</si>
  <si>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</si>
  <si>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</si>
  <si>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</si>
  <si>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</si>
  <si>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</si>
  <si>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</si>
  <si>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</si>
  <si>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</si>
  <si>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</si>
  <si>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</si>
  <si>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</si>
  <si>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</si>
  <si>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</si>
  <si>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</si>
  <si>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</si>
  <si>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</si>
  <si>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</si>
  <si>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</si>
  <si>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</si>
  <si>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</si>
  <si>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</si>
  <si>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</si>
  <si>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</si>
  <si>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</si>
  <si>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</si>
  <si>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</si>
  <si>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</si>
  <si>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</si>
  <si>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</si>
  <si>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</si>
  <si>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</si>
  <si>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</si>
  <si>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</si>
  <si>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</si>
  <si>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</si>
  <si>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</si>
  <si>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</si>
  <si>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</si>
  <si>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</si>
  <si>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</si>
  <si>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</si>
  <si>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</si>
  <si>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</si>
  <si>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</si>
  <si>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</si>
  <si>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</si>
  <si>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</si>
  <si>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</si>
  <si>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</si>
  <si>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</si>
  <si>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</si>
  <si>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</si>
  <si>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</si>
  <si>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</si>
  <si>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</si>
  <si>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</si>
  <si>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</si>
  <si>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</si>
  <si>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</si>
  <si>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</si>
  <si>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</si>
  <si>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</si>
  <si>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</si>
  <si>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</si>
  <si>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</si>
  <si>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</si>
  <si>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</si>
  <si>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</si>
  <si>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</si>
  <si>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</si>
  <si>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</si>
  <si>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</si>
  <si>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</si>
  <si>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</si>
  <si>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</si>
  <si>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</si>
  <si>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</si>
  <si>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</si>
  <si>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</si>
  <si>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</si>
  <si>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</si>
  <si>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</si>
  <si>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</si>
  <si>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</si>
  <si>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</si>
  <si>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</si>
  <si>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</si>
  <si>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</si>
  <si>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</si>
  <si>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</si>
  <si>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</si>
  <si>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</si>
  <si>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</si>
  <si>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</si>
  <si>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</si>
  <si>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</si>
  <si>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</si>
  <si>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</si>
  <si>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</si>
  <si>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</si>
  <si>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</si>
  <si>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</si>
  <si>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</si>
  <si>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</si>
  <si>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</si>
  <si>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</si>
  <si>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</si>
  <si>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</si>
  <si>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</si>
  <si>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</si>
  <si>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</si>
  <si>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</si>
  <si>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</si>
  <si>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</si>
  <si>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</si>
  <si>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</si>
  <si>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</si>
  <si>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</si>
  <si>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</si>
  <si>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</si>
  <si>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</si>
  <si>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</si>
  <si>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</si>
  <si>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</si>
  <si>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</si>
  <si>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</si>
  <si>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</si>
  <si>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</si>
  <si>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</si>
  <si>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</si>
  <si>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</si>
  <si>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</si>
  <si>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</si>
  <si>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</si>
  <si>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</si>
  <si>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</si>
  <si>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</si>
  <si>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</si>
  <si>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</si>
  <si>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</si>
  <si>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</si>
  <si>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</si>
  <si>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</si>
  <si>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</si>
  <si>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</si>
  <si>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</si>
  <si>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</si>
  <si>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</si>
  <si>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</si>
  <si>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</si>
  <si>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</si>
  <si>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</si>
  <si>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</si>
  <si>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</si>
  <si>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</si>
  <si>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</si>
  <si>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</si>
  <si>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</si>
  <si>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</si>
  <si>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</si>
  <si>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</si>
  <si>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</si>
  <si>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</si>
  <si>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</si>
  <si>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</si>
  <si>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</si>
  <si>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</si>
  <si>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</si>
  <si>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</si>
  <si>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</si>
  <si>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</si>
  <si>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</si>
  <si>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</si>
  <si>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</si>
  <si>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</si>
  <si>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</si>
  <si>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</si>
  <si>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</si>
  <si>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</si>
  <si>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</si>
  <si>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</si>
  <si>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</si>
  <si>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</si>
  <si>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</si>
  <si>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</si>
  <si>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</si>
  <si>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</si>
  <si>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</si>
  <si>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</si>
  <si>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</si>
  <si>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</si>
  <si>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</si>
  <si>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</si>
  <si>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</si>
  <si>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</si>
  <si>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</si>
  <si>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</si>
  <si>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</si>
  <si>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</si>
  <si>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</si>
  <si>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</si>
  <si>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</si>
  <si>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</si>
  <si>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</si>
  <si>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</si>
  <si>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</si>
  <si>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</si>
  <si>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</si>
  <si>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</si>
  <si>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</si>
  <si>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</si>
  <si>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</si>
  <si>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</si>
  <si>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</si>
  <si>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</si>
  <si>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</si>
  <si>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</si>
  <si>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</si>
  <si>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</si>
  <si>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</si>
  <si>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</si>
  <si>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</si>
  <si>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</si>
  <si>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</si>
  <si>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</si>
  <si>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</si>
  <si>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</si>
  <si>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</si>
  <si>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</si>
  <si>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</si>
  <si>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</si>
  <si>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</si>
  <si>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</si>
  <si>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</si>
  <si>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</si>
  <si>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</si>
  <si>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</si>
  <si>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</si>
  <si>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</si>
  <si>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</si>
  <si>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</si>
  <si>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</si>
  <si>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</si>
  <si>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</si>
  <si>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</si>
  <si>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</si>
  <si>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</si>
  <si>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</si>
  <si>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</si>
  <si>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</si>
  <si>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</si>
  <si>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</si>
  <si>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</si>
  <si>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</si>
  <si>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</si>
  <si>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</si>
  <si>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</si>
  <si>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</si>
  <si>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</si>
  <si>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</si>
  <si>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</si>
  <si>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</si>
  <si>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</si>
  <si>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</si>
  <si>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</si>
  <si>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</si>
  <si>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</si>
  <si>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</si>
  <si>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</si>
  <si>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</si>
  <si>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</si>
  <si>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</si>
  <si>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</si>
  <si>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</si>
  <si>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</si>
  <si>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</si>
  <si>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</si>
  <si>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</si>
  <si>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</si>
  <si>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</si>
  <si>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</si>
  <si>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</si>
  <si>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</si>
  <si>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</si>
  <si>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</si>
  <si>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</si>
  <si>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</si>
  <si>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</si>
  <si>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</si>
  <si>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</si>
  <si>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</si>
  <si>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</si>
  <si>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</si>
  <si>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</si>
  <si>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</si>
  <si>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</si>
  <si>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</si>
  <si>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</si>
  <si>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</si>
  <si>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</si>
  <si>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</si>
  <si>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</si>
  <si>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</si>
  <si>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</si>
  <si>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</si>
  <si>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</si>
  <si>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</si>
  <si>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</si>
  <si>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</si>
  <si>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</si>
  <si>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</si>
  <si>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</si>
  <si>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</si>
  <si>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</si>
  <si>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</si>
  <si>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</si>
  <si>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</si>
  <si>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</si>
  <si>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</si>
  <si>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</si>
  <si>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</si>
  <si>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</si>
  <si>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</si>
  <si>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</si>
  <si>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</si>
  <si>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</si>
  <si>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</si>
  <si>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</si>
  <si>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</si>
  <si>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</si>
  <si>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</si>
  <si>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</si>
  <si>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</si>
  <si>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</si>
  <si>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</si>
  <si>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</si>
  <si>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</si>
  <si>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</si>
  <si>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</si>
  <si>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</si>
  <si>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</si>
  <si>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</si>
  <si>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</si>
  <si>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</si>
  <si>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</si>
  <si>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</si>
  <si>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</si>
  <si>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</si>
  <si>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</si>
  <si>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</si>
  <si>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</si>
  <si>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</si>
  <si>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</si>
  <si>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</si>
  <si>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</si>
  <si>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</si>
  <si>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</si>
  <si>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</si>
  <si>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</si>
  <si>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</si>
  <si>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</si>
  <si>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</si>
  <si>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</si>
  <si>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</si>
  <si>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</si>
  <si>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</si>
  <si>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</si>
  <si>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</si>
  <si>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</si>
  <si>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</si>
  <si>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</si>
  <si>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</si>
  <si>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</si>
  <si>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</si>
  <si>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</si>
  <si>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</si>
  <si>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</si>
  <si>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</si>
  <si>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</si>
  <si>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</si>
  <si>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</si>
  <si>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</si>
  <si>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</si>
  <si>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</si>
  <si>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</si>
  <si>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</si>
  <si>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</si>
  <si>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</si>
  <si>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</si>
  <si>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</si>
  <si>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</si>
  <si>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</si>
  <si>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</si>
  <si>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</si>
  <si>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</si>
  <si>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</si>
  <si>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</si>
  <si>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</si>
  <si>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</si>
  <si>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</si>
  <si>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</si>
  <si>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</si>
  <si>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</si>
  <si>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</si>
  <si>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</si>
  <si>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</si>
  <si>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</si>
  <si>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</si>
  <si>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</si>
  <si>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</si>
  <si>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</si>
  <si>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</si>
  <si>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</si>
  <si>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</si>
  <si>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</si>
  <si>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</si>
  <si>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</si>
  <si>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</si>
  <si>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</si>
  <si>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</si>
  <si>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</si>
  <si>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</si>
  <si>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</si>
  <si>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</si>
  <si>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</si>
  <si>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</si>
  <si>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</si>
  <si>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</si>
  <si>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</si>
  <si>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</si>
  <si>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</si>
  <si>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</si>
  <si>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</si>
  <si>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</si>
  <si>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</si>
  <si>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</si>
  <si>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</si>
  <si>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</si>
  <si>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</si>
  <si>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</si>
  <si>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</si>
  <si>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</si>
  <si>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</si>
  <si>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</si>
  <si>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</si>
  <si>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</si>
  <si>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</si>
  <si>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</si>
  <si>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</si>
  <si>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</si>
  <si>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</si>
  <si>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</si>
  <si>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</si>
  <si>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</si>
  <si>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</si>
  <si>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</si>
  <si>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</si>
  <si>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</si>
  <si>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</si>
  <si>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</si>
  <si>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</si>
  <si>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</si>
  <si>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</si>
  <si>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</si>
  <si>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</si>
  <si>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</si>
  <si>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</si>
  <si>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</si>
  <si>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</si>
  <si>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</si>
  <si>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</si>
  <si>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</si>
  <si>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</si>
  <si>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</si>
  <si>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</si>
  <si>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</si>
  <si>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</si>
  <si>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</si>
  <si>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</si>
  <si>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</si>
  <si>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</si>
  <si>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</si>
  <si>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</si>
  <si>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</si>
  <si>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</si>
  <si>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</si>
  <si>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</si>
  <si>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</si>
  <si>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</si>
  <si>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</si>
  <si>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</si>
  <si>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</si>
  <si>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</si>
  <si>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</si>
  <si>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</si>
  <si>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</si>
  <si>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</si>
  <si>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</si>
  <si>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</si>
  <si>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</si>
  <si>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</si>
  <si>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</si>
  <si>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</si>
  <si>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</si>
  <si>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</si>
  <si>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</si>
  <si>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</si>
  <si>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</si>
  <si>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</si>
  <si>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</si>
  <si>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</si>
  <si>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</si>
  <si>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</si>
  <si>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</si>
  <si>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</si>
  <si>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</si>
  <si>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</si>
  <si>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</si>
  <si>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</si>
  <si>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</si>
  <si>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</si>
  <si>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</si>
  <si>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</si>
  <si>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</si>
  <si>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</si>
  <si>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</si>
  <si>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</si>
  <si>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</si>
  <si>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</si>
  <si>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</si>
  <si>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</si>
  <si>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</si>
  <si>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</si>
  <si>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</si>
  <si>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</si>
  <si>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</si>
  <si>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</si>
  <si>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</si>
  <si>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</si>
  <si>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</si>
  <si>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</si>
  <si>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</si>
  <si>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</si>
  <si>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</si>
  <si>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</si>
  <si>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</si>
  <si>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</si>
  <si>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</si>
  <si>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</si>
  <si>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</si>
  <si>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</si>
  <si>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</si>
  <si>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</si>
  <si>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</si>
  <si>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</si>
  <si>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</si>
  <si>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</si>
  <si>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</si>
  <si>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</si>
  <si>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</si>
  <si>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</si>
  <si>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</si>
  <si>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</si>
  <si>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</si>
  <si>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</si>
  <si>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</si>
  <si>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</si>
  <si>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</si>
  <si>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</si>
  <si>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</si>
  <si>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</si>
  <si>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</si>
  <si>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</si>
  <si>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</si>
  <si>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</si>
  <si>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</si>
  <si>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</si>
  <si>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</si>
  <si>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</si>
  <si>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</si>
  <si>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</si>
  <si>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</si>
  <si>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</si>
  <si>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</si>
  <si>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</si>
  <si>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</si>
  <si>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</si>
  <si>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</si>
  <si>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</si>
  <si>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</si>
  <si>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</si>
  <si>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</si>
  <si>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</si>
  <si>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</si>
  <si>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</si>
  <si>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</si>
  <si>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</si>
  <si>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</si>
  <si>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</si>
  <si>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</si>
  <si>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</si>
  <si>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</si>
  <si>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</si>
  <si>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</si>
  <si>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</si>
  <si>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</si>
  <si>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</si>
  <si>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</si>
  <si>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</si>
  <si>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</si>
  <si>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</si>
  <si>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</si>
  <si>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</si>
  <si>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</si>
  <si>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</si>
  <si>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</si>
  <si>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</si>
  <si>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</si>
  <si>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</si>
  <si>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</si>
  <si>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</si>
  <si>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</si>
  <si>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</si>
  <si>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</si>
  <si>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</si>
  <si>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</si>
  <si>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</si>
  <si>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</si>
  <si>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</si>
  <si>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</si>
  <si>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</si>
  <si>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</si>
  <si>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</si>
  <si>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</si>
  <si>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</si>
  <si>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</si>
  <si>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</si>
  <si>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</si>
  <si>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</si>
  <si>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</si>
  <si>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</si>
  <si>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</si>
  <si>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</si>
  <si>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</si>
  <si>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</si>
  <si>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</si>
  <si>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</si>
  <si>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</si>
  <si>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</si>
  <si>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</si>
  <si>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</si>
  <si>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</si>
  <si>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</si>
  <si>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</si>
  <si>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</si>
  <si>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</si>
  <si>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</si>
  <si>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</si>
  <si>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</si>
  <si>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</si>
  <si>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</si>
  <si>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</si>
  <si>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</si>
  <si>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</si>
  <si>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</si>
  <si>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</si>
  <si>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</si>
  <si>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</si>
  <si>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</si>
  <si>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</si>
  <si>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</si>
  <si>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</si>
  <si>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</si>
  <si>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</si>
  <si>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</si>
  <si>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</si>
  <si>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</si>
  <si>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</si>
  <si>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</si>
  <si>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</si>
  <si>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</si>
  <si>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</si>
  <si>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</si>
  <si>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</si>
  <si>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</si>
  <si>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</si>
  <si>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</si>
  <si>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</si>
  <si>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</si>
  <si>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</si>
  <si>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</si>
  <si>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</si>
  <si>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</si>
  <si>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</si>
  <si>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</si>
  <si>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</si>
  <si>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</si>
  <si>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</si>
  <si>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</si>
  <si>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</si>
  <si>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</si>
  <si>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</si>
  <si>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</si>
  <si>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</si>
  <si>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</si>
  <si>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</si>
  <si>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</si>
  <si>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</si>
  <si>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</si>
  <si>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</si>
  <si>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</si>
  <si>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</si>
  <si>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</si>
  <si>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</si>
  <si>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</si>
  <si>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</si>
  <si>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</si>
  <si>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</si>
  <si>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</si>
  <si>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</si>
  <si>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</si>
  <si>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</si>
  <si>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</si>
  <si>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</si>
  <si>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</si>
  <si>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</si>
  <si>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</si>
  <si>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</si>
  <si>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</si>
  <si>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</si>
  <si>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</si>
  <si>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</si>
  <si>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</si>
  <si>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</si>
  <si>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</si>
  <si>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</si>
  <si>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</si>
  <si>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</si>
  <si>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</si>
  <si>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</si>
  <si>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</si>
  <si>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</si>
  <si>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</si>
  <si>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</si>
  <si>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</si>
  <si>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</si>
  <si>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</si>
  <si>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</si>
  <si>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</si>
  <si>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</si>
  <si>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</si>
  <si>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</si>
  <si>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</si>
  <si>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</si>
  <si>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</si>
  <si>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</si>
  <si>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</si>
  <si>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</si>
  <si>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</si>
  <si>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</si>
  <si>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</si>
  <si>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</si>
  <si>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</si>
  <si>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</si>
  <si>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</si>
  <si>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</si>
  <si>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</si>
  <si>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</si>
  <si>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</si>
  <si>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</si>
  <si>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</si>
  <si>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</si>
  <si>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</si>
  <si>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</si>
  <si>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</si>
  <si>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</si>
  <si>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</si>
  <si>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</si>
  <si>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</si>
  <si>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</si>
  <si>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</si>
  <si>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</si>
  <si>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</si>
  <si>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</si>
  <si>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</si>
  <si>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</si>
  <si>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</si>
  <si>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</si>
  <si>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</si>
  <si>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</si>
  <si>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</si>
  <si>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</si>
  <si>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</si>
  <si>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</si>
  <si>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</si>
  <si>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</si>
  <si>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</si>
  <si>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</si>
  <si>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</si>
  <si>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</si>
  <si>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</si>
  <si>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</si>
  <si>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</si>
  <si>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</si>
  <si>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</si>
  <si>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</si>
  <si>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</si>
  <si>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</si>
  <si>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</si>
  <si>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</si>
  <si>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</si>
  <si>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</si>
  <si>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</si>
  <si>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</si>
  <si>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</si>
  <si>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</si>
  <si>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</si>
  <si>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</si>
  <si>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</si>
  <si>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</si>
  <si>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</si>
  <si>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</si>
  <si>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</si>
  <si>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</si>
  <si>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</si>
  <si>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</si>
  <si>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</si>
  <si>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</si>
  <si>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</si>
  <si>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</si>
  <si>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</si>
  <si>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</si>
  <si>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</si>
  <si>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</si>
  <si>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</si>
  <si>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</si>
  <si>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</si>
  <si>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</si>
  <si>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</si>
  <si>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</si>
  <si>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</si>
  <si>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</si>
  <si>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</si>
  <si>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</si>
  <si>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</si>
  <si>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</si>
  <si>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</si>
  <si>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</si>
  <si>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</si>
  <si>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</si>
  <si>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</si>
  <si>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</si>
  <si>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</si>
  <si>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</si>
  <si>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</si>
  <si>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</si>
  <si>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</si>
  <si>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</si>
  <si>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</si>
  <si>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</si>
  <si>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</si>
  <si>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</si>
  <si>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</si>
  <si>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</si>
  <si>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</si>
  <si>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</si>
  <si>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</si>
  <si>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</si>
  <si>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</si>
  <si>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</si>
  <si>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</si>
  <si>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</si>
  <si>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</si>
  <si>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</si>
  <si>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</si>
  <si>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</si>
  <si>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</si>
  <si>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</si>
  <si>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</si>
  <si>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</si>
  <si>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</si>
  <si>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</si>
  <si>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</si>
  <si>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</si>
  <si>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</si>
  <si>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</si>
  <si>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</si>
  <si>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</si>
  <si>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</si>
  <si>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</si>
  <si>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</si>
  <si>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</si>
  <si>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</si>
  <si>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</si>
  <si>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</si>
  <si>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</si>
  <si>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</si>
  <si>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</si>
  <si>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</si>
  <si>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</si>
  <si>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</si>
  <si>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</si>
  <si>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</si>
  <si>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</si>
  <si>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</si>
  <si>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</si>
  <si>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</si>
  <si>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</si>
  <si>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</si>
  <si>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</si>
  <si>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</si>
  <si>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</si>
  <si>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</si>
  <si>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</si>
  <si>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</si>
  <si>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</si>
  <si>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</si>
  <si>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</si>
  <si>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</si>
  <si>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</si>
  <si>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</si>
  <si>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</si>
  <si>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</si>
  <si>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</si>
  <si>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</si>
  <si>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</si>
  <si>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</si>
  <si>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</si>
  <si>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</si>
  <si>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</si>
  <si>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</si>
  <si>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</si>
  <si>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</si>
  <si>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</si>
  <si>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</si>
  <si>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</si>
  <si>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</si>
  <si>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</si>
  <si>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</si>
  <si>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</si>
  <si>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</si>
  <si>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</si>
  <si>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</si>
  <si>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</si>
  <si>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</si>
  <si>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</si>
  <si>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</si>
  <si>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</si>
  <si>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</si>
  <si>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</si>
  <si>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</si>
  <si>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</si>
  <si>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</si>
  <si>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</si>
  <si>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</si>
  <si>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</si>
  <si>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</si>
  <si>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</si>
  <si>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</si>
  <si>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</si>
  <si>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</si>
  <si>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</si>
  <si>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</si>
  <si>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</si>
  <si>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</si>
  <si>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</si>
  <si>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</si>
  <si>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</si>
  <si>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</si>
  <si>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</si>
  <si>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</si>
  <si>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</si>
  <si>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</si>
  <si>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</si>
  <si>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</si>
  <si>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</si>
  <si>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</si>
  <si>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</si>
  <si>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</si>
  <si>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</si>
  <si>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</si>
  <si>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</si>
  <si>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</si>
  <si>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</si>
  <si>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</si>
  <si>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</si>
  <si>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</si>
  <si>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</si>
  <si>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</si>
  <si>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</si>
  <si>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</si>
  <si>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</si>
  <si>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</si>
  <si>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</si>
  <si>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</si>
  <si>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</si>
  <si>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</si>
  <si>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</si>
  <si>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</si>
  <si>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</si>
  <si>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</si>
  <si>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</si>
  <si>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</si>
  <si>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</si>
  <si>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</si>
  <si>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</si>
  <si>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</si>
  <si>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</si>
  <si>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</si>
  <si>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</si>
  <si>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</si>
  <si>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</si>
  <si>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</si>
  <si>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</si>
  <si>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</si>
  <si>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</si>
  <si>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</si>
  <si>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</si>
  <si>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</si>
  <si>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</si>
  <si>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</si>
  <si>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</si>
  <si>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</si>
  <si>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</si>
  <si>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</si>
  <si>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</si>
  <si>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</si>
  <si>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</si>
  <si>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</si>
  <si>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</si>
  <si>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</si>
  <si>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</si>
  <si>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</si>
  <si>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</si>
  <si>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</si>
  <si>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</si>
  <si>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</si>
  <si>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</si>
  <si>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</si>
  <si>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</si>
  <si>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</si>
  <si>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</si>
  <si>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</si>
  <si>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</si>
  <si>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</si>
  <si>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</si>
  <si>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</si>
  <si>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</si>
  <si>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</si>
  <si>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</si>
  <si>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</si>
  <si>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</si>
  <si>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</si>
  <si>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</si>
  <si>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</si>
  <si>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</si>
  <si>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</si>
  <si>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</si>
  <si>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</si>
  <si>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</si>
  <si>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</si>
  <si>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</si>
  <si>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</si>
  <si>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</si>
  <si>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</si>
  <si>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</si>
  <si>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</si>
  <si>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</si>
  <si>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</si>
  <si>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</si>
  <si>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</si>
  <si>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</si>
  <si>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</si>
  <si>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</si>
  <si>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</si>
  <si>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</si>
  <si>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</si>
  <si>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</si>
  <si>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</si>
  <si>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</si>
  <si>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</si>
  <si>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</si>
  <si>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</si>
  <si>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</si>
  <si>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</si>
  <si>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</si>
  <si>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</si>
  <si>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</si>
  <si>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</si>
  <si>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</si>
  <si>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</si>
  <si>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</si>
  <si>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</si>
  <si>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</si>
  <si>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</si>
  <si>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</si>
  <si>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</si>
  <si>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</si>
  <si>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</si>
  <si>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</si>
  <si>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</si>
  <si>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</si>
  <si>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</si>
  <si>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</si>
  <si>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</si>
  <si>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</si>
  <si>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</si>
  <si>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</si>
  <si>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</si>
  <si>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</si>
  <si>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</si>
  <si>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</si>
  <si>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</si>
  <si>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</si>
  <si>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</si>
  <si>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</si>
  <si>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</si>
  <si>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</si>
  <si>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</si>
  <si>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</si>
  <si>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</si>
  <si>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</si>
  <si>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</si>
  <si>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</si>
  <si>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</si>
  <si>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</si>
  <si>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</si>
  <si>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</si>
  <si>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</si>
  <si>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</si>
  <si>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</si>
  <si>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</si>
  <si>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</si>
  <si>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</si>
  <si>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</si>
  <si>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</si>
  <si>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</si>
  <si>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</si>
  <si>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</si>
  <si>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</si>
  <si>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</si>
  <si>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</si>
  <si>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</si>
  <si>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</si>
  <si>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</si>
  <si>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</si>
  <si>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</si>
  <si>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</si>
  <si>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</si>
  <si>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</si>
  <si>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</si>
  <si>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</si>
  <si>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</si>
  <si>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</si>
  <si>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</si>
  <si>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</si>
  <si>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</si>
  <si>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</si>
  <si>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</si>
  <si>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</si>
  <si>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</si>
  <si>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</si>
  <si>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</si>
  <si>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</si>
  <si>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</si>
  <si>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</si>
  <si>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</si>
  <si>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</si>
  <si>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</si>
  <si>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</si>
  <si>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</si>
  <si>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</si>
  <si>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</si>
  <si>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</si>
  <si>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</si>
  <si>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</si>
  <si>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</si>
  <si>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</si>
  <si>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</si>
  <si>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</si>
  <si>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</si>
  <si>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</si>
  <si>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</si>
  <si>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</si>
  <si>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</si>
  <si>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</si>
  <si>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</si>
  <si>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</si>
  <si>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</si>
  <si>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</si>
  <si>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</si>
  <si>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</si>
  <si>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</si>
  <si>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</si>
  <si>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</si>
  <si>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</si>
  <si>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</si>
  <si>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</si>
  <si>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</si>
  <si>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</si>
  <si>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</si>
  <si>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</si>
  <si>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</si>
  <si>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</si>
  <si>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</si>
  <si>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</si>
  <si>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</si>
  <si>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</si>
  <si>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</si>
  <si>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</si>
  <si>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</si>
  <si>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</si>
  <si>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</si>
  <si>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</si>
  <si>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</si>
  <si>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</si>
  <si>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</si>
  <si>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</si>
  <si>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</si>
  <si>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</si>
  <si>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</si>
  <si>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</si>
  <si>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</si>
  <si>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</si>
  <si>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</si>
  <si>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</si>
  <si>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</si>
  <si>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</si>
  <si>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</si>
  <si>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</si>
  <si>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</si>
  <si>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</si>
  <si>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</si>
  <si>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</si>
  <si>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</si>
  <si>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</si>
  <si>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</si>
  <si>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</si>
  <si>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</si>
  <si>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</si>
  <si>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</si>
  <si>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</si>
  <si>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</si>
  <si>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</si>
  <si>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</si>
  <si>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</si>
  <si>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</si>
  <si>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</si>
  <si>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</si>
  <si>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</si>
  <si>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</si>
  <si>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</si>
  <si>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</si>
  <si>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</si>
  <si>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</si>
  <si>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</si>
  <si>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</si>
  <si>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</si>
  <si>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</si>
  <si>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</si>
  <si>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</si>
  <si>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</si>
  <si>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</si>
  <si>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</si>
  <si>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</si>
  <si>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</si>
  <si>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</si>
  <si>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</si>
  <si>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</si>
  <si>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</si>
  <si>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</si>
  <si>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</si>
  <si>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</si>
  <si>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</si>
  <si>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</si>
  <si>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</si>
  <si>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</si>
  <si>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</si>
  <si>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</si>
  <si>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</si>
  <si>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</si>
  <si>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</si>
  <si>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</si>
  <si>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</si>
  <si>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</si>
  <si>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</si>
  <si>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</si>
  <si>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</si>
  <si>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</si>
  <si>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</si>
  <si>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</si>
  <si>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</si>
  <si>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</si>
  <si>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</si>
  <si>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</si>
  <si>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</si>
  <si>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</si>
  <si>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</si>
  <si>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</si>
  <si>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</si>
  <si>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</si>
  <si>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</si>
  <si>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</si>
  <si>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</si>
  <si>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</si>
  <si>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</si>
  <si>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</si>
  <si>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</si>
  <si>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</si>
  <si>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</si>
  <si>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</si>
  <si>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</si>
  <si>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</si>
  <si>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</si>
  <si>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</si>
  <si>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</si>
  <si>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</si>
  <si>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</si>
  <si>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</si>
  <si>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</si>
  <si>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</si>
  <si>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</si>
  <si>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</si>
  <si>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</si>
  <si>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</si>
  <si>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</si>
  <si>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</si>
  <si>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</si>
  <si>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</si>
  <si>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</si>
  <si>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</si>
  <si>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</si>
  <si>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</si>
  <si>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</si>
  <si>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</si>
  <si>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</si>
  <si>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</si>
  <si>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</si>
  <si>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</si>
  <si>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</si>
  <si>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</si>
  <si>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</si>
  <si>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</si>
  <si>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</si>
  <si>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</si>
  <si>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</si>
  <si>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</si>
  <si>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</si>
  <si>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</si>
  <si>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</si>
  <si>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</si>
  <si>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</si>
  <si>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</si>
  <si>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</si>
  <si>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</si>
  <si>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</si>
  <si>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</si>
  <si>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</si>
  <si>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</si>
  <si>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</si>
  <si>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</si>
  <si>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</si>
  <si>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</si>
  <si>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</si>
  <si>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</si>
  <si>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</si>
  <si>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</si>
  <si>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</si>
  <si>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</si>
  <si>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</si>
  <si>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</si>
  <si>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</si>
  <si>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</si>
  <si>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</si>
  <si>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</si>
  <si>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</si>
  <si>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</si>
  <si>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</si>
  <si>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</si>
  <si>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</si>
  <si>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</si>
  <si>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</si>
  <si>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</si>
  <si>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</si>
  <si>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</si>
  <si>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</si>
  <si>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</si>
  <si>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</si>
  <si>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</si>
  <si>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</si>
  <si>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</si>
  <si>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</si>
  <si>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</si>
  <si>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</si>
  <si>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</si>
  <si>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</si>
  <si>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</si>
  <si>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</si>
  <si>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</si>
  <si>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</si>
  <si>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</si>
  <si>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</si>
  <si>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</si>
  <si>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</si>
  <si>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</si>
  <si>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</si>
  <si>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</si>
  <si>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</si>
  <si>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</si>
  <si>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</si>
  <si>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</si>
  <si>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</si>
  <si>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</si>
  <si>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</si>
  <si>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</si>
  <si>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</si>
  <si>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</si>
  <si>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</si>
  <si>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</si>
  <si>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</si>
  <si>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</si>
  <si>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</si>
  <si>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</si>
  <si>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</si>
  <si>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</si>
  <si>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</si>
  <si>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</si>
  <si>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</si>
  <si>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</si>
  <si>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</si>
  <si>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</si>
  <si>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</si>
  <si>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</si>
  <si>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</si>
  <si>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</si>
  <si>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</si>
  <si>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</si>
  <si>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</si>
  <si>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</si>
  <si>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</si>
  <si>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</si>
  <si>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</si>
  <si>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</si>
  <si>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</si>
  <si>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</si>
  <si>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</si>
  <si>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</si>
  <si>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</si>
  <si>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</si>
  <si>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</si>
  <si>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</si>
  <si>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</si>
  <si>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</si>
  <si>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</si>
  <si>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</si>
  <si>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</si>
  <si>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</si>
  <si>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</si>
  <si>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</si>
  <si>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</si>
  <si>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</si>
  <si>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</si>
  <si>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</si>
  <si>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</si>
  <si>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</si>
  <si>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</si>
  <si>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</si>
  <si>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</si>
  <si>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</si>
  <si>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</si>
  <si>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</si>
  <si>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</si>
  <si>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</si>
  <si>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</si>
  <si>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</si>
  <si>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</si>
  <si>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</si>
  <si>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</si>
  <si>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</si>
  <si>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</si>
  <si>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</si>
  <si>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</si>
  <si>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</si>
  <si>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</si>
  <si>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</si>
  <si>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</si>
  <si>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</si>
  <si>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</si>
  <si>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</si>
  <si>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</si>
  <si>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</si>
  <si>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</si>
  <si>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</si>
  <si>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</si>
  <si>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</si>
  <si>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</si>
  <si>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</si>
  <si>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</si>
  <si>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</si>
  <si>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</si>
  <si>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</si>
  <si>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</si>
  <si>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</si>
  <si>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</si>
  <si>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</si>
  <si>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</si>
  <si>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</si>
  <si>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</si>
  <si>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</si>
  <si>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</si>
  <si>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</si>
  <si>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</si>
  <si>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</si>
  <si>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</si>
  <si>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</si>
  <si>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</si>
  <si>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licença as 12:33h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</si>
  <si>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</si>
  <si>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</si>
  <si>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</si>
  <si>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</si>
  <si>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</si>
  <si>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</si>
  <si>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</si>
  <si>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Ronda de auto</t>
  </si>
  <si>
    <t>Cancelado - auto de linha avariado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</si>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</sst>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75" activePane="bottomRight" state="frozen"/>
      <selection pane="bottomRight" activeCell="L385" sqref="L3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7" t="s">
        <v>1137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1138</v>
      </c>
      <c r="BI1" s="372"/>
      <c r="BJ1" s="373"/>
      <c r="BK1" s="374"/>
      <c r="BL1" s="49"/>
      <c r="BM1" s="364" t="s">
        <v>1139</v>
      </c>
      <c r="BN1" s="365"/>
      <c r="BO1" s="365"/>
      <c r="BP1" s="365"/>
      <c r="BQ1" s="365"/>
      <c r="BR1" s="365"/>
      <c r="BS1" s="366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7" t="s">
        <v>1140</v>
      </c>
      <c r="AJ2" s="368"/>
      <c r="AK2" s="368"/>
      <c r="AL2" s="368"/>
      <c r="AM2" s="368"/>
      <c r="AN2" s="368"/>
      <c r="AO2" s="368"/>
      <c r="AP2" s="368"/>
      <c r="AQ2" s="370"/>
      <c r="AR2" s="234"/>
      <c r="AS2" s="382" t="s">
        <v>1143</v>
      </c>
      <c r="AT2" s="369"/>
      <c r="AU2" s="369"/>
      <c r="AV2" s="369"/>
      <c r="AW2" s="369"/>
      <c r="AX2" s="368"/>
      <c r="AY2" s="370"/>
      <c r="AZ2" s="4"/>
      <c r="BA2" s="361" t="s">
        <v>1144</v>
      </c>
      <c r="BB2" s="363"/>
      <c r="BC2" s="367" t="s">
        <v>1141</v>
      </c>
      <c r="BD2" s="368"/>
      <c r="BE2" s="368"/>
      <c r="BF2" s="370"/>
      <c r="BG2" s="3"/>
      <c r="BH2" s="375"/>
      <c r="BI2" s="376"/>
      <c r="BJ2" s="377"/>
      <c r="BK2" s="378"/>
      <c r="BL2" s="49"/>
      <c r="BM2" s="379"/>
      <c r="BN2" s="380"/>
      <c r="BO2" s="380"/>
      <c r="BP2" s="380"/>
      <c r="BQ2" s="380"/>
      <c r="BR2" s="380"/>
      <c r="BS2" s="381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1" t="s">
        <v>1145</v>
      </c>
      <c r="AJ3" s="363"/>
      <c r="AK3" s="361" t="s">
        <v>1146</v>
      </c>
      <c r="AL3" s="362"/>
      <c r="AM3" s="362"/>
      <c r="AN3" s="362"/>
      <c r="AO3" s="362"/>
      <c r="AP3" s="362"/>
      <c r="AQ3" s="363"/>
      <c r="AR3" s="235"/>
      <c r="AS3" s="385" t="s">
        <v>1152</v>
      </c>
      <c r="AT3" s="386"/>
      <c r="AU3" s="385" t="s">
        <v>1153</v>
      </c>
      <c r="AV3" s="386"/>
      <c r="AW3" s="385" t="s">
        <v>1154</v>
      </c>
      <c r="AX3" s="387"/>
      <c r="AY3" s="63" t="s">
        <v>1155</v>
      </c>
      <c r="AZ3" s="63"/>
      <c r="BA3" s="383"/>
      <c r="BB3" s="384"/>
      <c r="BC3" s="361" t="s">
        <v>1148</v>
      </c>
      <c r="BD3" s="362"/>
      <c r="BE3" s="362"/>
      <c r="BF3" s="363"/>
      <c r="BG3" s="62"/>
      <c r="BH3" s="375"/>
      <c r="BI3" s="376"/>
      <c r="BJ3" s="377"/>
      <c r="BK3" s="378"/>
      <c r="BL3" s="49"/>
      <c r="BM3" s="364" t="s">
        <v>1156</v>
      </c>
      <c r="BN3" s="365"/>
      <c r="BO3" s="365"/>
      <c r="BP3" s="366"/>
      <c r="BQ3" s="364" t="s">
        <v>759</v>
      </c>
      <c r="BR3" s="365"/>
      <c r="BS3" s="366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405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27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/>
      <c r="AT348" s="237"/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TMT</v>
      </c>
      <c r="AN350" s="297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/>
      <c r="AT363" s="237"/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27" t="s">
        <v>1765</v>
      </c>
      <c r="BK363" s="16" t="s">
        <v>1766</v>
      </c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27" t="s">
        <v>1770</v>
      </c>
      <c r="BK366" s="327" t="s">
        <v>1770</v>
      </c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27" t="s">
        <v>1771</v>
      </c>
      <c r="BK367" s="327" t="s">
        <v>1771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27" t="s">
        <v>1773</v>
      </c>
      <c r="BK368" s="327" t="s">
        <v>1773</v>
      </c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1774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1775</v>
      </c>
      <c r="BK369" s="327" t="s">
        <v>1775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 t="str">
        <f>IF(BS_CONTROLE[[#This Row],[DATA]]="","",WEEKNUM(BS_CONTROLE[[#This Row],[DATA]]))</f>
        <v/>
      </c>
      <c r="D374" s="51"/>
      <c r="E374" s="311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329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97" t="str">
        <f>IF(BS_CONTROLE[[#This Row],[Local - Partida]]=0, "-", BS_CONTROLE[[#This Row],[Local - Partida]])</f>
        <v>-</v>
      </c>
      <c r="AL374" s="297" t="str">
        <f>IF(BS_CONTROLE[[#This Row],[Local - Encerramento]]=0, "-", BS_CONTROLE[[#This Row],[Local - Encerramento]])</f>
        <v>-</v>
      </c>
      <c r="AM374" s="297" t="str">
        <f>IF(BS_CONTROLE[[#This Row],[Entre - Estações]]=0, "-", BS_CONTROLE[[#This Row],[Entre - Estações]])</f>
        <v>-</v>
      </c>
      <c r="AN374" s="297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0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1776</v>
      </c>
      <c r="X375" s="51" t="s">
        <v>967</v>
      </c>
      <c r="Y375" s="153"/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 t="str">
        <f>IF(BS_CONTROLE[[#This Row],[DATA]]="","",WEEKNUM(BS_CONTROLE[[#This Row],[DATA]]))</f>
        <v/>
      </c>
      <c r="D376" s="51"/>
      <c r="E376" s="311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329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97" t="str">
        <f>IF(BS_CONTROLE[[#This Row],[Local - Partida]]=0, "-", BS_CONTROLE[[#This Row],[Local - Partida]])</f>
        <v>-</v>
      </c>
      <c r="AL376" s="297" t="str">
        <f>IF(BS_CONTROLE[[#This Row],[Local - Encerramento]]=0, "-", BS_CONTROLE[[#This Row],[Local - Encerramento]])</f>
        <v>-</v>
      </c>
      <c r="AM376" s="297" t="str">
        <f>IF(BS_CONTROLE[[#This Row],[Entre - Estações]]=0, "-", BS_CONTROLE[[#This Row],[Entre - Estações]])</f>
        <v>-</v>
      </c>
      <c r="AN376" s="297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1777</v>
      </c>
      <c r="X377" s="51" t="s">
        <v>972</v>
      </c>
      <c r="Y377" s="153"/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/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1778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1778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1779</v>
      </c>
      <c r="X383" s="51" t="s">
        <v>972</v>
      </c>
      <c r="Y383" s="153"/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1780</v>
      </c>
      <c r="N384" s="199" t="s">
        <v>1781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1782</v>
      </c>
      <c r="X384" s="51" t="s">
        <v>972</v>
      </c>
      <c r="Y384" s="153"/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1783</v>
      </c>
      <c r="W385" s="329" t="s">
        <v>1784</v>
      </c>
      <c r="X385" s="51" t="s">
        <v>972</v>
      </c>
      <c r="Y385" s="153"/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/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1774</v>
      </c>
      <c r="X389" s="51" t="s">
        <v>972</v>
      </c>
      <c r="Y389" s="153"/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/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406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407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407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407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407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407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407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407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407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407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407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407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407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407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407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407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407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407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407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407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407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407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407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407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407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407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407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407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407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407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407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407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407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407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407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407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407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407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407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407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407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407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407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407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407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407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407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407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407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1785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13" t="s">
        <v>703</v>
      </c>
      <c r="D3" s="313" t="s">
        <v>1786</v>
      </c>
      <c r="E3" s="313" t="s">
        <v>1787</v>
      </c>
      <c r="F3" s="313" t="s">
        <v>1788</v>
      </c>
      <c r="G3" s="313" t="s">
        <v>1789</v>
      </c>
      <c r="H3" s="313" t="s">
        <v>1790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1791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1792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/>
      <c r="D10" s="314"/>
      <c r="E10" s="314"/>
      <c r="F10" s="314"/>
      <c r="G10" s="314"/>
      <c r="H10" s="314"/>
    </row>
    <row r="11" spans="3:8">
      <c r="C11" s="314"/>
      <c r="D11" s="314"/>
      <c r="E11" s="314"/>
      <c r="F11" s="314"/>
      <c r="G11" s="314"/>
      <c r="H11" s="314"/>
    </row>
    <row r="12" spans="3:8">
      <c r="C12" s="314"/>
      <c r="D12" s="314"/>
      <c r="E12" s="314"/>
      <c r="F12" s="314"/>
      <c r="G12" s="314"/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A377" sqref="A377:XFD37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9"/>
      <c r="B1" s="390"/>
      <c r="C1" s="391"/>
      <c r="L1" s="323"/>
      <c r="M1" s="123"/>
      <c r="N1" s="289"/>
      <c r="O1" s="289"/>
      <c r="P1" s="165"/>
      <c r="Q1" s="392" t="s">
        <v>1225</v>
      </c>
      <c r="R1" s="393"/>
      <c r="U1" s="101"/>
      <c r="V1" s="394" t="s">
        <v>1793</v>
      </c>
      <c r="W1" s="394"/>
      <c r="X1" s="394"/>
      <c r="Y1" s="103"/>
    </row>
    <row r="2" spans="1:25" s="100" customFormat="1" ht="11.25" customHeight="1">
      <c r="A2" s="104" t="s">
        <v>1794</v>
      </c>
      <c r="B2" s="104" t="s">
        <v>1795</v>
      </c>
      <c r="C2" s="104" t="s">
        <v>605</v>
      </c>
      <c r="D2" s="105" t="s">
        <v>1177</v>
      </c>
      <c r="E2" s="105" t="s">
        <v>1178</v>
      </c>
      <c r="F2" s="105" t="s">
        <v>1796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1797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5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5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>
      <c r="A372" s="108" t="str">
        <f>IF(FN_MC!Y375="","*",FN_MC!Y375)</f>
        <v>*</v>
      </c>
      <c r="B372" s="108" t="str">
        <f>IF(FN_MC!X375="","*",FN_MC!X375)</f>
        <v>Contrato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5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*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*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*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*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*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1798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1799</v>
      </c>
      <c r="C2" s="95" t="s">
        <v>1162</v>
      </c>
      <c r="D2" s="95" t="s">
        <v>1164</v>
      </c>
      <c r="E2" s="95" t="s">
        <v>1800</v>
      </c>
      <c r="F2" s="95" t="s">
        <v>1801</v>
      </c>
      <c r="G2" s="95" t="s">
        <v>1802</v>
      </c>
      <c r="H2" s="95" t="s">
        <v>1803</v>
      </c>
      <c r="I2" s="95" t="s">
        <v>1804</v>
      </c>
      <c r="J2" s="95" t="s">
        <v>1805</v>
      </c>
      <c r="K2" s="130" t="s">
        <v>1806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5" t="s">
        <v>1807</v>
      </c>
      <c r="C2" s="395"/>
      <c r="D2" s="395"/>
      <c r="E2" s="395"/>
      <c r="F2" s="395"/>
      <c r="G2" s="395"/>
      <c r="H2" s="187"/>
    </row>
    <row r="3" spans="1:8">
      <c r="A3" s="187"/>
      <c r="B3" s="396"/>
      <c r="C3" s="396"/>
      <c r="D3" s="396"/>
      <c r="E3" s="396"/>
      <c r="F3" s="396"/>
      <c r="G3" s="396"/>
      <c r="H3" s="187"/>
    </row>
    <row r="4" spans="1:8" ht="40.5">
      <c r="A4" s="187"/>
      <c r="B4" s="318" t="s">
        <v>1808</v>
      </c>
      <c r="C4" s="318" t="s">
        <v>1809</v>
      </c>
      <c r="D4" s="318" t="s">
        <v>1810</v>
      </c>
      <c r="E4" s="318" t="s">
        <v>1811</v>
      </c>
      <c r="F4" s="318" t="s">
        <v>7</v>
      </c>
      <c r="G4" s="318" t="s">
        <v>1812</v>
      </c>
      <c r="H4" s="187"/>
    </row>
    <row r="5" spans="1:8" ht="43.5">
      <c r="A5" s="187"/>
      <c r="B5" s="319" t="s">
        <v>1813</v>
      </c>
      <c r="C5" s="319">
        <v>309525</v>
      </c>
      <c r="D5" s="319" t="s">
        <v>1814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1815</v>
      </c>
      <c r="C6" s="319">
        <v>256875</v>
      </c>
      <c r="D6" s="319" t="s">
        <v>1816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1817</v>
      </c>
      <c r="C7" s="319">
        <v>257278</v>
      </c>
      <c r="D7" s="319" t="s">
        <v>1818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1819</v>
      </c>
      <c r="C8" s="319">
        <v>261794</v>
      </c>
      <c r="D8" s="319" t="s">
        <v>1820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1821</v>
      </c>
      <c r="C9" s="319">
        <v>257033</v>
      </c>
      <c r="D9" s="319" t="s">
        <v>1822</v>
      </c>
      <c r="E9" s="319" t="s">
        <v>838</v>
      </c>
      <c r="F9" s="319" t="s">
        <v>194</v>
      </c>
      <c r="G9" s="319" t="s">
        <v>1823</v>
      </c>
      <c r="H9" s="187"/>
    </row>
    <row r="10" spans="1:8" ht="43.5">
      <c r="A10" s="187"/>
      <c r="B10" s="319" t="s">
        <v>1824</v>
      </c>
      <c r="C10" s="319">
        <v>396578</v>
      </c>
      <c r="D10" s="319" t="s">
        <v>1825</v>
      </c>
      <c r="E10" s="319" t="s">
        <v>838</v>
      </c>
      <c r="F10" s="319" t="s">
        <v>194</v>
      </c>
      <c r="G10" s="319" t="s">
        <v>1823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7" t="s">
        <v>1826</v>
      </c>
      <c r="D5" s="398"/>
      <c r="E5" s="398"/>
      <c r="F5" s="398"/>
      <c r="G5" s="398"/>
      <c r="H5" s="398"/>
      <c r="I5" s="398"/>
      <c r="J5" s="399"/>
      <c r="K5" s="400" t="s">
        <v>1827</v>
      </c>
      <c r="L5" s="401"/>
      <c r="M5" s="401"/>
      <c r="N5" s="401"/>
      <c r="O5" s="402" t="s">
        <v>1828</v>
      </c>
      <c r="P5" s="403"/>
      <c r="Q5" s="404"/>
    </row>
    <row r="6" spans="1:17" s="93" customFormat="1" ht="15.75" customHeight="1">
      <c r="A6" s="87" t="s">
        <v>1796</v>
      </c>
      <c r="B6" s="94" t="s">
        <v>1795</v>
      </c>
      <c r="C6" s="95" t="s">
        <v>1177</v>
      </c>
      <c r="D6" s="96" t="s">
        <v>1178</v>
      </c>
      <c r="E6" s="95" t="s">
        <v>1829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1830</v>
      </c>
      <c r="M6" s="138" t="s">
        <v>628</v>
      </c>
      <c r="N6" s="139" t="s">
        <v>1172</v>
      </c>
      <c r="O6" s="241" t="s">
        <v>1215</v>
      </c>
      <c r="P6" s="152"/>
      <c r="Q6" s="188" t="s">
        <v>1831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licença as 12:33h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Previsão de MC1 as 15h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Contrato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2026-01-22T17:59:20Z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