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13" documentId="8_{B6337239-1A00-434D-AAD0-422EA1FEB5AE}" xr6:coauthVersionLast="47" xr6:coauthVersionMax="47" xr10:uidLastSave="{E4931200-8BA7-4EEB-ACB8-209D5989A3B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M465" i="1" a="1"/>
  <c r="M465" i="1"/>
  <c r="AM465" i="1" s="1"/>
  <c r="N465" i="1" a="1"/>
  <c r="N465" i="1"/>
  <c r="AN465" i="1" s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5" i="1"/>
  <c r="S465" i="1" a="1"/>
  <c r="S465" i="1"/>
  <c r="T465" i="1" a="1"/>
  <c r="T465" i="1"/>
  <c r="U465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76" i="1" l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<sst xmlns="http://schemas.openxmlformats.org/spreadsheetml/2006/main" count="7902" uniqueCount="1949">
  <si>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</si>
  <si>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</si>
  <si>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</si>
  <si>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</si>
  <si>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</si>
  <si>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</si>
  <si>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</si>
  <si>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</si>
  <si>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</si>
  <si>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</si>
  <si>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</si>
  <si>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</si>
  <si>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</si>
  <si>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</si>
  <si>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</si>
  <si>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</si>
  <si>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</si>
  <si>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</si>
  <si>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</si>
  <si>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</si>
  <si>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</si>
  <si>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</si>
  <si>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</si>
  <si>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</si>
  <si>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</si>
  <si>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</si>
  <si>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</si>
  <si>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</si>
  <si>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</si>
  <si>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</si>
  <si>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</si>
  <si>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</si>
  <si>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</si>
  <si>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</si>
  <si>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</si>
  <si>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</si>
  <si>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</si>
  <si>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</si>
  <si>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</si>
  <si>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</si>
  <si>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</si>
  <si>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</si>
  <si>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</si>
  <si>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</si>
  <si>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</si>
  <si>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</si>
  <si>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</si>
  <si>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</si>
  <si>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</si>
  <si>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</si>
  <si>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</si>
  <si>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</si>
  <si>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</si>
  <si>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</si>
  <si>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</si>
  <si>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</si>
  <si>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</si>
  <si>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</si>
  <si>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</si>
  <si>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</si>
  <si>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</si>
  <si>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</si>
  <si>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</si>
  <si>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</si>
  <si>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</si>
  <si>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</si>
  <si>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</si>
  <si>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</si>
  <si>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</si>
  <si>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</si>
  <si>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</si>
  <si>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</si>
  <si>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</si>
  <si>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</si>
  <si>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</si>
  <si>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</si>
  <si>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</si>
  <si>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</si>
  <si>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</si>
  <si>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</si>
  <si>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</si>
  <si>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</si>
  <si>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</si>
  <si>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</si>
  <si>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</si>
  <si>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</si>
  <si>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</si>
  <si>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</si>
  <si>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</si>
  <si>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</si>
  <si>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</si>
  <si>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</si>
  <si>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</si>
  <si>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</si>
  <si>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</si>
  <si>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</si>
  <si>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</si>
  <si>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</si>
  <si>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</si>
  <si>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</si>
  <si>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</si>
  <si>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</si>
  <si>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</si>
  <si>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</si>
  <si>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</si>
  <si>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</si>
  <si>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</si>
  <si>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</si>
  <si>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</si>
  <si>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</si>
  <si>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</si>
  <si>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</si>
  <si>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</si>
  <si>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</si>
  <si>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</si>
  <si>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</si>
  <si>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</si>
  <si>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</si>
  <si>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</si>
  <si>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</si>
  <si>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</si>
  <si>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</si>
  <si>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</si>
  <si>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</si>
  <si>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</si>
  <si>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</si>
  <si>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</si>
  <si>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</si>
  <si>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</si>
  <si>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</si>
  <si>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</si>
  <si>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</si>
  <si>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</si>
  <si>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</si>
  <si>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</si>
  <si>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</si>
  <si>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</si>
  <si>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</si>
  <si>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</si>
  <si>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</si>
  <si>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</si>
  <si>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</si>
  <si>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</si>
  <si>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</si>
  <si>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</si>
  <si>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</si>
  <si>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</si>
  <si>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</si>
  <si>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</si>
  <si>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</si>
  <si>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</si>
  <si>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</si>
  <si>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</si>
  <si>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</si>
  <si>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</si>
  <si>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</si>
  <si>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</si>
  <si>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</si>
  <si>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</si>
  <si>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</si>
  <si>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</si>
  <si>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</si>
  <si>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</si>
  <si>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</si>
  <si>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</si>
  <si>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</si>
  <si>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</si>
  <si>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</si>
  <si>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</si>
  <si>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</si>
  <si>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</si>
  <si>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</si>
  <si>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</si>
  <si>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</si>
  <si>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</si>
  <si>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</si>
  <si>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</si>
  <si>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</si>
  <si>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</si>
  <si>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</si>
  <si>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</si>
  <si>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</si>
  <si>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</si>
  <si>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</si>
  <si>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</si>
  <si>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</si>
  <si>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</si>
  <si>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</si>
  <si>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</si>
  <si>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</si>
  <si>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</si>
  <si>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</si>
  <si>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</si>
  <si>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</si>
  <si>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</si>
  <si>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</si>
  <si>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</si>
  <si>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</si>
  <si>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</si>
  <si>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</si>
  <si>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</si>
  <si>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</si>
  <si>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</si>
  <si>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</si>
  <si>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</si>
  <si>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</si>
  <si>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</si>
  <si>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</si>
  <si>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</si>
  <si>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</si>
  <si>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</si>
  <si>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</si>
  <si>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</si>
  <si>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</si>
  <si>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</si>
  <si>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</si>
  <si>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</si>
  <si>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</si>
  <si>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</si>
  <si>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</si>
  <si>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</si>
  <si>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</si>
  <si>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</si>
  <si>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</si>
  <si>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</si>
  <si>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</si>
  <si>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</si>
  <si>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</si>
  <si>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</si>
  <si>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</si>
  <si>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</si>
  <si>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</si>
  <si>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</si>
  <si>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</si>
  <si>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</si>
  <si>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</si>
  <si>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</si>
  <si>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</si>
  <si>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</si>
  <si>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</si>
  <si>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</si>
  <si>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</si>
  <si>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</si>
  <si>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</si>
  <si>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</si>
  <si>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</si>
  <si>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</si>
  <si>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</si>
  <si>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</si>
  <si>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</si>
  <si>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</si>
  <si>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</si>
  <si>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</si>
  <si>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</si>
  <si>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</si>
  <si>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</si>
  <si>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</si>
  <si>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</si>
  <si>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</si>
  <si>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</si>
  <si>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</si>
  <si>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</si>
  <si>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</si>
  <si>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</si>
  <si>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</si>
  <si>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</si>
  <si>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</si>
  <si>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</si>
  <si>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</si>
  <si>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</si>
  <si>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</si>
  <si>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</si>
  <si>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</si>
  <si>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</si>
  <si>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</si>
  <si>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</si>
  <si>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</si>
  <si>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</si>
  <si>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</si>
  <si>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</si>
  <si>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</si>
  <si>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</si>
  <si>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</si>
  <si>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</si>
  <si>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</si>
  <si>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</si>
  <si>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</si>
  <si>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</si>
  <si>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</si>
  <si>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</si>
  <si>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</si>
  <si>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</si>
  <si>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</si>
  <si>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</si>
  <si>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</si>
  <si>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</si>
  <si>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</si>
  <si>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</si>
  <si>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</si>
  <si>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</si>
  <si>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</si>
  <si>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</si>
  <si>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</si>
  <si>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</si>
  <si>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</si>
  <si>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</si>
  <si>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</si>
  <si>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</si>
  <si>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</si>
  <si>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</si>
  <si>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</si>
  <si>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</si>
  <si>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</si>
  <si>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</si>
  <si>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</si>
  <si>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</si>
  <si>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</si>
  <si>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</si>
  <si>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</si>
  <si>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</si>
  <si>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</si>
  <si>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</si>
  <si>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</si>
  <si>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</si>
  <si>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</si>
  <si>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</si>
  <si>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</si>
  <si>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</si>
  <si>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</si>
  <si>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</si>
  <si>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</si>
  <si>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</si>
  <si>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</si>
  <si>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</si>
  <si>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</si>
  <si>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</si>
  <si>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</si>
  <si>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</si>
  <si>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</si>
  <si>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</si>
  <si>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</si>
  <si>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</si>
  <si>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</si>
  <si>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</si>
  <si>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</si>
  <si>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</si>
  <si>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</si>
  <si>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</si>
  <si>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</si>
  <si>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</si>
  <si>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</si>
  <si>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</si>
  <si>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</si>
  <si>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</si>
  <si>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</si>
  <si>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</si>
  <si>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</si>
  <si>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</si>
  <si>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</si>
  <si>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</si>
  <si>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</si>
  <si>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</si>
  <si>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</si>
  <si>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</si>
  <si>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</si>
  <si>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</si>
  <si>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</si>
  <si>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</si>
  <si>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</si>
  <si>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</si>
  <si>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</si>
  <si>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</si>
  <si>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</si>
  <si>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</si>
  <si>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</si>
  <si>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</si>
  <si>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</si>
  <si>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</si>
  <si>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</si>
  <si>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</si>
  <si>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</si>
  <si>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</si>
  <si>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</si>
  <si>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</si>
  <si>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</si>
  <si>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</si>
  <si>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</si>
  <si>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</si>
  <si>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</si>
  <si>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</si>
  <si>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</si>
  <si>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</si>
  <si>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</si>
  <si>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</si>
  <si>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</si>
  <si>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</si>
  <si>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</si>
  <si>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</si>
  <si>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</si>
  <si>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</si>
  <si>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</si>
  <si>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</si>
  <si>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</si>
  <si>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</si>
  <si>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</si>
  <si>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</si>
  <si>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</si>
  <si>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</si>
  <si>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</si>
  <si>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</si>
  <si>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</si>
  <si>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</si>
  <si>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</si>
  <si>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</si>
  <si>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</si>
  <si>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</si>
  <si>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</si>
  <si>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</si>
  <si>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</si>
  <si>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</si>
  <si>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</si>
  <si>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</si>
  <si>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</si>
  <si>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</si>
  <si>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</si>
  <si>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</si>
  <si>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</si>
  <si>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</si>
  <si>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</si>
  <si>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</si>
  <si>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</si>
  <si>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</si>
  <si>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</si>
  <si>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</si>
  <si>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</si>
  <si>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</si>
  <si>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</si>
  <si>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</si>
  <si>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</si>
  <si>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</si>
  <si>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</si>
  <si>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</si>
  <si>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</si>
  <si>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</si>
  <si>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</si>
  <si>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</si>
  <si>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</si>
  <si>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</si>
  <si>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</si>
  <si>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</si>
  <si>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</si>
  <si>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</si>
  <si>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</si>
  <si>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</si>
  <si>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</si>
  <si>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</si>
  <si>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</si>
  <si>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</si>
  <si>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</si>
  <si>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</si>
  <si>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</si>
  <si>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</si>
  <si>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</si>
  <si>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</si>
  <si>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</si>
  <si>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</si>
  <si>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</si>
  <si>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</si>
  <si>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</si>
  <si>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</si>
  <si>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</si>
  <si>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</si>
  <si>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</si>
  <si>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</si>
  <si>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</si>
  <si>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</si>
  <si>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</si>
  <si>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</si>
  <si>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</si>
  <si>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</si>
  <si>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</si>
  <si>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</si>
  <si>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</si>
  <si>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</si>
  <si>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</si>
  <si>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</si>
  <si>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</si>
  <si>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</si>
  <si>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</si>
  <si>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</si>
  <si>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</si>
  <si>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</si>
  <si>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</si>
  <si>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</si>
  <si>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</si>
  <si>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</si>
  <si>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</si>
  <si>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</si>
  <si>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</si>
  <si>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</si>
  <si>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</si>
  <si>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</si>
  <si>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</si>
  <si>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</si>
  <si>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</si>
  <si>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</si>
  <si>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</si>
  <si>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</si>
  <si>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</si>
  <si>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</si>
  <si>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</si>
  <si>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</si>
  <si>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</si>
  <si>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</si>
  <si>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</si>
  <si>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</si>
  <si>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</si>
  <si>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</si>
  <si>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</si>
  <si>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</si>
  <si>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</si>
  <si>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</si>
  <si>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</si>
  <si>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</si>
  <si>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</si>
  <si>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</si>
  <si>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</si>
  <si>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</si>
  <si>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</si>
  <si>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</si>
  <si>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</si>
  <si>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</si>
  <si>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</si>
  <si>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</si>
  <si>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</si>
  <si>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</si>
  <si>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</si>
  <si>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</si>
  <si>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</si>
  <si>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</si>
  <si>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</si>
  <si>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</si>
  <si>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</si>
  <si>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</si>
  <si>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</si>
  <si>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</si>
  <si>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</si>
  <si>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</si>
  <si>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</si>
  <si>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</si>
  <si>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</si>
  <si>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</si>
  <si>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</si>
  <si>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</si>
  <si>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</si>
  <si>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</si>
  <si>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</si>
  <si>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</si>
  <si>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</si>
  <si>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</si>
  <si>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</si>
  <si>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</si>
  <si>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</si>
  <si>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</si>
  <si>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</si>
  <si>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</si>
  <si>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</si>
  <si>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</si>
  <si>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</si>
  <si>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</si>
  <si>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</si>
  <si>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</si>
  <si>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</si>
  <si>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</si>
  <si>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</si>
  <si>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</si>
  <si>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</si>
  <si>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</si>
  <si>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</si>
  <si>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</si>
  <si>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</si>
  <si>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</si>
  <si>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</si>
  <si>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</si>
  <si>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</si>
  <si>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</si>
  <si>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</si>
  <si>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</si>
  <si>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</si>
  <si>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</si>
  <si>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</si>
  <si>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</si>
  <si>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</si>
  <si>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</si>
  <si>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</si>
  <si>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</si>
  <si>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</si>
  <si>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</si>
  <si>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</si>
  <si>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</si>
  <si>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</si>
  <si>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</si>
  <si>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</si>
  <si>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</si>
  <si>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</si>
  <si>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</si>
  <si>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</si>
  <si>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</si>
  <si>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</si>
  <si>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</si>
  <si>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</si>
  <si>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</si>
  <si>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</si>
  <si>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</si>
  <si>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</si>
  <si>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</si>
  <si>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</si>
  <si>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</si>
  <si>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</si>
  <si>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</si>
  <si>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</si>
  <si>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</si>
  <si>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</si>
  <si>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</si>
  <si>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</si>
  <si>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</si>
  <si>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</si>
  <si>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</si>
  <si>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</si>
  <si>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</si>
  <si>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</si>
  <si>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</si>
  <si>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</si>
  <si>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</si>
  <si>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</si>
  <si>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</si>
  <si>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</si>
  <si>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</si>
  <si>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</si>
  <si>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</si>
  <si>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</si>
  <si>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</si>
  <si>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</si>
  <si>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</si>
  <si>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</si>
  <si>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</si>
  <si>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</si>
  <si>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</si>
  <si>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</si>
  <si>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</si>
  <si>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</si>
  <si>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</si>
  <si>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</si>
  <si>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</si>
  <si>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</si>
  <si>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</si>
  <si>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</si>
  <si>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</si>
  <si>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</si>
  <si>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</si>
  <si>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</si>
  <si>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</si>
  <si>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</si>
  <si>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</si>
  <si>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</si>
  <si>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</si>
  <si>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</si>
  <si>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</si>
  <si>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</si>
  <si>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</si>
  <si>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</si>
  <si>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</si>
  <si>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</si>
  <si>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</si>
  <si>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</si>
  <si>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</si>
  <si>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</si>
  <si>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</si>
  <si>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</si>
  <si>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</si>
  <si>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</si>
  <si>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</si>
  <si>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</si>
  <si>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</si>
  <si>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</si>
  <si>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</si>
  <si>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</si>
  <si>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</si>
  <si>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</si>
  <si>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</si>
  <si>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</si>
  <si>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</si>
  <si>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</si>
  <si>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</si>
  <si>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</si>
  <si>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</si>
  <si>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</si>
  <si>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</si>
  <si>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</si>
  <si>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</si>
  <si>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</si>
  <si>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</si>
  <si>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</si>
  <si>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</si>
  <si>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</si>
  <si>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</si>
  <si>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</si>
  <si>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</si>
  <si>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</si>
  <si>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</si>
  <si>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</si>
  <si>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</si>
  <si>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</si>
  <si>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</si>
  <si>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</si>
  <si>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</si>
  <si>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</si>
  <si>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</si>
  <si>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</si>
  <si>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</si>
  <si>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</si>
  <si>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</si>
  <si>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</si>
  <si>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</si>
  <si>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</si>
  <si>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</si>
  <si>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</si>
  <si>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</si>
  <si>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</si>
  <si>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</si>
  <si>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</si>
  <si>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</si>
  <si>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</si>
  <si>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</si>
  <si>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</si>
  <si>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</si>
  <si>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</si>
  <si>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</si>
  <si>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</si>
  <si>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</si>
  <si>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</si>
  <si>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</si>
  <si>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</si>
  <si>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</si>
  <si>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</si>
  <si>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</si>
  <si>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</si>
  <si>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</si>
  <si>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</si>
  <si>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</si>
  <si>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</si>
  <si>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</si>
  <si>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</si>
  <si>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</si>
  <si>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</si>
  <si>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</si>
  <si>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</si>
  <si>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</si>
  <si>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</si>
  <si>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</si>
  <si>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</si>
  <si>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</si>
  <si>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</si>
  <si>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</si>
  <si>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</si>
  <si>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</si>
  <si>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</si>
  <si>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</si>
  <si>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</si>
  <si>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</si>
  <si>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</si>
  <si>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</si>
  <si>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</si>
  <si>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</si>
  <si>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</si>
  <si>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</si>
  <si>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</si>
  <si>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</si>
  <si>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</si>
  <si>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</si>
  <si>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</si>
  <si>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</si>
  <si>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</si>
  <si>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</si>
  <si>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</si>
  <si>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</si>
  <si>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</si>
  <si>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</si>
  <si>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</si>
  <si>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</si>
  <si>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</si>
  <si>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</si>
  <si>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</si>
  <si>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</si>
  <si>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</si>
  <si>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</si>
  <si>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</si>
  <si>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</si>
  <si>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</si>
  <si>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</si>
  <si>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</si>
  <si>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</si>
  <si>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</si>
  <si>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</si>
  <si>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</si>
  <si>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</si>
  <si>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</si>
  <si>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</si>
  <si>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</si>
  <si>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</si>
  <si>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</si>
  <si>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</si>
  <si>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</si>
  <si>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</si>
  <si>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</si>
  <si>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</si>
  <si>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</si>
  <si>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</si>
  <si>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</si>
  <si>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</si>
  <si>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</si>
  <si>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</si>
  <si>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</si>
  <si>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</si>
  <si>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</si>
  <si>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</si>
  <si>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</si>
  <si>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</si>
  <si>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</si>
  <si>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</si>
  <si>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</si>
  <si>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</si>
  <si>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</si>
  <si>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</si>
  <si>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</si>
  <si>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</si>
  <si>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</si>
  <si>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</si>
  <si>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</si>
  <si>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</si>
  <si>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</si>
  <si>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</si>
  <si>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</si>
  <si>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</si>
  <si>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</si>
  <si>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</si>
  <si>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</si>
  <si>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</si>
  <si>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</si>
  <si>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</si>
  <si>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</si>
  <si>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</si>
  <si>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</si>
  <si>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</si>
  <si>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</si>
  <si>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</si>
  <si>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</si>
  <si>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</si>
  <si>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</si>
  <si>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</si>
  <si>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</si>
  <si>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</si>
  <si>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</si>
  <si>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</si>
  <si>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</si>
  <si>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</si>
  <si>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</si>
  <si>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</si>
  <si>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</si>
  <si>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</si>
  <si>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</si>
  <si>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</si>
  <si>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</si>
  <si>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</si>
  <si>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</si>
  <si>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</si>
  <si>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</si>
  <si>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</si>
  <si>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</si>
  <si>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</si>
  <si>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</si>
  <si>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</si>
  <si>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</si>
  <si>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</si>
  <si>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</si>
  <si>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</si>
  <si>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</si>
  <si>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</si>
  <si>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</si>
  <si>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</si>
  <si>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</si>
  <si>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</si>
  <si>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</si>
  <si>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</si>
  <si>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</si>
  <si>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</si>
  <si>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</si>
  <si>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</si>
  <si>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</si>
  <si>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</si>
  <si>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</si>
  <si>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</si>
  <si>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</si>
  <si>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</si>
  <si>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</si>
  <si>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</si>
  <si>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</si>
  <si>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</si>
  <si>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</si>
  <si>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</si>
  <si>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</si>
  <si>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</si>
  <si>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</si>
  <si>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</si>
  <si>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</si>
  <si>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</si>
  <si>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</si>
  <si>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</si>
  <si>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</si>
  <si>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</si>
  <si>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</si>
  <si>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</si>
  <si>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</si>
  <si>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</si>
  <si>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</si>
  <si>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</si>
  <si>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</si>
  <si>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</si>
  <si>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</si>
  <si>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</si>
  <si>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</si>
  <si>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</si>
  <si>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</si>
  <si>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</si>
  <si>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</si>
  <si>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</si>
  <si>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</si>
  <si>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</si>
  <si>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</si>
  <si>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</si>
  <si>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</si>
  <si>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</si>
  <si>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</si>
  <si>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</si>
  <si>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</si>
  <si>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</si>
  <si>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</si>
  <si>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</si>
  <si>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</si>
  <si>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</si>
  <si>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</si>
  <si>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</si>
  <si>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</si>
  <si>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</si>
  <si>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</si>
  <si>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</si>
  <si>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</si>
  <si>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</si>
  <si>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</si>
  <si>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</si>
  <si>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</si>
  <si>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</si>
  <si>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</si>
  <si>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</si>
  <si>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</si>
  <si>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</si>
  <si>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</si>
  <si>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</si>
  <si>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</si>
  <si>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</si>
  <si>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</si>
  <si>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</si>
  <si>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</si>
  <si>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</si>
  <si>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</si>
  <si>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</si>
  <si>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</si>
  <si>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</si>
  <si>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</si>
  <si>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</si>
  <si>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</si>
  <si>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</si>
  <si>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</si>
  <si>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</si>
  <si>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</si>
  <si>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</si>
  <si>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</si>
  <si>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</si>
  <si>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</si>
  <si>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</si>
  <si>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</si>
  <si>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</si>
  <si>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</si>
  <si>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</si>
  <si>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</si>
  <si>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</si>
  <si>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</si>
  <si>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</si>
  <si>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</si>
  <si>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</si>
  <si>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</si>
  <si>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</si>
  <si>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</si>
  <si>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</si>
  <si>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</si>
  <si>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</si>
  <si>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</si>
  <si>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</si>
  <si>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</si>
  <si>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</si>
  <si>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</si>
  <si>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</si>
  <si>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</si>
  <si>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</si>
  <si>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</si>
  <si>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</si>
  <si>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</si>
  <si>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</si>
  <si>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</si>
  <si>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</si>
  <si>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</si>
  <si>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</si>
  <si>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</si>
  <si>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</si>
  <si>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</si>
  <si>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</si>
  <si>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</si>
  <si>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</si>
  <si>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</si>
  <si>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</si>
  <si>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</si>
  <si>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</si>
  <si>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</si>
  <si>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</si>
  <si>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</si>
  <si>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</si>
  <si>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</si>
  <si>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</si>
  <si>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</si>
  <si>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</si>
  <si>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</si>
  <si>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</si>
  <si>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</si>
  <si>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</si>
  <si>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</si>
  <si>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</si>
  <si>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</si>
  <si>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</si>
  <si>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</si>
  <si>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</si>
  <si>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</si>
  <si>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</si>
  <si>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</si>
  <si>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</si>
  <si>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</si>
  <si>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</si>
  <si>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</si>
  <si>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</si>
  <si>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</si>
  <si>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</si>
  <si>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</si>
  <si>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</si>
  <si>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</si>
  <si>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</si>
  <si>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</si>
  <si>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</si>
  <si>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</si>
  <si>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</si>
  <si>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</si>
  <si>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</si>
  <si>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</si>
  <si>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</si>
  <si>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</si>
  <si>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</si>
  <si>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</si>
  <si>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</si>
  <si>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</si>
  <si>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</si>
  <si>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</si>
  <si>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</si>
  <si>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</si>
  <si>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</si>
  <si>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</si>
  <si>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</si>
  <si>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</si>
  <si>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</si>
  <si>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</si>
  <si>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</si>
  <si>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</si>
  <si>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</si>
  <si>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</si>
  <si>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</si>
  <si>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</si>
  <si>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</si>
  <si>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</si>
  <si>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</si>
  <si>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</si>
  <si>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</si>
  <si>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</si>
  <si>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</si>
  <si>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</si>
  <si>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</si>
  <si>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</si>
  <si>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</si>
  <si>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</si>
  <si>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</si>
  <si>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</si>
  <si>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</si>
  <si>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</si>
  <si>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</si>
  <si>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</si>
  <si>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</si>
  <si>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</si>
  <si>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</si>
  <si>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</si>
  <si>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</si>
  <si>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</si>
  <si>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</si>
  <si>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</si>
  <si>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</si>
  <si>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</si>
  <si>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</si>
  <si>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</si>
  <si>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</si>
  <si>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</si>
  <si>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</si>
  <si>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</si>
  <si>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</si>
  <si>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</si>
  <si>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</si>
  <si>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</si>
  <si>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</si>
  <si>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</si>
  <si>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</si>
  <si>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</si>
  <si>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</si>
  <si>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</si>
  <si>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</si>
  <si>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</si>
  <si>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</si>
  <si>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</si>
  <si>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</si>
  <si>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</si>
  <si>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</si>
  <si>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</si>
  <si>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</si>
  <si>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</si>
  <si>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</si>
  <si>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</si>
  <si>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</si>
  <si>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</si>
  <si>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</si>
  <si>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</si>
  <si>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</si>
  <si>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</si>
  <si>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</si>
  <si>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</si>
  <si>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</si>
  <si>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</si>
  <si>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</si>
  <si>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</si>
  <si>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</si>
  <si>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</si>
  <si>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</si>
  <si>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</si>
  <si>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</si>
  <si>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</si>
  <si>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</si>
  <si>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</si>
  <si>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</si>
  <si>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</si>
  <si>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</si>
  <si>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</si>
  <si>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</si>
  <si>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</si>
  <si>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</si>
  <si>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</si>
  <si>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</si>
  <si>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</si>
  <si>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</si>
  <si>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</si>
  <si>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</si>
  <si>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</si>
  <si>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</si>
  <si>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</si>
  <si>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</si>
  <si>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</si>
  <si>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</si>
  <si>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</si>
  <si>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</si>
  <si>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</si>
  <si>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</si>
  <si>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</si>
  <si>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</si>
  <si>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</si>
  <si>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</si>
  <si>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</si>
  <si>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</si>
  <si>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</si>
  <si>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</si>
  <si>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</si>
  <si>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</si>
  <si>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</si>
  <si>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</si>
  <si>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</si>
  <si>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</si>
  <si>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</si>
  <si>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</si>
  <si>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</si>
  <si>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</si>
  <si>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</si>
  <si>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</si>
  <si>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</si>
  <si>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</si>
  <si>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</si>
  <si>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</si>
  <si>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</si>
  <si>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</si>
  <si>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</si>
  <si>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</si>
  <si>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</si>
  <si>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</si>
  <si>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</si>
  <si>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</si>
  <si>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</si>
  <si>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</si>
  <si>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</si>
  <si>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</si>
  <si>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</si>
  <si>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</si>
  <si>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</si>
  <si>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</si>
  <si>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</si>
  <si>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</si>
  <si>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</si>
  <si>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</si>
  <si>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</si>
  <si>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</si>
  <si>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</si>
  <si>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</si>
  <si>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</si>
  <si>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</si>
  <si>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</si>
  <si>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</si>
  <si>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</si>
  <si>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</si>
  <si>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</si>
  <si>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</si>
  <si>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</si>
  <si>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</si>
  <si>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</si>
  <si>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</si>
  <si>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</si>
  <si>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</si>
  <si>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</si>
  <si>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</si>
  <si>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</si>
  <si>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</si>
  <si>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</si>
  <si>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</si>
  <si>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</si>
  <si>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</si>
  <si>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</si>
  <si>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</si>
  <si>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</si>
  <si>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</si>
  <si>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</si>
  <si>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</si>
  <si>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</si>
  <si>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</si>
  <si>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</si>
  <si>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</si>
  <si>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</si>
  <si>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</si>
  <si>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</si>
  <si>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</si>
  <si>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</si>
  <si>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</si>
  <si>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</si>
  <si>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</si>
  <si>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</si>
  <si>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</si>
  <si>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</si>
  <si>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</si>
  <si>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</si>
  <si>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</si>
  <si>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</si>
  <si>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</si>
  <si>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</si>
  <si>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</si>
  <si>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</si>
  <si>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</si>
  <si>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</si>
  <si>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</si>
  <si>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</si>
  <si>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</si>
  <si>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</si>
  <si>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</si>
  <si>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</si>
  <si>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</si>
  <si>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</si>
  <si>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</si>
  <si>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</si>
  <si>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</si>
  <si>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</si>
  <si>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</si>
  <si>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</si>
  <si>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</si>
  <si>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</si>
  <si>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</si>
  <si>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</si>
  <si>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</si>
  <si>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</si>
  <si>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</si>
  <si>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</si>
  <si>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</si>
  <si>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</si>
  <si>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</si>
  <si>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</si>
  <si>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</si>
  <si>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</si>
  <si>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</si>
  <si>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</si>
  <si>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</si>
  <si>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</si>
  <si>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</si>
  <si>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</si>
  <si>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</si>
  <si>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</si>
  <si>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</si>
  <si>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</si>
  <si>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</si>
  <si>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</si>
  <si>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</si>
  <si>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</si>
  <si>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</si>
  <si>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</si>
  <si>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</si>
  <si>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</si>
  <si>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</si>
  <si>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</si>
  <si>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</si>
  <si>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</si>
  <si>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</si>
  <si>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</si>
  <si>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</si>
  <si>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</si>
  <si>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</si>
  <si>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</si>
  <si>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</si>
  <si>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</si>
  <si>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</si>
  <si>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</si>
  <si>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</si>
  <si>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</si>
  <si>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</si>
  <si>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</si>
  <si>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</si>
  <si>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</si>
  <si>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</si>
  <si>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</si>
  <si>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</si>
  <si>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</si>
  <si>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</si>
  <si>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</si>
  <si>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</si>
  <si>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</si>
  <si>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</si>
  <si>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</si>
  <si>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</si>
  <si>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</si>
  <si>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</si>
  <si>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</si>
  <si>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</si>
  <si>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</si>
  <si>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</si>
  <si>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</si>
  <si>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</si>
  <si>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</si>
  <si>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</si>
  <si>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</si>
  <si>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</si>
  <si>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</si>
  <si>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</si>
  <si>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</si>
  <si>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</si>
  <si>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</si>
  <si>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</si>
  <si>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</si>
  <si>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</si>
  <si>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</si>
  <si>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</si>
  <si>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</si>
  <si>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</si>
  <si>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</si>
  <si>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</si>
  <si>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</si>
  <si>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</si>
  <si>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</si>
  <si>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</si>
  <si>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</si>
  <si>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</si>
  <si>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</si>
  <si>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</si>
  <si>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</si>
  <si>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</si>
  <si>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</si>
  <si>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</si>
  <si>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</si>
  <si>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</si>
  <si>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</si>
  <si>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</si>
  <si>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</si>
  <si>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</si>
  <si>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</si>
  <si>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</si>
  <si>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</si>
  <si>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</si>
  <si>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</si>
  <si>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</si>
  <si>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</si>
  <si>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</si>
  <si>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</si>
  <si>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</si>
  <si>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</si>
  <si>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</si>
  <si>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</si>
  <si>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</si>
  <si>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</si>
  <si>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</si>
  <si>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</si>
  <si>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</si>
  <si>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</si>
  <si>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</si>
  <si>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</si>
  <si>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</si>
  <si>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</si>
  <si>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</si>
  <si>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</si>
  <si>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</si>
  <si>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</si>
  <si>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</si>
  <si>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</si>
  <si>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</si>
  <si>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</si>
  <si>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</si>
  <si>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</si>
  <si>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</si>
  <si>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</si>
  <si>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</si>
  <si>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</si>
  <si>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</si>
  <si>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</si>
  <si>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</si>
  <si>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</si>
  <si>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</si>
  <si>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</si>
  <si>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</si>
  <si>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</si>
  <si>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</si>
  <si>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</si>
  <si>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</si>
  <si>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</si>
  <si>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</si>
  <si>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</si>
  <si>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</si>
  <si>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</si>
  <si>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</si>
  <si>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</si>
  <si>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</si>
  <si>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</si>
  <si>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</si>
  <si>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</si>
  <si>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</si>
  <si>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</si>
  <si>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</si>
  <si>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</si>
  <si>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</si>
  <si>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</si>
  <si>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</si>
  <si>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</si>
  <si>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</si>
  <si>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</si>
  <si>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</si>
  <si>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</si>
  <si>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</si>
  <si>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</si>
  <si>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</si>
  <si>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</si>
  <si>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</si>
  <si>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</si>
  <si>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</si>
  <si>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</si>
  <si>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</si>
  <si>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</si>
  <si>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</si>
  <si>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</si>
  <si>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</si>
  <si>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</si>
  <si>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</si>
  <si>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</si>
  <si>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</si>
  <si>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</si>
  <si>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</si>
  <si>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</si>
  <si>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</si>
  <si>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</si>
  <si>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</si>
  <si>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</si>
  <si>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</si>
  <si>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</si>
  <si>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</si>
  <si>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</si>
  <si>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</si>
  <si>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</si>
  <si>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</si>
  <si>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</si>
  <si>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</si>
  <si>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</si>
  <si>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</si>
  <si>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</si>
  <si>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</si>
  <si>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</si>
  <si>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</si>
  <si>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</si>
  <si>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</si>
  <si>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</si>
  <si>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</si>
  <si>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</si>
  <si>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</si>
  <si>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</si>
  <si>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</si>
  <si>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</si>
  <si>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</si>
  <si>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</si>
  <si>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</si>
  <si>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</si>
  <si>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</si>
  <si>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</si>
  <si>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</si>
  <si>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</si>
  <si>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</si>
  <si>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</si>
  <si>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</si>
  <si>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</si>
  <si>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</si>
  <si>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</si>
  <si>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</si>
  <si>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</si>
  <si>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</si>
  <si>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</si>
  <si>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</si>
  <si>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</si>
  <si>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</si>
  <si>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</si>
  <si>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</si>
  <si>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</si>
  <si>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</si>
  <si>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</si>
  <si>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</si>
  <si>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</si>
  <si>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</si>
  <si>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</si>
  <si>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</si>
  <si>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</si>
  <si>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</si>
  <si>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</si>
  <si>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</si>
  <si>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</si>
  <si>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</si>
  <si>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</si>
  <si>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</si>
  <si>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</si>
  <si>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</si>
  <si>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</si>
  <si>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</si>
  <si>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</si>
  <si>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</si>
  <si>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</si>
  <si>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</si>
  <si>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</si>
  <si>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</si>
  <si>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</si>
  <si>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</si>
  <si>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</si>
  <si>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</si>
  <si>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</si>
  <si>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</si>
  <si>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</si>
  <si>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</si>
  <si>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</si>
  <si>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</si>
  <si>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</si>
  <si>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</si>
  <si>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</si>
  <si>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</si>
  <si>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</si>
  <si>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</si>
  <si>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</si>
  <si>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</si>
  <si>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</si>
  <si>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</si>
  <si>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</si>
  <si>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</si>
  <si>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</si>
  <si>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</si>
  <si>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</si>
  <si>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</si>
  <si>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</si>
  <si>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</si>
  <si>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</si>
  <si>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</si>
  <si>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</si>
  <si>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</si>
  <si>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</si>
  <si>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</si>
  <si>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</si>
  <si>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</si>
  <si>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</si>
  <si>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</si>
  <si>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</si>
  <si>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</si>
  <si>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</si>
  <si>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</si>
  <si>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</si>
  <si>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</si>
  <si>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</si>
  <si>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</si>
  <si>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</si>
  <si>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</si>
  <si>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</si>
  <si>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</si>
  <si>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</si>
  <si>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</si>
  <si>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</si>
  <si>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</si>
  <si>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</si>
  <si>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</si>
  <si>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</si>
  <si>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</si>
  <si>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</si>
  <si>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</si>
  <si>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</si>
  <si>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</si>
  <si>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</si>
  <si>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</si>
  <si>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</si>
  <si>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</si>
  <si>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</si>
  <si>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</si>
  <si>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</si>
  <si>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</si>
  <si>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</si>
  <si>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</si>
  <si>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</si>
  <si>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</si>
  <si>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</si>
  <si>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</si>
  <si>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</si>
  <si>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</si>
  <si>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</si>
  <si>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</si>
  <si>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</si>
  <si>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</si>
  <si>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</si>
  <si>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</si>
  <si>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</si>
  <si>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</si>
  <si>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</si>
  <si>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</si>
  <si>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</si>
  <si>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</si>
  <si>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</si>
  <si>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</si>
  <si>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</si>
  <si>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</si>
  <si>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</si>
  <si>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</si>
  <si>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</si>
  <si>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</si>
  <si>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</si>
  <si>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</si>
  <si>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</si>
  <si>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</si>
  <si>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</si>
  <si>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</si>
  <si>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</si>
  <si>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</si>
  <si>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</si>
  <si>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</si>
  <si>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</si>
  <si>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</si>
  <si>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</si>
  <si>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</si>
  <si>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</si>
  <si>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</si>
  <si>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</si>
  <si>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</si>
  <si>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</si>
  <si>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</si>
  <si>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</si>
  <si>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</si>
  <si>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</si>
  <si>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</si>
  <si>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</si>
  <si>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</si>
  <si>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</si>
  <si>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</si>
  <si>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</si>
  <si>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</si>
  <si>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</si>
  <si>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</si>
  <si>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</si>
  <si>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</si>
  <si>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</si>
  <si>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</si>
  <si>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</si>
  <si>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</si>
  <si>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</si>
  <si>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</si>
  <si>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</si>
  <si>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</si>
  <si>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</si>
  <si>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</si>
  <si>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</si>
  <si>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</si>
  <si>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</si>
  <si>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</si>
  <si>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</si>
  <si>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</si>
  <si>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</si>
  <si>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</si>
  <si>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</si>
  <si>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</si>
  <si>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</si>
  <si>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</si>
  <si>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</si>
  <si>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</si>
  <si>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</si>
  <si>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</si>
  <si>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</si>
  <si>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</si>
  <si>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</si>
  <si>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</si>
  <si>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</si>
  <si>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</si>
  <si>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</si>
  <si>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</si>
  <si>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</si>
  <si>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</si>
  <si>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</si>
  <si>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</si>
  <si>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</si>
  <si>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</si>
  <si>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</si>
  <si>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</si>
  <si>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</si>
  <si>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</si>
  <si>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</si>
  <si>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</si>
  <si>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</si>
  <si>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</si>
  <si>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</si>
  <si>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</si>
  <si>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</si>
  <si>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</si>
  <si>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</si>
  <si>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</si>
  <si>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</si>
  <si>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</si>
  <si>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</si>
  <si>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</si>
  <si>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</si>
  <si>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</si>
  <si>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</si>
  <si>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</si>
  <si>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</si>
  <si>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</si>
  <si>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</si>
  <si>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</si>
  <si>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</si>
  <si>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</si>
  <si>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</si>
  <si>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</si>
  <si>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</si>
  <si>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</si>
  <si>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</si>
  <si>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</si>
  <si>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</si>
  <si>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</si>
  <si>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</si>
  <si>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</si>
  <si>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</si>
  <si>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</si>
  <si>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</si>
  <si>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</si>
  <si>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</si>
  <si>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</si>
  <si>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</si>
  <si>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</si>
  <si>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</si>
  <si>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</si>
  <si>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</si>
  <si>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</si>
  <si>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</si>
  <si>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</si>
  <si>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</si>
  <si>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</si>
  <si>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</si>
  <si>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</si>
  <si>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</si>
  <si>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</si>
  <si>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</si>
  <si>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</si>
  <si>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</si>
  <si>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</si>
  <si>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</si>
  <si>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</si>
  <si>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</si>
  <si>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</si>
  <si>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</si>
  <si>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</si>
  <si>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</si>
  <si>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</si>
  <si>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</si>
  <si>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</si>
  <si>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</si>
  <si>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</si>
  <si>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</si>
  <si>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</si>
  <si>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</si>
  <si>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</si>
  <si>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</si>
  <si>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</si>
  <si>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</si>
  <si>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</si>
  <si>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</si>
  <si>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</si>
  <si>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</si>
  <si>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</si>
  <si>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</si>
  <si>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</si>
  <si>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</si>
  <si>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</si>
  <si>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</si>
  <si>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</si>
  <si>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</si>
  <si>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</t>
  </si>
  <si>
    <t>TSF1/TSF2</t>
  </si>
  <si>
    <t>Solicitado MC1 às 09:27 para socaria em TSF1 e TSF2 / Operadores realizando o abastecimento da máquina</t>
  </si>
  <si>
    <t>Autorizado entrar na via as 11:52h  - Intervalo em TSF1  até as 15h após gira para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</si>
  <si>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</si>
  <si>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</si>
  <si>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</si>
  <si>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</si>
  <si>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</si>
  <si>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</si>
  <si>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</si>
  <si>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</si>
  <si>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</si>
  <si>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</si>
  <si>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</si>
  <si>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</si>
  <si>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</si>
  <si>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</si>
  <si>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</si>
  <si>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</si>
  <si>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</si>
  <si>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</si>
  <si>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</si>
  <si>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</si>
  <si>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</si>
  <si>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</si>
  <si>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</si>
  <si>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</si>
  <si>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</si>
  <si>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</si>
  <si>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</si>
  <si>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</si>
  <si>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</si>
  <si>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</si>
  <si>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</si>
  <si>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</si>
  <si>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</si>
  <si>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</si>
  <si>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</si>
  <si>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</si>
  <si>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</si>
  <si>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</si>
  <si>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</si>
  <si>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Fredson</t>
  </si>
  <si>
    <t>Inspeção de via P1 - PGS a POA</t>
  </si>
  <si>
    <t>Antonio Bezerra</t>
  </si>
  <si>
    <t>Manutenção de AMV</t>
  </si>
  <si>
    <t xml:space="preserve">Troca de dormentes 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</si>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</sst>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" fontId="15" fillId="16" borderId="0" xfId="0" applyNumberFormat="1" applyFont="1" applyFill="1" applyBorder="1" applyAlignment="1">
      <alignment horizontal="center" vertical="center"/>
    </xf>
    <xf numFmtId="0" fontId="15" fillId="14" borderId="0" xfId="0" applyFont="1" applyFill="1" applyBorder="1" applyAlignment="1" applyProtection="1">
      <alignment horizontal="center" vertical="center"/>
      <protection locked="0"/>
    </xf>
    <xf numFmtId="2" fontId="38" fillId="3" borderId="0" xfId="0" applyNumberFormat="1" applyFont="1" applyFill="1" applyBorder="1" applyAlignment="1">
      <alignment horizontal="left"/>
    </xf>
    <xf numFmtId="0" fontId="9" fillId="14" borderId="0" xfId="0" applyFont="1" applyFill="1" applyBorder="1" applyAlignment="1" applyProtection="1">
      <alignment horizontal="center" vertical="center"/>
      <protection locked="0"/>
    </xf>
    <xf numFmtId="1" fontId="10" fillId="13" borderId="0" xfId="0" applyNumberFormat="1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Border="1" applyAlignment="1" applyProtection="1">
      <alignment horizontal="center" vertical="center"/>
      <protection locked="0"/>
    </xf>
    <xf numFmtId="1" fontId="15" fillId="17" borderId="0" xfId="0" applyNumberFormat="1" applyFont="1" applyFill="1" applyBorder="1" applyAlignment="1" applyProtection="1">
      <alignment horizontal="center" vertical="center"/>
      <protection locked="0"/>
    </xf>
    <xf numFmtId="49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0" fillId="13" borderId="0" xfId="0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left" wrapText="1"/>
      <protection locked="0"/>
    </xf>
    <xf numFmtId="21" fontId="15" fillId="17" borderId="0" xfId="0" applyNumberFormat="1" applyFont="1" applyFill="1" applyBorder="1" applyAlignment="1" applyProtection="1">
      <alignment horizontal="center" wrapText="1"/>
      <protection locked="0"/>
    </xf>
    <xf numFmtId="0" fontId="10" fillId="14" borderId="0" xfId="0" applyFont="1" applyFill="1" applyBorder="1" applyAlignment="1" applyProtection="1">
      <alignment horizontal="center" vertical="center"/>
      <protection locked="0"/>
    </xf>
    <xf numFmtId="0" fontId="3" fillId="3" borderId="0" xfId="0" applyFont="1" applyFill="1" applyBorder="1" applyAlignment="1" applyProtection="1">
      <alignment horizontal="left"/>
      <protection locked="0"/>
    </xf>
    <xf numFmtId="0" fontId="35" fillId="14" borderId="0" xfId="0" applyFont="1" applyFill="1" applyBorder="1" applyAlignment="1">
      <alignment horizontal="center" vertical="center"/>
    </xf>
    <xf numFmtId="49" fontId="10" fillId="17" borderId="0" xfId="0" applyNumberFormat="1" applyFont="1" applyFill="1" applyBorder="1" applyAlignment="1">
      <alignment horizontal="center" vertical="center"/>
    </xf>
    <xf numFmtId="0" fontId="10" fillId="17" borderId="0" xfId="0" applyFont="1" applyFill="1" applyBorder="1" applyAlignment="1">
      <alignment horizontal="center" vertical="center"/>
    </xf>
    <xf numFmtId="167" fontId="10" fillId="17" borderId="0" xfId="0" applyNumberFormat="1" applyFont="1" applyFill="1" applyBorder="1" applyAlignment="1">
      <alignment horizontal="center" vertical="center"/>
    </xf>
    <xf numFmtId="164" fontId="15" fillId="17" borderId="0" xfId="0" applyNumberFormat="1" applyFont="1" applyFill="1" applyBorder="1" applyAlignment="1" applyProtection="1">
      <alignment horizontal="center" vertical="center"/>
      <protection locked="0"/>
    </xf>
    <xf numFmtId="164" fontId="36" fillId="17" borderId="0" xfId="0" applyNumberFormat="1" applyFont="1" applyFill="1" applyBorder="1" applyAlignment="1" applyProtection="1">
      <alignment horizontal="center" vertical="center"/>
      <protection locked="0"/>
    </xf>
    <xf numFmtId="20" fontId="36" fillId="17" borderId="0" xfId="0" applyNumberFormat="1" applyFont="1" applyFill="1" applyBorder="1" applyAlignment="1" applyProtection="1">
      <alignment horizontal="center" vertical="center"/>
      <protection locked="0"/>
    </xf>
    <xf numFmtId="165" fontId="10" fillId="13" borderId="0" xfId="0" applyNumberFormat="1" applyFont="1" applyFill="1" applyBorder="1" applyAlignment="1">
      <alignment horizontal="center" vertical="center"/>
    </xf>
    <xf numFmtId="0" fontId="9" fillId="14" borderId="0" xfId="0" applyFont="1" applyFill="1" applyBorder="1" applyAlignment="1">
      <alignment horizontal="center" vertical="center"/>
    </xf>
    <xf numFmtId="165" fontId="2" fillId="16" borderId="0" xfId="0" applyNumberFormat="1" applyFont="1" applyFill="1" applyBorder="1" applyAlignment="1">
      <alignment horizontal="left" vertical="center"/>
    </xf>
    <xf numFmtId="0" fontId="15" fillId="17" borderId="0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 applyProtection="1">
      <alignment horizontal="left" vertical="center"/>
      <protection locked="0"/>
    </xf>
    <xf numFmtId="0" fontId="15" fillId="15" borderId="0" xfId="0" applyFont="1" applyFill="1" applyBorder="1" applyAlignment="1" applyProtection="1">
      <alignment horizontal="center" vertical="center"/>
      <protection locked="0"/>
    </xf>
    <xf numFmtId="0" fontId="15" fillId="15" borderId="0" xfId="0" applyFont="1" applyFill="1" applyBorder="1" applyAlignment="1" applyProtection="1">
      <alignment wrapText="1"/>
      <protection locked="0"/>
    </xf>
    <xf numFmtId="0" fontId="15" fillId="15" borderId="0" xfId="0" applyFont="1" applyFill="1" applyBorder="1" applyAlignment="1" applyProtection="1">
      <alignment horizontal="center"/>
      <protection locked="0"/>
    </xf>
    <xf numFmtId="0" fontId="32" fillId="14" borderId="0" xfId="0" applyFont="1" applyFill="1" applyBorder="1" applyAlignment="1" applyProtection="1">
      <alignment horizontal="center" vertical="center"/>
      <protection locked="0"/>
    </xf>
    <xf numFmtId="165" fontId="2" fillId="16" borderId="0" xfId="0" applyNumberFormat="1" applyFont="1" applyFill="1" applyBorder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37" tableBorderDxfId="13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5"/>
    <tableColumn id="8" xr3:uid="{69D5AC3B-4F64-4F8F-AD2A-0AD158918DDD}" name="CORRELATO" dataDxfId="1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U450" activePane="bottomRight" state="frozen"/>
      <selection pane="bottomRight" activeCell="V466" sqref="V4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4" t="s">
        <v>1138</v>
      </c>
      <c r="AJ1" s="345"/>
      <c r="AK1" s="345"/>
      <c r="AL1" s="345"/>
      <c r="AM1" s="345"/>
      <c r="AN1" s="345"/>
      <c r="AO1" s="345"/>
      <c r="AP1" s="345"/>
      <c r="AQ1" s="345"/>
      <c r="AR1" s="346"/>
      <c r="AS1" s="346"/>
      <c r="AT1" s="346"/>
      <c r="AU1" s="346"/>
      <c r="AV1" s="346"/>
      <c r="AW1" s="346"/>
      <c r="AX1" s="345"/>
      <c r="AY1" s="345"/>
      <c r="AZ1" s="345"/>
      <c r="BA1" s="345"/>
      <c r="BB1" s="345"/>
      <c r="BC1" s="345"/>
      <c r="BD1" s="345"/>
      <c r="BE1" s="345"/>
      <c r="BF1" s="347"/>
      <c r="BG1" s="3"/>
      <c r="BH1" s="348" t="s">
        <v>1139</v>
      </c>
      <c r="BI1" s="349"/>
      <c r="BJ1" s="350"/>
      <c r="BK1" s="351"/>
      <c r="BL1" s="49"/>
      <c r="BM1" s="341" t="s">
        <v>1140</v>
      </c>
      <c r="BN1" s="342"/>
      <c r="BO1" s="342"/>
      <c r="BP1" s="342"/>
      <c r="BQ1" s="342"/>
      <c r="BR1" s="342"/>
      <c r="BS1" s="343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44" t="s">
        <v>1141</v>
      </c>
      <c r="AJ2" s="345"/>
      <c r="AK2" s="345"/>
      <c r="AL2" s="345"/>
      <c r="AM2" s="345"/>
      <c r="AN2" s="345"/>
      <c r="AO2" s="345"/>
      <c r="AP2" s="345"/>
      <c r="AQ2" s="347"/>
      <c r="AR2" s="226"/>
      <c r="AS2" s="359" t="s">
        <v>1144</v>
      </c>
      <c r="AT2" s="346"/>
      <c r="AU2" s="346"/>
      <c r="AV2" s="346"/>
      <c r="AW2" s="346"/>
      <c r="AX2" s="345"/>
      <c r="AY2" s="347"/>
      <c r="AZ2" s="4"/>
      <c r="BA2" s="338" t="s">
        <v>1145</v>
      </c>
      <c r="BB2" s="340"/>
      <c r="BC2" s="344" t="s">
        <v>1142</v>
      </c>
      <c r="BD2" s="345"/>
      <c r="BE2" s="345"/>
      <c r="BF2" s="347"/>
      <c r="BG2" s="3"/>
      <c r="BH2" s="352"/>
      <c r="BI2" s="353"/>
      <c r="BJ2" s="354"/>
      <c r="BK2" s="355"/>
      <c r="BL2" s="49"/>
      <c r="BM2" s="356"/>
      <c r="BN2" s="357"/>
      <c r="BO2" s="357"/>
      <c r="BP2" s="357"/>
      <c r="BQ2" s="357"/>
      <c r="BR2" s="357"/>
      <c r="BS2" s="358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38" t="s">
        <v>1146</v>
      </c>
      <c r="AJ3" s="340"/>
      <c r="AK3" s="338" t="s">
        <v>1147</v>
      </c>
      <c r="AL3" s="339"/>
      <c r="AM3" s="339"/>
      <c r="AN3" s="339"/>
      <c r="AO3" s="339"/>
      <c r="AP3" s="339"/>
      <c r="AQ3" s="340"/>
      <c r="AR3" s="227"/>
      <c r="AS3" s="362" t="s">
        <v>1153</v>
      </c>
      <c r="AT3" s="363"/>
      <c r="AU3" s="362" t="s">
        <v>1154</v>
      </c>
      <c r="AV3" s="363"/>
      <c r="AW3" s="362" t="s">
        <v>1155</v>
      </c>
      <c r="AX3" s="364"/>
      <c r="AY3" s="63" t="s">
        <v>1156</v>
      </c>
      <c r="AZ3" s="63"/>
      <c r="BA3" s="360"/>
      <c r="BB3" s="361"/>
      <c r="BC3" s="338" t="s">
        <v>1149</v>
      </c>
      <c r="BD3" s="339"/>
      <c r="BE3" s="339"/>
      <c r="BF3" s="340"/>
      <c r="BG3" s="62"/>
      <c r="BH3" s="352"/>
      <c r="BI3" s="353"/>
      <c r="BJ3" s="354"/>
      <c r="BK3" s="355"/>
      <c r="BL3" s="49"/>
      <c r="BM3" s="341" t="s">
        <v>1157</v>
      </c>
      <c r="BN3" s="342"/>
      <c r="BO3" s="342"/>
      <c r="BP3" s="343"/>
      <c r="BQ3" s="341" t="s">
        <v>759</v>
      </c>
      <c r="BR3" s="342"/>
      <c r="BS3" s="343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/>
      <c r="AU433" s="229"/>
      <c r="AV433" s="229"/>
      <c r="AW433" s="229"/>
      <c r="AX433" s="38"/>
      <c r="AY433" s="288" t="str">
        <f>IF(D433="","*",IFERROR(IF(ISODD(COUNT(AS433:AX433)),"ERRO",SUM((AT433-AS433),(AV433-AU433),(AX433-AW433))),"ERRO"))</f>
        <v>ERRO</v>
      </c>
      <c r="AZ433" s="13"/>
      <c r="BA433" s="71"/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05" t="s">
        <v>1846</v>
      </c>
      <c r="BK433" s="16" t="s">
        <v>1847</v>
      </c>
      <c r="BL433" s="15"/>
      <c r="BM433" s="14"/>
      <c r="BN433" s="14"/>
      <c r="BO433" s="159"/>
      <c r="BP433" s="17"/>
      <c r="BQ433" s="12" t="e">
        <f>IF(AND(BR433&lt;1,BS433&lt;1),"Produção e Intervalo",IF(BR433&lt;1,"Intervalo",IF(BS433&lt;1,"Produção","Aderente")))</f>
        <v>#VALUE!</v>
      </c>
      <c r="BR433" s="18" t="e">
        <f>IF(OR(B433="",F433=""),"*",AY433/P433)</f>
        <v>#VALUE!</v>
      </c>
      <c r="BS433" s="18">
        <f>IF(OR(B433="",F433=""),"*",BA433/Q433)</f>
        <v>0</v>
      </c>
      <c r="BT433" s="212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/>
      <c r="AU434" s="229"/>
      <c r="AV434" s="229"/>
      <c r="AW434" s="229"/>
      <c r="AX434" s="38"/>
      <c r="AY434" s="288" t="str">
        <f>IF(D434="","*",IFERROR(IF(ISODD(COUNT(AS434:AX434)),"ERRO",SUM((AT434-AS434),(AV434-AU434),(AX434-AW434))),"ERRO"))</f>
        <v>ERRO</v>
      </c>
      <c r="AZ434" s="13"/>
      <c r="BA434" s="71"/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1</v>
      </c>
      <c r="BI434" s="16"/>
      <c r="BJ434" s="305" t="s">
        <v>1849</v>
      </c>
      <c r="BK434" s="16" t="s">
        <v>1850</v>
      </c>
      <c r="BL434" s="15"/>
      <c r="BM434" s="14"/>
      <c r="BN434" s="14"/>
      <c r="BO434" s="159"/>
      <c r="BP434" s="17"/>
      <c r="BQ434" s="12" t="e">
        <f>IF(AND(BR434&lt;1,BS434&lt;1),"Produção e Intervalo",IF(BR434&lt;1,"Intervalo",IF(BS434&lt;1,"Produção","Aderente")))</f>
        <v>#VALUE!</v>
      </c>
      <c r="BR434" s="18" t="e">
        <f>IF(OR(B434="",F434=""),"*",AY434/P434)</f>
        <v>#VALUE!</v>
      </c>
      <c r="BS434" s="18">
        <f>IF(OR(B434="",F434=""),"*",BA434/Q434)</f>
        <v>0</v>
      </c>
      <c r="BT434" s="212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1852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1853</v>
      </c>
      <c r="BK437" s="16" t="s">
        <v>1854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1855</v>
      </c>
      <c r="W438" s="307" t="s">
        <v>1856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/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305" t="s">
        <v>1857</v>
      </c>
      <c r="BK438" s="16" t="s">
        <v>1858</v>
      </c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</v>
      </c>
      <c r="BR438" s="18">
        <f>IF(OR(B438="",F438=""),"*",AY438/P438)</f>
        <v>1</v>
      </c>
      <c r="BS438" s="18">
        <f>IF(OR(B438="",F438=""),"*",BA438/Q438)</f>
        <v>0</v>
      </c>
      <c r="BT438" s="212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1859</v>
      </c>
      <c r="W439" s="307" t="s">
        <v>1860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1861</v>
      </c>
      <c r="BK439" s="16" t="s">
        <v>1862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1861</v>
      </c>
      <c r="BK440" s="16" t="s">
        <v>1862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1863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/>
      <c r="AU441" s="229"/>
      <c r="AV441" s="229"/>
      <c r="AW441" s="229"/>
      <c r="AX441" s="38"/>
      <c r="AY441" s="288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05" t="s">
        <v>1864</v>
      </c>
      <c r="BK441" s="16" t="s">
        <v>1865</v>
      </c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2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1866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1867</v>
      </c>
      <c r="N442" s="193" t="s">
        <v>1868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1869</v>
      </c>
      <c r="W442" s="307" t="s">
        <v>1870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/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1</v>
      </c>
      <c r="BI442" s="16"/>
      <c r="BJ442" s="305" t="s">
        <v>1871</v>
      </c>
      <c r="BK442" s="305" t="s">
        <v>1871</v>
      </c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</v>
      </c>
      <c r="BR442" s="18">
        <f>IF(OR(B442="",F442=""),"*",AY442/P442)</f>
        <v>1.0000000000000004</v>
      </c>
      <c r="BS442" s="18">
        <f>IF(OR(B442="",F442=""),"*",BA442/Q442)</f>
        <v>0</v>
      </c>
      <c r="BT442" s="212" t="str">
        <f>IF(BN442="","",SUBSTITUTE(BM442," ","")&amp;SUBSTITUTE(BN442," ",""))</f>
        <v/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1872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1873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1874</v>
      </c>
      <c r="BK443" s="305" t="s">
        <v>1875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1876</v>
      </c>
      <c r="J444" s="204">
        <v>72</v>
      </c>
      <c r="K444" s="204">
        <v>321</v>
      </c>
      <c r="L444" s="204" t="s">
        <v>609</v>
      </c>
      <c r="M444" s="193" t="s">
        <v>1877</v>
      </c>
      <c r="N444" s="193" t="s">
        <v>1878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1879</v>
      </c>
      <c r="W444" s="167" t="s">
        <v>1880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1881</v>
      </c>
      <c r="BK444" s="337" t="s">
        <v>1881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1881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1882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1883</v>
      </c>
      <c r="BK445" s="16" t="s">
        <v>1884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1885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73"/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/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1886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1887</v>
      </c>
      <c r="X453" s="205" t="s">
        <v>968</v>
      </c>
      <c r="Y453" s="173"/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336"/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1888</v>
      </c>
      <c r="X455" s="205" t="s">
        <v>973</v>
      </c>
      <c r="Y455" s="173"/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/>
      <c r="BI455" s="178"/>
      <c r="BJ455" s="336"/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73"/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/>
      <c r="BI457" s="178"/>
      <c r="BJ457" s="336"/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1889</v>
      </c>
      <c r="X458" s="205" t="s">
        <v>968</v>
      </c>
      <c r="Y458" s="173"/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/>
      <c r="BI458" s="178"/>
      <c r="BJ458" s="336"/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1882</v>
      </c>
      <c r="X460" s="205" t="s">
        <v>973</v>
      </c>
      <c r="Y460" s="173"/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/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1890</v>
      </c>
      <c r="W462" s="335" t="s">
        <v>1891</v>
      </c>
      <c r="X462" s="205" t="s">
        <v>973</v>
      </c>
      <c r="Y462" s="173"/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/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1892</v>
      </c>
      <c r="W464" s="335" t="s">
        <v>1893</v>
      </c>
      <c r="X464" s="205" t="s">
        <v>973</v>
      </c>
      <c r="Y464" s="173"/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/>
      <c r="BI464" s="178"/>
      <c r="BJ464" s="336"/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8" t="str">
        <f>IF(BS_CONTROLE[[#This Row],[DATA]]="","",WEEKNUM(BS_CONTROLE[[#This Row],[DATA]]))</f>
        <v/>
      </c>
      <c r="D465" s="51"/>
      <c r="E465" s="289">
        <v>566</v>
      </c>
      <c r="F465" s="166"/>
      <c r="G465" s="154" t="str">
        <f>IF(D465="","*",VLOOKUP(F465,BS_ATIVIDADE[#All],3,FALSE))</f>
        <v>*</v>
      </c>
      <c r="H465" s="158"/>
      <c r="I465" s="158"/>
      <c r="J465" s="219"/>
      <c r="K465" s="219"/>
      <c r="L465" s="171"/>
      <c r="M465" s="19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9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8"/>
      <c r="P465" s="158"/>
      <c r="Q465" s="171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55" t="str">
        <f>IFERROR(_xlfn.XLOOKUP(J465, BASE_MAPA!$E$2:$E$359, BASE_MAPA!$J$2:$J$359), "ERRO")</f>
        <v>ERRO</v>
      </c>
      <c r="V465" s="282"/>
      <c r="W465" s="335"/>
      <c r="X465" s="205"/>
      <c r="Y465" s="173"/>
      <c r="Z465" s="173"/>
      <c r="AA465" s="171"/>
      <c r="AB465" s="70"/>
      <c r="AC465" s="156"/>
      <c r="AD465" s="158"/>
      <c r="AE465" s="171"/>
      <c r="AF465" s="171"/>
      <c r="AG465" s="171"/>
      <c r="AH465" s="174"/>
      <c r="AI465" s="166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3" t="str">
        <f>IF(BS_CONTROLE[[#This Row],[Local - Partida]]=0, "-", BS_CONTROLE[[#This Row],[Local - Partida]])</f>
        <v>-</v>
      </c>
      <c r="AL465" s="283" t="str">
        <f>IF(BS_CONTROLE[[#This Row],[Local - Encerramento]]=0, "-", BS_CONTROLE[[#This Row],[Local - Encerramento]])</f>
        <v>-</v>
      </c>
      <c r="AM465" s="283" t="str">
        <f>IF(BS_CONTROLE[[#This Row],[Entre - Estações]]=0, "-", BS_CONTROLE[[#This Row],[Entre - Estações]])</f>
        <v>-</v>
      </c>
      <c r="AN465" s="283" t="str">
        <f>IF(BS_CONTROLE[[#This Row],[SB]]=0, "-", BS_CONTROLE[[#This Row],[SB]])</f>
        <v>-</v>
      </c>
      <c r="AO465" s="267" t="str">
        <f>IF(BS_CONTROLE[[#This Row],[SUB]]=0, "-", BS_CONTROLE[[#This Row],[SUB]])</f>
        <v>-</v>
      </c>
      <c r="AP465" s="268" t="str">
        <f>IF(BS_CONTROLE[[#This Row],[KM - Inicio]]=0, "-", BS_CONTROLE[[#This Row],[KM - Inicio]])</f>
        <v>-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 t="str">
        <f t="shared" si="10"/>
        <v>*</v>
      </c>
      <c r="AZ465" s="156"/>
      <c r="BA465" s="176"/>
      <c r="BB465" s="172" t="str">
        <f>IFERROR(_xlfn.XLOOKUP(AI465, BS_ATIVIDADE[ATIVIDADE],BS_ATIVIDADE[UNIDADE] ), "*")</f>
        <v>*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57" t="str">
        <f>IFERROR(_xlfn.XLOOKUP(AO465, BASE_MAPA!$E$2:$E$359, BASE_MAPA!$J$2:$J$359), "ERRO")</f>
        <v>ERRO</v>
      </c>
      <c r="BF465" s="269" t="str">
        <f>IF(BS_CONTROLE[[#This Row],[Responsavel pelo boletim]]=0, "-", BS_CONTROLE[[#This Row],[Responsavel pelo boletim]])</f>
        <v>-</v>
      </c>
      <c r="BG465" s="177"/>
      <c r="BH465" s="16"/>
      <c r="BI465" s="178"/>
      <c r="BJ465" s="336"/>
      <c r="BK465" s="179"/>
      <c r="BL465" s="177"/>
      <c r="BM465" s="173"/>
      <c r="BN465" s="173"/>
      <c r="BO465" s="203"/>
      <c r="BP465" s="179"/>
      <c r="BQ465" s="12" t="str">
        <f t="shared" si="11"/>
        <v>Aderente</v>
      </c>
      <c r="BR465" s="18" t="str">
        <f t="shared" si="12"/>
        <v>*</v>
      </c>
      <c r="BS465" s="18" t="str">
        <f t="shared" si="13"/>
        <v>*</v>
      </c>
      <c r="BT465" s="212" t="str">
        <f>IF(BN465="","",SUBSTITUTE(BM465," ","")&amp;SUBSTITUTE(BN465," ",""))</f>
        <v/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1894</v>
      </c>
      <c r="X466" s="205" t="s">
        <v>973</v>
      </c>
      <c r="Y466" s="173"/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/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83"/>
      <c r="E494" s="384"/>
      <c r="F494" s="385"/>
      <c r="G494" s="154" t="str">
        <f>IF(D494="","*",VLOOKUP(F494,BS_ATIVIDADE[#All],3,FALSE))</f>
        <v>*</v>
      </c>
      <c r="H494" s="387"/>
      <c r="I494" s="387"/>
      <c r="J494" s="388"/>
      <c r="K494" s="388"/>
      <c r="L494" s="389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87"/>
      <c r="P494" s="387"/>
      <c r="Q494" s="389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92"/>
      <c r="W494" s="393"/>
      <c r="X494" s="383"/>
      <c r="Y494" s="394"/>
      <c r="Z494" s="394"/>
      <c r="AA494" s="389"/>
      <c r="AB494" s="385"/>
      <c r="AC494" s="385"/>
      <c r="AD494" s="387"/>
      <c r="AE494" s="389"/>
      <c r="AF494" s="389"/>
      <c r="AG494" s="389"/>
      <c r="AH494" s="395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83"/>
      <c r="E495" s="384"/>
      <c r="F495" s="385"/>
      <c r="G495" s="154" t="str">
        <f>IF(D495="","*",VLOOKUP(F495,BS_ATIVIDADE[#All],3,FALSE))</f>
        <v>*</v>
      </c>
      <c r="H495" s="387"/>
      <c r="I495" s="387"/>
      <c r="J495" s="388"/>
      <c r="K495" s="388"/>
      <c r="L495" s="389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87"/>
      <c r="P495" s="387"/>
      <c r="Q495" s="389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92"/>
      <c r="W495" s="393"/>
      <c r="X495" s="383"/>
      <c r="Y495" s="394"/>
      <c r="Z495" s="394"/>
      <c r="AA495" s="389"/>
      <c r="AB495" s="385"/>
      <c r="AC495" s="385"/>
      <c r="AD495" s="387"/>
      <c r="AE495" s="389"/>
      <c r="AF495" s="389"/>
      <c r="AG495" s="389"/>
      <c r="AH495" s="395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83"/>
      <c r="E496" s="384"/>
      <c r="F496" s="385"/>
      <c r="G496" s="154" t="str">
        <f>IF(D496="","*",VLOOKUP(F496,BS_ATIVIDADE[#All],3,FALSE))</f>
        <v>*</v>
      </c>
      <c r="H496" s="387"/>
      <c r="I496" s="387"/>
      <c r="J496" s="388"/>
      <c r="K496" s="388"/>
      <c r="L496" s="389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87"/>
      <c r="P496" s="387"/>
      <c r="Q496" s="389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92"/>
      <c r="W496" s="393"/>
      <c r="X496" s="383"/>
      <c r="Y496" s="394"/>
      <c r="Z496" s="394"/>
      <c r="AA496" s="389"/>
      <c r="AB496" s="385"/>
      <c r="AC496" s="385"/>
      <c r="AD496" s="387"/>
      <c r="AE496" s="389"/>
      <c r="AF496" s="389"/>
      <c r="AG496" s="389"/>
      <c r="AH496" s="395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83"/>
      <c r="E497" s="384"/>
      <c r="F497" s="385"/>
      <c r="G497" s="154" t="str">
        <f>IF(D497="","*",VLOOKUP(F497,BS_ATIVIDADE[#All],3,FALSE))</f>
        <v>*</v>
      </c>
      <c r="H497" s="387"/>
      <c r="I497" s="387"/>
      <c r="J497" s="388"/>
      <c r="K497" s="388"/>
      <c r="L497" s="389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87"/>
      <c r="P497" s="387"/>
      <c r="Q497" s="389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92"/>
      <c r="W497" s="393"/>
      <c r="X497" s="383"/>
      <c r="Y497" s="394"/>
      <c r="Z497" s="394"/>
      <c r="AA497" s="389"/>
      <c r="AB497" s="385"/>
      <c r="AC497" s="385"/>
      <c r="AD497" s="387"/>
      <c r="AE497" s="389"/>
      <c r="AF497" s="389"/>
      <c r="AG497" s="389"/>
      <c r="AH497" s="395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83"/>
      <c r="E498" s="384"/>
      <c r="F498" s="385"/>
      <c r="G498" s="386"/>
      <c r="H498" s="387"/>
      <c r="I498" s="387"/>
      <c r="J498" s="388"/>
      <c r="K498" s="388"/>
      <c r="L498" s="389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87"/>
      <c r="P498" s="387"/>
      <c r="Q498" s="389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92"/>
      <c r="W498" s="393"/>
      <c r="X498" s="383"/>
      <c r="Y498" s="394"/>
      <c r="Z498" s="394"/>
      <c r="AA498" s="389"/>
      <c r="AB498" s="385"/>
      <c r="AC498" s="385"/>
      <c r="AD498" s="387"/>
      <c r="AE498" s="389"/>
      <c r="AF498" s="389"/>
      <c r="AG498" s="389"/>
      <c r="AH498" s="395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83"/>
      <c r="E499" s="384"/>
      <c r="F499" s="385"/>
      <c r="G499" s="386"/>
      <c r="H499" s="387"/>
      <c r="I499" s="387"/>
      <c r="J499" s="388"/>
      <c r="K499" s="388"/>
      <c r="L499" s="389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87"/>
      <c r="P499" s="387"/>
      <c r="Q499" s="389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92"/>
      <c r="W499" s="393"/>
      <c r="X499" s="383"/>
      <c r="Y499" s="394"/>
      <c r="Z499" s="394"/>
      <c r="AA499" s="389"/>
      <c r="AB499" s="385"/>
      <c r="AC499" s="385"/>
      <c r="AD499" s="387"/>
      <c r="AE499" s="389"/>
      <c r="AF499" s="389"/>
      <c r="AG499" s="389"/>
      <c r="AH499" s="395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83"/>
      <c r="E500" s="384"/>
      <c r="F500" s="385"/>
      <c r="G500" s="386"/>
      <c r="H500" s="387"/>
      <c r="I500" s="387"/>
      <c r="J500" s="388"/>
      <c r="K500" s="388"/>
      <c r="L500" s="389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87"/>
      <c r="P500" s="387"/>
      <c r="Q500" s="389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92"/>
      <c r="W500" s="393"/>
      <c r="X500" s="383"/>
      <c r="Y500" s="394"/>
      <c r="Z500" s="394"/>
      <c r="AA500" s="389"/>
      <c r="AB500" s="385"/>
      <c r="AC500" s="385"/>
      <c r="AD500" s="387"/>
      <c r="AE500" s="389"/>
      <c r="AF500" s="389"/>
      <c r="AG500" s="389"/>
      <c r="AH500" s="395"/>
      <c r="AI500" s="396"/>
      <c r="AJ500" s="386"/>
      <c r="AK500" s="397"/>
      <c r="AL500" s="397"/>
      <c r="AM500" s="397"/>
      <c r="AN500" s="397"/>
      <c r="AO500" s="398"/>
      <c r="AP500" s="399"/>
      <c r="AQ500" s="399"/>
      <c r="AR500" s="400"/>
      <c r="AS500" s="400"/>
      <c r="AT500" s="400"/>
      <c r="AU500" s="401"/>
      <c r="AV500" s="401"/>
      <c r="AW500" s="401"/>
      <c r="AX500" s="402"/>
      <c r="AY500" s="403"/>
      <c r="AZ500" s="385"/>
      <c r="BA500" s="414"/>
      <c r="BB500" s="391"/>
      <c r="BC500" s="404"/>
      <c r="BD500" s="404"/>
      <c r="BE500" s="405"/>
      <c r="BF500" s="406"/>
      <c r="BG500" s="407"/>
      <c r="BH500" s="408"/>
      <c r="BI500" s="408"/>
      <c r="BJ500" s="409"/>
      <c r="BK500" s="410"/>
      <c r="BL500" s="407"/>
      <c r="BM500" s="394"/>
      <c r="BN500" s="394"/>
      <c r="BO500" s="411"/>
      <c r="BP500" s="410"/>
      <c r="BQ500" s="412"/>
      <c r="BR500" s="413"/>
      <c r="BS500" s="413"/>
    </row>
    <row r="501" spans="1:7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83"/>
      <c r="E501" s="384"/>
      <c r="F501" s="385"/>
      <c r="G501" s="386"/>
      <c r="H501" s="387"/>
      <c r="I501" s="387"/>
      <c r="J501" s="388"/>
      <c r="K501" s="388"/>
      <c r="L501" s="389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87"/>
      <c r="P501" s="387"/>
      <c r="Q501" s="389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92"/>
      <c r="W501" s="393"/>
      <c r="X501" s="383"/>
      <c r="Y501" s="394"/>
      <c r="Z501" s="394"/>
      <c r="AA501" s="389"/>
      <c r="AB501" s="385"/>
      <c r="AC501" s="385"/>
      <c r="AD501" s="387"/>
      <c r="AE501" s="389"/>
      <c r="AF501" s="389"/>
      <c r="AG501" s="389"/>
      <c r="AH501" s="395"/>
      <c r="AI501" s="396"/>
      <c r="AJ501" s="386"/>
      <c r="AK501" s="397"/>
      <c r="AL501" s="397"/>
      <c r="AM501" s="397"/>
      <c r="AN501" s="397"/>
      <c r="AO501" s="398"/>
      <c r="AP501" s="399"/>
      <c r="AQ501" s="399"/>
      <c r="AR501" s="400"/>
      <c r="AS501" s="400"/>
      <c r="AT501" s="400"/>
      <c r="AU501" s="401"/>
      <c r="AV501" s="401"/>
      <c r="AW501" s="401"/>
      <c r="AX501" s="402"/>
      <c r="AY501" s="403"/>
      <c r="AZ501" s="385"/>
      <c r="BA501" s="414"/>
      <c r="BB501" s="391"/>
      <c r="BC501" s="404"/>
      <c r="BD501" s="404"/>
      <c r="BE501" s="405"/>
      <c r="BF501" s="406"/>
      <c r="BG501" s="407"/>
      <c r="BH501" s="408"/>
      <c r="BI501" s="408"/>
      <c r="BJ501" s="409"/>
      <c r="BK501" s="410"/>
      <c r="BL501" s="407"/>
      <c r="BM501" s="394"/>
      <c r="BN501" s="394"/>
      <c r="BO501" s="411"/>
      <c r="BP501" s="410"/>
      <c r="BQ501" s="412"/>
      <c r="BR501" s="413"/>
      <c r="BS501" s="413"/>
    </row>
    <row r="502" spans="1:7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83"/>
      <c r="E502" s="384"/>
      <c r="F502" s="385"/>
      <c r="G502" s="386"/>
      <c r="H502" s="387"/>
      <c r="I502" s="387"/>
      <c r="J502" s="388"/>
      <c r="K502" s="388"/>
      <c r="L502" s="389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87"/>
      <c r="P502" s="387"/>
      <c r="Q502" s="389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92"/>
      <c r="W502" s="393"/>
      <c r="X502" s="383"/>
      <c r="Y502" s="394"/>
      <c r="Z502" s="394"/>
      <c r="AA502" s="389"/>
      <c r="AB502" s="385"/>
      <c r="AC502" s="385"/>
      <c r="AD502" s="387"/>
      <c r="AE502" s="389"/>
      <c r="AF502" s="389"/>
      <c r="AG502" s="389"/>
      <c r="AH502" s="395"/>
      <c r="AI502" s="396"/>
      <c r="AJ502" s="386"/>
      <c r="AK502" s="397"/>
      <c r="AL502" s="397"/>
      <c r="AM502" s="397"/>
      <c r="AN502" s="397"/>
      <c r="AO502" s="398"/>
      <c r="AP502" s="399"/>
      <c r="AQ502" s="399"/>
      <c r="AR502" s="400"/>
      <c r="AS502" s="400"/>
      <c r="AT502" s="400"/>
      <c r="AU502" s="401"/>
      <c r="AV502" s="401"/>
      <c r="AW502" s="401"/>
      <c r="AX502" s="402"/>
      <c r="AY502" s="403"/>
      <c r="AZ502" s="385"/>
      <c r="BA502" s="414"/>
      <c r="BB502" s="391"/>
      <c r="BC502" s="404"/>
      <c r="BD502" s="404"/>
      <c r="BE502" s="405"/>
      <c r="BF502" s="406"/>
      <c r="BG502" s="407"/>
      <c r="BH502" s="408"/>
      <c r="BI502" s="408"/>
      <c r="BJ502" s="409"/>
      <c r="BK502" s="410"/>
      <c r="BL502" s="407"/>
      <c r="BM502" s="394"/>
      <c r="BN502" s="394"/>
      <c r="BO502" s="411"/>
      <c r="BP502" s="410"/>
      <c r="BQ502" s="412"/>
      <c r="BR502" s="413"/>
      <c r="BS502" s="413"/>
    </row>
    <row r="503" spans="1:7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83"/>
      <c r="E503" s="384"/>
      <c r="F503" s="385"/>
      <c r="G503" s="386"/>
      <c r="H503" s="387"/>
      <c r="I503" s="387"/>
      <c r="J503" s="388"/>
      <c r="K503" s="388"/>
      <c r="L503" s="389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87"/>
      <c r="P503" s="387"/>
      <c r="Q503" s="389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92"/>
      <c r="W503" s="393"/>
      <c r="X503" s="383"/>
      <c r="Y503" s="394"/>
      <c r="Z503" s="394"/>
      <c r="AA503" s="389"/>
      <c r="AB503" s="385"/>
      <c r="AC503" s="385"/>
      <c r="AD503" s="387"/>
      <c r="AE503" s="389"/>
      <c r="AF503" s="389"/>
      <c r="AG503" s="389"/>
      <c r="AH503" s="395"/>
      <c r="AI503" s="396"/>
      <c r="AJ503" s="386"/>
      <c r="AK503" s="397"/>
      <c r="AL503" s="397"/>
      <c r="AM503" s="397"/>
      <c r="AN503" s="397"/>
      <c r="AO503" s="398"/>
      <c r="AP503" s="399"/>
      <c r="AQ503" s="399"/>
      <c r="AR503" s="400"/>
      <c r="AS503" s="400"/>
      <c r="AT503" s="400"/>
      <c r="AU503" s="401"/>
      <c r="AV503" s="401"/>
      <c r="AW503" s="401"/>
      <c r="AX503" s="402"/>
      <c r="AY503" s="403"/>
      <c r="AZ503" s="385"/>
      <c r="BA503" s="414"/>
      <c r="BB503" s="391"/>
      <c r="BC503" s="404"/>
      <c r="BD503" s="404"/>
      <c r="BE503" s="405"/>
      <c r="BF503" s="406"/>
      <c r="BG503" s="407"/>
      <c r="BH503" s="408"/>
      <c r="BI503" s="408"/>
      <c r="BJ503" s="409"/>
      <c r="BK503" s="410"/>
      <c r="BL503" s="407"/>
      <c r="BM503" s="394"/>
      <c r="BN503" s="394"/>
      <c r="BO503" s="411"/>
      <c r="BP503" s="410"/>
      <c r="BQ503" s="412"/>
      <c r="BR503" s="413"/>
      <c r="BS503" s="413"/>
    </row>
    <row r="504" spans="1:7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83"/>
      <c r="E504" s="384"/>
      <c r="F504" s="385"/>
      <c r="G504" s="386"/>
      <c r="H504" s="387"/>
      <c r="I504" s="387"/>
      <c r="J504" s="388"/>
      <c r="K504" s="388"/>
      <c r="L504" s="389"/>
      <c r="M504" s="388"/>
      <c r="N504" s="390"/>
      <c r="O504" s="387"/>
      <c r="P504" s="387"/>
      <c r="Q504" s="389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92"/>
      <c r="W504" s="393"/>
      <c r="X504" s="383"/>
      <c r="Y504" s="394"/>
      <c r="Z504" s="394"/>
      <c r="AA504" s="389"/>
      <c r="AB504" s="385"/>
      <c r="AC504" s="385"/>
      <c r="AD504" s="387"/>
      <c r="AE504" s="389"/>
      <c r="AF504" s="389"/>
      <c r="AG504" s="389"/>
      <c r="AH504" s="395"/>
      <c r="AI504" s="396"/>
      <c r="AJ504" s="386"/>
      <c r="AK504" s="397"/>
      <c r="AL504" s="397"/>
      <c r="AM504" s="397"/>
      <c r="AN504" s="397"/>
      <c r="AO504" s="398"/>
      <c r="AP504" s="399"/>
      <c r="AQ504" s="399"/>
      <c r="AR504" s="400"/>
      <c r="AS504" s="400"/>
      <c r="AT504" s="400"/>
      <c r="AU504" s="401"/>
      <c r="AV504" s="401"/>
      <c r="AW504" s="401"/>
      <c r="AX504" s="402"/>
      <c r="AY504" s="403"/>
      <c r="AZ504" s="385"/>
      <c r="BA504" s="414"/>
      <c r="BB504" s="391"/>
      <c r="BC504" s="404"/>
      <c r="BD504" s="404"/>
      <c r="BE504" s="405"/>
      <c r="BF504" s="406"/>
      <c r="BG504" s="407"/>
      <c r="BH504" s="408"/>
      <c r="BI504" s="408"/>
      <c r="BJ504" s="409"/>
      <c r="BK504" s="410"/>
      <c r="BL504" s="407"/>
      <c r="BM504" s="394"/>
      <c r="BN504" s="394"/>
      <c r="BO504" s="411"/>
      <c r="BP504" s="410"/>
      <c r="BQ504" s="412"/>
      <c r="BR504" s="413"/>
      <c r="BS504" s="413"/>
    </row>
    <row r="505" spans="1:7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83"/>
      <c r="E505" s="384"/>
      <c r="F505" s="385"/>
      <c r="G505" s="386"/>
      <c r="H505" s="387"/>
      <c r="I505" s="387"/>
      <c r="J505" s="388"/>
      <c r="K505" s="388"/>
      <c r="L505" s="389"/>
      <c r="M505" s="388"/>
      <c r="N505" s="390"/>
      <c r="O505" s="387"/>
      <c r="P505" s="387"/>
      <c r="Q505" s="389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92"/>
      <c r="W505" s="393"/>
      <c r="X505" s="383"/>
      <c r="Y505" s="394"/>
      <c r="Z505" s="394"/>
      <c r="AA505" s="389"/>
      <c r="AB505" s="385"/>
      <c r="AC505" s="385"/>
      <c r="AD505" s="387"/>
      <c r="AE505" s="389"/>
      <c r="AF505" s="389"/>
      <c r="AG505" s="389"/>
      <c r="AH505" s="395"/>
      <c r="AI505" s="396"/>
      <c r="AJ505" s="386"/>
      <c r="AK505" s="397"/>
      <c r="AL505" s="397"/>
      <c r="AM505" s="397"/>
      <c r="AN505" s="397"/>
      <c r="AO505" s="398"/>
      <c r="AP505" s="399"/>
      <c r="AQ505" s="399"/>
      <c r="AR505" s="400"/>
      <c r="AS505" s="400"/>
      <c r="AT505" s="400"/>
      <c r="AU505" s="401"/>
      <c r="AV505" s="401"/>
      <c r="AW505" s="401"/>
      <c r="AX505" s="402"/>
      <c r="AY505" s="403"/>
      <c r="AZ505" s="385"/>
      <c r="BA505" s="414"/>
      <c r="BB505" s="391"/>
      <c r="BC505" s="404"/>
      <c r="BD505" s="404"/>
      <c r="BE505" s="405"/>
      <c r="BF505" s="406"/>
      <c r="BG505" s="407"/>
      <c r="BH505" s="408"/>
      <c r="BI505" s="408"/>
      <c r="BJ505" s="409"/>
      <c r="BK505" s="410"/>
      <c r="BL505" s="407"/>
      <c r="BM505" s="394"/>
      <c r="BN505" s="394"/>
      <c r="BO505" s="411"/>
      <c r="BP505" s="410"/>
      <c r="BQ505" s="412"/>
      <c r="BR505" s="413"/>
      <c r="BS505" s="413"/>
    </row>
    <row r="506" spans="1:71">
      <c r="A506" s="161" t="str">
        <f t="shared" si="14"/>
        <v/>
      </c>
      <c r="B506" s="162"/>
      <c r="C506" s="382"/>
      <c r="D506" s="383"/>
      <c r="E506" s="384"/>
      <c r="F506" s="385"/>
      <c r="G506" s="386"/>
      <c r="H506" s="387"/>
      <c r="I506" s="387"/>
      <c r="J506" s="388"/>
      <c r="K506" s="388"/>
      <c r="L506" s="389"/>
      <c r="M506" s="388"/>
      <c r="N506" s="390"/>
      <c r="O506" s="387"/>
      <c r="P506" s="387"/>
      <c r="Q506" s="389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92"/>
      <c r="W506" s="393"/>
      <c r="X506" s="383"/>
      <c r="Y506" s="394"/>
      <c r="Z506" s="394"/>
      <c r="AA506" s="389"/>
      <c r="AB506" s="385"/>
      <c r="AC506" s="385"/>
      <c r="AD506" s="387"/>
      <c r="AE506" s="389"/>
      <c r="AF506" s="389"/>
      <c r="AG506" s="389"/>
      <c r="AH506" s="395"/>
      <c r="AI506" s="396"/>
      <c r="AJ506" s="386"/>
      <c r="AK506" s="397"/>
      <c r="AL506" s="397"/>
      <c r="AM506" s="397"/>
      <c r="AN506" s="397"/>
      <c r="AO506" s="398"/>
      <c r="AP506" s="399"/>
      <c r="AQ506" s="399"/>
      <c r="AR506" s="400"/>
      <c r="AS506" s="400"/>
      <c r="AT506" s="400"/>
      <c r="AU506" s="401"/>
      <c r="AV506" s="401"/>
      <c r="AW506" s="401"/>
      <c r="AX506" s="402"/>
      <c r="AY506" s="403"/>
      <c r="AZ506" s="385"/>
      <c r="BA506" s="414"/>
      <c r="BB506" s="391"/>
      <c r="BC506" s="404"/>
      <c r="BD506" s="404"/>
      <c r="BE506" s="405"/>
      <c r="BF506" s="406"/>
      <c r="BG506" s="407"/>
      <c r="BH506" s="408"/>
      <c r="BI506" s="408"/>
      <c r="BJ506" s="409"/>
      <c r="BK506" s="410"/>
      <c r="BL506" s="407"/>
      <c r="BM506" s="394"/>
      <c r="BN506" s="394"/>
      <c r="BO506" s="411"/>
      <c r="BP506" s="410"/>
      <c r="BQ506" s="412"/>
      <c r="BR506" s="413"/>
      <c r="BS506" s="413"/>
    </row>
    <row r="507" spans="1:71">
      <c r="A507" s="161" t="str">
        <f t="shared" si="14"/>
        <v/>
      </c>
      <c r="B507" s="162"/>
      <c r="C507" s="382"/>
      <c r="D507" s="383"/>
      <c r="E507" s="384"/>
      <c r="F507" s="385"/>
      <c r="G507" s="386"/>
      <c r="H507" s="387"/>
      <c r="I507" s="387"/>
      <c r="J507" s="388"/>
      <c r="K507" s="388"/>
      <c r="L507" s="389"/>
      <c r="M507" s="388"/>
      <c r="N507" s="390"/>
      <c r="O507" s="387"/>
      <c r="P507" s="387"/>
      <c r="Q507" s="389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92"/>
      <c r="W507" s="393"/>
      <c r="X507" s="383"/>
      <c r="Y507" s="394"/>
      <c r="Z507" s="394"/>
      <c r="AA507" s="389"/>
      <c r="AB507" s="385"/>
      <c r="AC507" s="385"/>
      <c r="AD507" s="387"/>
      <c r="AE507" s="389"/>
      <c r="AF507" s="389"/>
      <c r="AG507" s="389"/>
      <c r="AH507" s="395"/>
      <c r="AI507" s="396"/>
      <c r="AJ507" s="386"/>
      <c r="AK507" s="397"/>
      <c r="AL507" s="397"/>
      <c r="AM507" s="397"/>
      <c r="AN507" s="397"/>
      <c r="AO507" s="398"/>
      <c r="AP507" s="399"/>
      <c r="AQ507" s="399"/>
      <c r="AR507" s="400"/>
      <c r="AS507" s="400"/>
      <c r="AT507" s="400"/>
      <c r="AU507" s="401"/>
      <c r="AV507" s="401"/>
      <c r="AW507" s="401"/>
      <c r="AX507" s="402"/>
      <c r="AY507" s="403"/>
      <c r="AZ507" s="385"/>
      <c r="BA507" s="414"/>
      <c r="BB507" s="391"/>
      <c r="BC507" s="404"/>
      <c r="BD507" s="404"/>
      <c r="BE507" s="405"/>
      <c r="BF507" s="406"/>
      <c r="BG507" s="407"/>
      <c r="BH507" s="408"/>
      <c r="BI507" s="408"/>
      <c r="BJ507" s="409"/>
      <c r="BK507" s="410"/>
      <c r="BL507" s="407"/>
      <c r="BM507" s="394"/>
      <c r="BN507" s="394"/>
      <c r="BO507" s="411"/>
      <c r="BP507" s="410"/>
      <c r="BQ507" s="412"/>
      <c r="BR507" s="413"/>
      <c r="BS507" s="413"/>
    </row>
    <row r="513" spans="53:53">
      <c r="BA513" t="s">
        <v>1895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33" priority="18437" operator="equal">
      <formula>"ERRO"</formula>
    </cfRule>
  </conditionalFormatting>
  <conditionalFormatting sqref="X4 Y1:Z368 Y369:Y446">
    <cfRule type="cellIs" dxfId="132" priority="18426" operator="equal">
      <formula>"OPORTUNIDADE"</formula>
    </cfRule>
  </conditionalFormatting>
  <conditionalFormatting sqref="AZ6:AZ416">
    <cfRule type="expression" dxfId="131" priority="18421">
      <formula>$BU6=1</formula>
    </cfRule>
  </conditionalFormatting>
  <conditionalFormatting sqref="BQ6:BQ507">
    <cfRule type="cellIs" dxfId="130" priority="18432" operator="equal">
      <formula>"Produção e Intervalo"</formula>
    </cfRule>
    <cfRule type="cellIs" dxfId="129" priority="18433" operator="equal">
      <formula>"Aderente"</formula>
    </cfRule>
    <cfRule type="cellIs" dxfId="128" priority="18434" operator="equal">
      <formula>"Intervalo"</formula>
    </cfRule>
    <cfRule type="cellIs" dxfId="127" priority="18435" operator="equal">
      <formula>"Produção"</formula>
    </cfRule>
    <cfRule type="cellIs" dxfId="126" priority="18436" operator="equal">
      <formula>"ERRO"</formula>
    </cfRule>
  </conditionalFormatting>
  <conditionalFormatting sqref="BR6:BS507">
    <cfRule type="cellIs" dxfId="125" priority="18414" operator="equal">
      <formula>"*"</formula>
    </cfRule>
    <cfRule type="cellIs" dxfId="124" priority="18415" operator="greaterThanOrEqual">
      <formula>1</formula>
    </cfRule>
    <cfRule type="cellIs" dxfId="123" priority="18416" operator="lessThan">
      <formula>1</formula>
    </cfRule>
  </conditionalFormatting>
  <conditionalFormatting sqref="Y6:Z368 X370:X416 X418 X420 Y369:Y446">
    <cfRule type="cellIs" dxfId="122" priority="18362" operator="equal">
      <formula>"NÃO"</formula>
    </cfRule>
    <cfRule type="cellIs" dxfId="121" priority="18363" operator="equal">
      <formula>"SIM"</formula>
    </cfRule>
  </conditionalFormatting>
  <conditionalFormatting sqref="X370:X416 X418 X420">
    <cfRule type="cellIs" dxfId="120" priority="18361" operator="equal">
      <formula>"OPORTUNIDADE"</formula>
    </cfRule>
  </conditionalFormatting>
  <conditionalFormatting sqref="Z369:Z416">
    <cfRule type="cellIs" dxfId="119" priority="18359" operator="equal">
      <formula>"NÃO"</formula>
    </cfRule>
    <cfRule type="cellIs" dxfId="118" priority="18360" operator="equal">
      <formula>"SIM"</formula>
    </cfRule>
  </conditionalFormatting>
  <conditionalFormatting sqref="Z369:Z416">
    <cfRule type="cellIs" dxfId="117" priority="18358" operator="equal">
      <formula>"OPORTUNIDADE"</formula>
    </cfRule>
  </conditionalFormatting>
  <conditionalFormatting sqref="Y1048483:Y1048576">
    <cfRule type="cellIs" dxfId="116" priority="18243" operator="equal">
      <formula>"OPORTUNIDADE"</formula>
    </cfRule>
  </conditionalFormatting>
  <conditionalFormatting sqref="Y1048483:Y1048576">
    <cfRule type="cellIs" dxfId="115" priority="18241" operator="equal">
      <formula>"NÃO"</formula>
    </cfRule>
    <cfRule type="cellIs" dxfId="114" priority="18242" operator="equal">
      <formula>"SIM"</formula>
    </cfRule>
  </conditionalFormatting>
  <conditionalFormatting sqref="Z417:Z444">
    <cfRule type="cellIs" dxfId="113" priority="17978" operator="equal">
      <formula>"OPORTUNIDADE"</formula>
    </cfRule>
  </conditionalFormatting>
  <conditionalFormatting sqref="Z417:Z444">
    <cfRule type="cellIs" dxfId="112" priority="17976" operator="equal">
      <formula>"NÃO"</formula>
    </cfRule>
    <cfRule type="cellIs" dxfId="111" priority="17977" operator="equal">
      <formula>"SIM"</formula>
    </cfRule>
  </conditionalFormatting>
  <conditionalFormatting sqref="Z443">
    <cfRule type="cellIs" dxfId="110" priority="17961" operator="equal">
      <formula>"NÃO"</formula>
    </cfRule>
    <cfRule type="cellIs" dxfId="109" priority="17962" operator="equal">
      <formula>"SIM"</formula>
    </cfRule>
  </conditionalFormatting>
  <conditionalFormatting sqref="Z443">
    <cfRule type="cellIs" dxfId="108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07" priority="18580">
      <formula>$BU386=1</formula>
    </cfRule>
  </conditionalFormatting>
  <conditionalFormatting sqref="AZ419:AZ443">
    <cfRule type="expression" dxfId="106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5" t="s">
        <v>1896</v>
      </c>
      <c r="D1" s="365"/>
      <c r="E1" s="365"/>
      <c r="F1" s="365"/>
      <c r="G1" s="365"/>
      <c r="H1" s="365"/>
    </row>
    <row r="2" spans="3:8">
      <c r="C2" s="365"/>
      <c r="D2" s="365"/>
      <c r="E2" s="365"/>
      <c r="F2" s="365"/>
      <c r="G2" s="365"/>
      <c r="H2" s="365"/>
    </row>
    <row r="3" spans="3:8">
      <c r="C3" s="291" t="s">
        <v>703</v>
      </c>
      <c r="D3" s="291" t="s">
        <v>1897</v>
      </c>
      <c r="E3" s="291" t="s">
        <v>1898</v>
      </c>
      <c r="F3" s="291" t="s">
        <v>1899</v>
      </c>
      <c r="G3" s="291" t="s">
        <v>1900</v>
      </c>
      <c r="H3" s="291" t="s">
        <v>1901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1902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1903</v>
      </c>
      <c r="G10" s="292" t="s">
        <v>1904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1905</v>
      </c>
      <c r="G11" s="292" t="s">
        <v>1906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1907</v>
      </c>
      <c r="G12" s="292" t="s">
        <v>1906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6" t="s">
        <v>1908</v>
      </c>
      <c r="C2" s="366"/>
      <c r="D2" s="366"/>
      <c r="E2" s="366"/>
      <c r="F2" s="366"/>
      <c r="G2" s="366"/>
      <c r="H2" s="181"/>
    </row>
    <row r="3" spans="1:8">
      <c r="A3" s="181"/>
      <c r="B3" s="367"/>
      <c r="C3" s="367"/>
      <c r="D3" s="367"/>
      <c r="E3" s="367"/>
      <c r="F3" s="367"/>
      <c r="G3" s="367"/>
      <c r="H3" s="181"/>
    </row>
    <row r="4" spans="1:8" ht="40.5">
      <c r="A4" s="181"/>
      <c r="B4" s="296" t="s">
        <v>1909</v>
      </c>
      <c r="C4" s="296" t="s">
        <v>1910</v>
      </c>
      <c r="D4" s="296" t="s">
        <v>1911</v>
      </c>
      <c r="E4" s="296" t="s">
        <v>1912</v>
      </c>
      <c r="F4" s="296" t="s">
        <v>7</v>
      </c>
      <c r="G4" s="296" t="s">
        <v>1913</v>
      </c>
      <c r="H4" s="181"/>
    </row>
    <row r="5" spans="1:8">
      <c r="A5" s="181"/>
      <c r="B5" s="297" t="s">
        <v>1914</v>
      </c>
      <c r="C5" s="297">
        <v>309525</v>
      </c>
      <c r="D5" s="297" t="s">
        <v>1915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1916</v>
      </c>
      <c r="C6" s="297">
        <v>257410</v>
      </c>
      <c r="D6" s="297" t="s">
        <v>1917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1918</v>
      </c>
      <c r="C7" s="297">
        <v>256875</v>
      </c>
      <c r="D7" s="297" t="s">
        <v>1919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1920</v>
      </c>
      <c r="C8" s="297">
        <v>257278</v>
      </c>
      <c r="D8" s="297" t="s">
        <v>1921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1922</v>
      </c>
      <c r="C9" s="297">
        <v>261794</v>
      </c>
      <c r="D9" s="297" t="s">
        <v>1923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1924</v>
      </c>
      <c r="C10" s="297">
        <v>257033</v>
      </c>
      <c r="D10" s="297" t="s">
        <v>1925</v>
      </c>
      <c r="E10" s="297" t="s">
        <v>838</v>
      </c>
      <c r="F10" s="297" t="s">
        <v>194</v>
      </c>
      <c r="G10" s="297" t="s">
        <v>1926</v>
      </c>
      <c r="H10" s="181"/>
    </row>
    <row r="11" spans="1:8">
      <c r="A11" s="181"/>
      <c r="B11" s="297" t="s">
        <v>1927</v>
      </c>
      <c r="C11" s="297">
        <v>396578</v>
      </c>
      <c r="D11" s="297" t="s">
        <v>1928</v>
      </c>
      <c r="E11" s="297" t="s">
        <v>838</v>
      </c>
      <c r="F11" s="297" t="s">
        <v>194</v>
      </c>
      <c r="G11" s="297" t="s">
        <v>1926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E1" workbookViewId="0">
      <selection sqref="A1:U46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8"/>
      <c r="B1" s="369"/>
      <c r="C1" s="370"/>
      <c r="L1" s="301"/>
      <c r="M1" s="123"/>
      <c r="N1" s="276"/>
      <c r="O1" s="276"/>
      <c r="P1" s="164"/>
      <c r="Q1" s="371" t="s">
        <v>1226</v>
      </c>
      <c r="R1" s="372"/>
      <c r="U1" s="101"/>
      <c r="V1" s="373" t="s">
        <v>1929</v>
      </c>
      <c r="W1" s="373"/>
      <c r="X1" s="373"/>
      <c r="Y1" s="103"/>
    </row>
    <row r="2" spans="1:25" s="100" customFormat="1" ht="11.25" customHeight="1">
      <c r="A2" s="104" t="s">
        <v>1930</v>
      </c>
      <c r="B2" s="104" t="s">
        <v>1931</v>
      </c>
      <c r="C2" s="104" t="s">
        <v>605</v>
      </c>
      <c r="D2" s="105" t="s">
        <v>1178</v>
      </c>
      <c r="E2" s="105" t="s">
        <v>1179</v>
      </c>
      <c r="F2" s="105" t="s">
        <v>1932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1933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4703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4703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4703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4703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4703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4703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4703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4703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4703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4703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4703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4703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4703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4703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4703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4703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4703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4703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4703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4703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4703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4703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4703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4703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4703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4703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4703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4703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03" t="str">
        <f>IF(FN_MC!N465="","*",FN_MC!N465)</f>
        <v>-</v>
      </c>
      <c r="M462" s="110" t="str">
        <f>IF(FN_MC!J465="","*",FN_MC!J465)</f>
        <v>*</v>
      </c>
      <c r="N462" s="278" t="str">
        <f>IF(FN_MC!K465="","*",FN_MC!K465)</f>
        <v>*</v>
      </c>
      <c r="O462" s="278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1934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1935</v>
      </c>
      <c r="C2" s="95" t="s">
        <v>1163</v>
      </c>
      <c r="D2" s="95" t="s">
        <v>1165</v>
      </c>
      <c r="E2" s="95" t="s">
        <v>1936</v>
      </c>
      <c r="F2" s="95" t="s">
        <v>1937</v>
      </c>
      <c r="G2" s="95" t="s">
        <v>1938</v>
      </c>
      <c r="H2" s="95" t="s">
        <v>1939</v>
      </c>
      <c r="I2" s="95" t="s">
        <v>1940</v>
      </c>
      <c r="J2" s="95" t="s">
        <v>1941</v>
      </c>
      <c r="K2" s="130" t="s">
        <v>1942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*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-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4" t="s">
        <v>1943</v>
      </c>
      <c r="D5" s="375"/>
      <c r="E5" s="375"/>
      <c r="F5" s="375"/>
      <c r="G5" s="375"/>
      <c r="H5" s="375"/>
      <c r="I5" s="375"/>
      <c r="J5" s="376"/>
      <c r="K5" s="377" t="s">
        <v>1944</v>
      </c>
      <c r="L5" s="378"/>
      <c r="M5" s="378"/>
      <c r="N5" s="378"/>
      <c r="O5" s="379" t="s">
        <v>1945</v>
      </c>
      <c r="P5" s="380"/>
      <c r="Q5" s="381"/>
    </row>
    <row r="6" spans="1:17" s="93" customFormat="1" ht="15.75" customHeight="1">
      <c r="A6" s="87" t="s">
        <v>1932</v>
      </c>
      <c r="B6" s="94" t="s">
        <v>1931</v>
      </c>
      <c r="C6" s="95" t="s">
        <v>1178</v>
      </c>
      <c r="D6" s="96" t="s">
        <v>1179</v>
      </c>
      <c r="E6" s="95" t="s">
        <v>1946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1947</v>
      </c>
      <c r="M6" s="138" t="s">
        <v>628</v>
      </c>
      <c r="N6" s="139" t="s">
        <v>1173</v>
      </c>
      <c r="O6" s="233" t="s">
        <v>1216</v>
      </c>
      <c r="P6" s="152"/>
      <c r="Q6" s="182" t="s">
        <v>1948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Em intervalo as 11:50h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1</v>
      </c>
      <c r="P523" s="90"/>
      <c r="Q523" s="144" t="str">
        <f>IF($A$2=1,IF(FN_MC!BJ434="","*",FN_MC!BJ434),IF(FN_MC!BK434="","*",FN_MC!BK434))</f>
        <v>Autorizado entrar na via as 11:52h  - Intervalo em TSF1  até as 15h após gira para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Licenciado as 08:40 / Em inspeção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1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-</v>
      </c>
      <c r="D554" s="99" t="str">
        <f>IF(FN_MC!T465="","*",FN_MC!T465)</f>
        <v>-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-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-</v>
      </c>
      <c r="L554" s="140" t="str">
        <f>IF(FN_MC!AM465="","*",FN_MC!AM465)</f>
        <v>-</v>
      </c>
      <c r="M554" s="140" t="str">
        <f>IF(FN_MC!AP465="","*",FN_MC!AP465)</f>
        <v>-</v>
      </c>
      <c r="N554" s="140" t="str">
        <f>IF(FN_MC!AM465="","*",FN_MC!AM465)</f>
        <v>-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1948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2026-01-27T17:48:27Z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