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467" documentId="120_S{118792C3-22EF-5104-A093-F22BFE3913F3}" xr6:coauthVersionLast="47" xr6:coauthVersionMax="47" xr10:uidLastSave="{AD902B82-AB66-4CFC-BDA1-AF67ABF76935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73" i="1" l="1" a="1"/>
  <c r="N173" i="1" s="1"/>
  <c r="M173" i="1" a="1"/>
  <c r="M173" i="1" s="1"/>
  <c r="G173" i="1"/>
  <c r="N170" i="1" a="1"/>
  <c r="N170" i="1" s="1"/>
  <c r="M170" i="1" a="1"/>
  <c r="M170" i="1" s="1"/>
  <c r="H170" i="1" a="1"/>
  <c r="H170" i="1" s="1"/>
  <c r="G170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N149" i="1" a="1"/>
  <c r="N149" i="1" s="1"/>
  <c r="M149" i="1" a="1"/>
  <c r="M149" i="1" s="1"/>
  <c r="G151" i="1"/>
  <c r="G150" i="1"/>
  <c r="G149" i="1"/>
  <c r="M147" i="1" a="1"/>
  <c r="M147" i="1" s="1"/>
  <c r="N146" i="1" a="1"/>
  <c r="N146" i="1" s="1"/>
  <c r="M146" i="1" a="1"/>
  <c r="M146" i="1" s="1"/>
  <c r="AK140" i="1"/>
  <c r="AO121" i="1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G104" i="12"/>
  <c r="H104" i="12"/>
  <c r="I104" i="12"/>
  <c r="J104" i="12"/>
  <c r="K104" i="12"/>
  <c r="B105" i="12"/>
  <c r="C105" i="12"/>
  <c r="D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G137" i="12"/>
  <c r="H137" i="12"/>
  <c r="I137" i="12"/>
  <c r="J137" i="12"/>
  <c r="K137" i="12"/>
  <c r="B138" i="12"/>
  <c r="C138" i="12"/>
  <c r="D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H137" i="1" a="1"/>
  <c r="H137" i="1" s="1"/>
  <c r="E134" i="12" s="1"/>
  <c r="H142" i="1" a="1"/>
  <c r="H142" i="1" s="1"/>
  <c r="H139" i="1" a="1"/>
  <c r="H139" i="1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A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G142" i="1"/>
  <c r="C142" i="1"/>
  <c r="A138" i="1"/>
  <c r="C138" i="1"/>
  <c r="G138" i="1"/>
  <c r="M138" i="1" a="1"/>
  <c r="M138" i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N134" i="1" a="1"/>
  <c r="N134" i="1"/>
  <c r="H132" i="1" a="1"/>
  <c r="H132" i="1" s="1"/>
  <c r="H131" i="1" a="1"/>
  <c r="H131" i="1" s="1"/>
  <c r="I136" i="15" s="1"/>
  <c r="H130" i="1" a="1"/>
  <c r="H130" i="1" s="1"/>
  <c r="H129" i="1" a="1"/>
  <c r="H129" i="1" s="1"/>
  <c r="N137" i="1" a="1"/>
  <c r="N137" i="1" s="1"/>
  <c r="M137" i="1" a="1"/>
  <c r="M137" i="1" s="1"/>
  <c r="G137" i="1"/>
  <c r="N139" i="1" a="1"/>
  <c r="N139" i="1" s="1"/>
  <c r="M139" i="1" a="1"/>
  <c r="M139" i="1" s="1"/>
  <c r="G139" i="1"/>
  <c r="N126" i="1" a="1"/>
  <c r="N126" i="1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L119" i="15" s="1"/>
  <c r="N117" i="1" a="1"/>
  <c r="N117" i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BC47" i="1" s="1" a="1"/>
  <c r="BC47" i="1" s="1"/>
  <c r="AQ47" i="1"/>
  <c r="BR47" i="1"/>
  <c r="BS47" i="1"/>
  <c r="BT69" i="1"/>
  <c r="A48" i="1"/>
  <c r="C48" i="1"/>
  <c r="G48" i="1"/>
  <c r="M48" i="1" a="1"/>
  <c r="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L146" i="15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F152" i="12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F154" i="12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F155" i="12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F157" i="12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F158" i="12"/>
  <c r="R161" i="1"/>
  <c r="R157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F160" i="12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R170" i="1"/>
  <c r="R166" i="15" s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69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45" i="1" l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F120" i="12"/>
  <c r="F113" i="12"/>
  <c r="K113" i="15"/>
  <c r="L118" i="15"/>
  <c r="L107" i="15"/>
  <c r="L117" i="15"/>
  <c r="L105" i="15"/>
  <c r="E113" i="15"/>
  <c r="D113" i="15"/>
  <c r="E107" i="15"/>
  <c r="D107" i="15"/>
  <c r="F107" i="12"/>
  <c r="E104" i="15"/>
  <c r="D104" i="15"/>
  <c r="F104" i="12"/>
  <c r="D105" i="15"/>
  <c r="E105" i="15"/>
  <c r="D109" i="15"/>
  <c r="E109" i="15"/>
  <c r="E114" i="15"/>
  <c r="D114" i="15"/>
  <c r="E105" i="12"/>
  <c r="I105" i="15"/>
  <c r="E121" i="12"/>
  <c r="I121" i="15"/>
  <c r="L114" i="15"/>
  <c r="E104" i="12"/>
  <c r="I104" i="15"/>
  <c r="E107" i="12"/>
  <c r="I107" i="15"/>
  <c r="E123" i="12"/>
  <c r="I123" i="15"/>
  <c r="L123" i="15"/>
  <c r="L136" i="15"/>
  <c r="L134" i="15"/>
  <c r="E135" i="12"/>
  <c r="I135" i="15"/>
  <c r="E137" i="12"/>
  <c r="I137" i="15"/>
  <c r="L131" i="15"/>
  <c r="L138" i="15"/>
  <c r="E138" i="12"/>
  <c r="I138" i="15"/>
  <c r="E135" i="15"/>
  <c r="D135" i="15"/>
  <c r="L135" i="15"/>
  <c r="F133" i="12"/>
  <c r="K133" i="15"/>
  <c r="L139" i="15"/>
  <c r="L133" i="15"/>
  <c r="D139" i="15"/>
  <c r="E139" i="15"/>
  <c r="D137" i="15"/>
  <c r="E137" i="15"/>
  <c r="D138" i="15"/>
  <c r="E138" i="15"/>
  <c r="E136" i="12"/>
  <c r="E139" i="12"/>
  <c r="E133" i="12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F161" i="12"/>
  <c r="K151" i="15"/>
  <c r="F151" i="12"/>
  <c r="K150" i="15"/>
  <c r="F150" i="12"/>
  <c r="K149" i="15"/>
  <c r="F149" i="12"/>
  <c r="K148" i="15"/>
  <c r="F148" i="12"/>
  <c r="K147" i="15"/>
  <c r="F147" i="12"/>
  <c r="K146" i="15"/>
  <c r="F146" i="12"/>
  <c r="K145" i="15"/>
  <c r="F145" i="12"/>
  <c r="K144" i="15"/>
  <c r="F144" i="12"/>
  <c r="K143" i="15"/>
  <c r="F143" i="12"/>
  <c r="K142" i="15"/>
  <c r="F142" i="12"/>
  <c r="K141" i="15"/>
  <c r="F141" i="12"/>
  <c r="K140" i="15"/>
  <c r="F140" i="12"/>
  <c r="AM105" i="1"/>
  <c r="F102" i="12"/>
  <c r="AM104" i="1"/>
  <c r="F101" i="12"/>
  <c r="AM103" i="1"/>
  <c r="F100" i="12"/>
  <c r="AM100" i="1"/>
  <c r="F97" i="12"/>
  <c r="AM94" i="1"/>
  <c r="F91" i="12"/>
  <c r="AM55" i="1"/>
  <c r="F52" i="12"/>
  <c r="AM54" i="1"/>
  <c r="F51" i="12"/>
  <c r="AM53" i="1"/>
  <c r="F50" i="12"/>
  <c r="AM51" i="1"/>
  <c r="F48" i="12"/>
  <c r="AM50" i="1"/>
  <c r="F47" i="12"/>
  <c r="AM49" i="1"/>
  <c r="F46" i="12"/>
  <c r="AM48" i="1"/>
  <c r="F45" i="12"/>
  <c r="AM47" i="1"/>
  <c r="F44" i="12"/>
  <c r="AM45" i="1"/>
  <c r="F42" i="12"/>
  <c r="AM43" i="1"/>
  <c r="F40" i="12"/>
  <c r="AM42" i="1"/>
  <c r="F39" i="12"/>
  <c r="AM41" i="1"/>
  <c r="F38" i="12"/>
  <c r="AM39" i="1"/>
  <c r="F36" i="12"/>
  <c r="AM37" i="1"/>
  <c r="F34" i="12"/>
  <c r="AM36" i="1"/>
  <c r="F33" i="12"/>
  <c r="K105" i="15"/>
  <c r="F105" i="12"/>
  <c r="K109" i="15"/>
  <c r="F109" i="12"/>
  <c r="K112" i="15"/>
  <c r="F112" i="12"/>
  <c r="I112" i="15"/>
  <c r="E112" i="12"/>
  <c r="I117" i="15"/>
  <c r="E117" i="12"/>
  <c r="I114" i="15"/>
  <c r="E114" i="12"/>
  <c r="K114" i="15"/>
  <c r="F114" i="12"/>
  <c r="I119" i="15"/>
  <c r="E119" i="12"/>
  <c r="I118" i="15"/>
  <c r="E118" i="12"/>
  <c r="I122" i="15"/>
  <c r="E122" i="12"/>
  <c r="K123" i="15"/>
  <c r="F123" i="12"/>
  <c r="K136" i="15"/>
  <c r="F136" i="12"/>
  <c r="K134" i="15"/>
  <c r="F134" i="12"/>
  <c r="I126" i="15"/>
  <c r="E126" i="12"/>
  <c r="I127" i="15"/>
  <c r="E127" i="12"/>
  <c r="I128" i="15"/>
  <c r="E128" i="12"/>
  <c r="I129" i="15"/>
  <c r="E129" i="12"/>
  <c r="I131" i="15"/>
  <c r="E131" i="12"/>
  <c r="K135" i="15"/>
  <c r="F135" i="12"/>
  <c r="K139" i="15"/>
  <c r="F139" i="12"/>
  <c r="K137" i="15"/>
  <c r="F137" i="12"/>
  <c r="K138" i="15"/>
  <c r="F138" i="12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G167" i="10"/>
  <c r="K163" i="15"/>
  <c r="D166" i="10"/>
  <c r="E162" i="15"/>
  <c r="C166" i="10"/>
  <c r="D162" i="15"/>
  <c r="AN159" i="1"/>
  <c r="L162" i="15"/>
  <c r="AM159" i="1"/>
  <c r="L104" i="10" s="1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G165" i="10"/>
  <c r="K161" i="15"/>
  <c r="D164" i="10"/>
  <c r="E160" i="15"/>
  <c r="C164" i="10"/>
  <c r="D160" i="15"/>
  <c r="AN157" i="1"/>
  <c r="L160" i="15"/>
  <c r="AM157" i="1"/>
  <c r="L102" i="10" s="1"/>
  <c r="G164" i="10"/>
  <c r="K160" i="15"/>
  <c r="D163" i="10"/>
  <c r="E159" i="15"/>
  <c r="C163" i="10"/>
  <c r="D159" i="15"/>
  <c r="AN156" i="1"/>
  <c r="L159" i="15"/>
  <c r="AM156" i="1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G160" i="10"/>
  <c r="K156" i="15"/>
  <c r="D159" i="10"/>
  <c r="E155" i="15"/>
  <c r="C159" i="10"/>
  <c r="D155" i="15"/>
  <c r="AM152" i="1"/>
  <c r="G159" i="10"/>
  <c r="K155" i="15"/>
  <c r="D158" i="10"/>
  <c r="E154" i="15"/>
  <c r="C158" i="10"/>
  <c r="D154" i="15"/>
  <c r="AN151" i="1"/>
  <c r="L154" i="15"/>
  <c r="AM151" i="1"/>
  <c r="L96" i="10" s="1"/>
  <c r="G158" i="10"/>
  <c r="K154" i="15"/>
  <c r="D157" i="10"/>
  <c r="E153" i="15"/>
  <c r="C157" i="10"/>
  <c r="D153" i="15"/>
  <c r="AM150" i="1"/>
  <c r="G157" i="10"/>
  <c r="K153" i="15"/>
  <c r="D156" i="10"/>
  <c r="E152" i="15"/>
  <c r="C156" i="10"/>
  <c r="D152" i="15"/>
  <c r="AN149" i="1"/>
  <c r="L152" i="15"/>
  <c r="AM149" i="1"/>
  <c r="G156" i="10"/>
  <c r="K152" i="15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114" i="10" l="1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<sst xmlns="http://schemas.openxmlformats.org/spreadsheetml/2006/main" count="4995" uniqueCount="1293">
  <si>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</si>
  <si>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</si>
  <si>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</si>
  <si>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</si>
  <si>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</si>
  <si>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</si>
  <si>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</si>
  <si>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</si>
  <si>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</si>
  <si>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</si>
  <si>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</si>
  <si>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</si>
  <si>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</si>
  <si>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</si>
  <si>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</si>
  <si>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</si>
  <si>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</si>
  <si>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</si>
  <si>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</si>
  <si>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</si>
  <si>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</si>
  <si>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</si>
  <si>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</si>
  <si>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</si>
  <si>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</si>
  <si>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</si>
  <si>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</si>
  <si>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</si>
  <si>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</si>
  <si>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</si>
  <si>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</si>
  <si>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</si>
  <si>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</si>
  <si>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</si>
  <si>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</si>
  <si>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</si>
  <si>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</si>
  <si>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</si>
  <si>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</si>
  <si>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</si>
  <si>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</si>
  <si>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</si>
  <si>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</si>
  <si>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</si>
  <si>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</si>
  <si>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</si>
  <si>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</si>
  <si>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</si>
  <si>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</si>
  <si>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</si>
  <si>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</si>
  <si>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</si>
  <si>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</si>
  <si>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</si>
  <si>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</si>
  <si>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</si>
  <si>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</si>
  <si>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</si>
  <si>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</si>
  <si>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</si>
  <si>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</si>
  <si>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</si>
  <si>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</si>
  <si>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</si>
  <si>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</si>
  <si>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</si>
  <si>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</si>
  <si>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</si>
  <si>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</si>
  <si>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</si>
  <si>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</si>
  <si>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</si>
  <si>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</si>
  <si>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</si>
  <si>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</si>
  <si>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</si>
  <si>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</si>
  <si>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</si>
  <si>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</si>
  <si>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</si>
  <si>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</si>
  <si>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</si>
  <si>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</si>
  <si>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</si>
  <si>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</si>
  <si>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</si>
  <si>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</si>
  <si>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</si>
  <si>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</si>
  <si>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</si>
  <si>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</si>
  <si>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</si>
  <si>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</si>
  <si>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</si>
  <si>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</si>
  <si>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</si>
  <si>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</si>
  <si>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</si>
  <si>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</si>
  <si>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</si>
  <si>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</si>
  <si>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</si>
  <si>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</si>
  <si>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</si>
  <si>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</si>
  <si>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</si>
  <si>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</si>
  <si>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</si>
  <si>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</si>
  <si>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</si>
  <si>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</si>
  <si>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</si>
  <si>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</si>
  <si>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</si>
  <si>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</si>
  <si>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</si>
  <si>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</si>
  <si>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</si>
  <si>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</si>
  <si>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</si>
  <si>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</si>
  <si>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</si>
  <si>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</si>
  <si>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</si>
  <si>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</si>
  <si>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</si>
  <si>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</si>
  <si>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</si>
  <si>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</si>
  <si>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</si>
  <si>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</si>
  <si>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</si>
  <si>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</si>
  <si>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</si>
  <si>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</si>
  <si>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</si>
  <si>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</si>
  <si>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</si>
  <si>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</si>
  <si>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</si>
  <si>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</si>
  <si>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</si>
  <si>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</si>
  <si>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</si>
  <si>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</si>
  <si>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</si>
  <si>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</si>
  <si>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</si>
  <si>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</si>
  <si>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</si>
  <si>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</si>
  <si>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</si>
  <si>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</si>
  <si>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</si>
  <si>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</si>
  <si>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</si>
  <si>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</si>
  <si>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</si>
  <si>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</si>
  <si>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</si>
  <si>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</si>
  <si>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</si>
  <si>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</si>
  <si>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</si>
  <si>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</si>
  <si>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</si>
  <si>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</si>
  <si>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</si>
  <si>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</si>
  <si>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</si>
  <si>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</si>
  <si>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</si>
  <si>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</si>
  <si>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</si>
  <si>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</si>
  <si>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</si>
  <si>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</si>
  <si>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</si>
  <si>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</si>
  <si>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</si>
  <si>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</si>
  <si>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</si>
  <si>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</si>
  <si>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</si>
  <si>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</si>
  <si>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</si>
  <si>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</si>
  <si>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</si>
  <si>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</si>
  <si>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</si>
  <si>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</si>
  <si>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</si>
  <si>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</si>
  <si>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</si>
  <si>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</si>
  <si>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</si>
  <si>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</si>
  <si>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</si>
  <si>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</si>
  <si>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</si>
  <si>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</si>
  <si>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</si>
  <si>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</si>
  <si>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</si>
  <si>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</si>
  <si>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</si>
  <si>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</si>
  <si>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</si>
  <si>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</si>
  <si>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</si>
  <si>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</si>
  <si>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</si>
  <si>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</si>
  <si>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</si>
  <si>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</si>
  <si>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</si>
  <si>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</si>
  <si>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</si>
  <si>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</si>
  <si>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</si>
  <si>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</si>
  <si>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</si>
  <si>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</si>
  <si>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</si>
  <si>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</si>
  <si>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</si>
  <si>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</si>
  <si>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</si>
  <si>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</si>
  <si>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</si>
  <si>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</si>
  <si>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</si>
  <si>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</si>
  <si>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</si>
  <si>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</si>
  <si>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</si>
  <si>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</si>
  <si>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</si>
  <si>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</si>
  <si>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</si>
  <si>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</si>
  <si>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</si>
  <si>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</si>
  <si>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</si>
  <si>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</si>
  <si>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</si>
  <si>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</si>
  <si>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</si>
  <si>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</si>
  <si>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</si>
  <si>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</si>
  <si>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</si>
  <si>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</si>
  <si>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</si>
  <si>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</si>
  <si>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</si>
  <si>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</si>
  <si>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</si>
  <si>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</si>
  <si>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</si>
  <si>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</si>
  <si>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</si>
  <si>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</si>
  <si>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</si>
  <si>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</si>
  <si>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</si>
  <si>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</si>
  <si>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</si>
  <si>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</si>
  <si>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</si>
  <si>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</si>
  <si>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</si>
  <si>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</si>
  <si>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</si>
  <si>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</si>
  <si>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</si>
  <si>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</si>
  <si>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</si>
  <si>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</si>
  <si>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</si>
  <si>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</si>
  <si>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</si>
  <si>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</si>
  <si>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</si>
  <si>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</si>
  <si>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</si>
  <si>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</si>
  <si>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</si>
  <si>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</si>
  <si>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</si>
  <si>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</si>
  <si>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</si>
  <si>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</si>
  <si>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</si>
  <si>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</si>
  <si>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</si>
  <si>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</si>
  <si>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</si>
  <si>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</si>
  <si>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</si>
  <si>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</si>
  <si>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</si>
  <si>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</si>
  <si>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</si>
  <si>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</si>
  <si>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</si>
  <si>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</si>
  <si>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</si>
  <si>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</si>
  <si>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</si>
  <si>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</si>
  <si>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</si>
  <si>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</si>
  <si>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</si>
  <si>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</si>
  <si>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</si>
  <si>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</si>
  <si>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</si>
  <si>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</si>
  <si>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</si>
  <si>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</si>
  <si>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</si>
  <si>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</si>
  <si>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</si>
  <si>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</si>
  <si>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</si>
  <si>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</si>
  <si>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</si>
  <si>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</si>
  <si>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</si>
  <si>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</si>
  <si>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</si>
  <si>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</si>
  <si>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</si>
  <si>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</si>
  <si>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</si>
  <si>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</si>
  <si>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</si>
  <si>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</si>
  <si>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</si>
  <si>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</si>
  <si>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</si>
  <si>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</si>
  <si>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</si>
  <si>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</si>
  <si>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</si>
  <si>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</si>
  <si>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</si>
  <si>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</si>
  <si>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</si>
  <si>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</si>
  <si>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</si>
  <si>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</si>
  <si>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</si>
  <si>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</si>
  <si>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</si>
  <si>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</si>
  <si>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</si>
  <si>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</si>
  <si>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</si>
  <si>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</si>
  <si>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</si>
  <si>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</si>
  <si>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</si>
  <si>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</si>
  <si>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</si>
  <si>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</si>
  <si>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</si>
  <si>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</si>
  <si>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</si>
  <si>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</si>
  <si>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</si>
  <si>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</si>
  <si>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</si>
  <si>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</si>
  <si>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</si>
  <si>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</si>
  <si>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</si>
  <si>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</si>
  <si>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</si>
  <si>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</si>
  <si>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</si>
  <si>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</si>
  <si>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</si>
  <si>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</si>
  <si>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</si>
  <si>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</si>
  <si>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</si>
  <si>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</si>
  <si>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</si>
  <si>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</si>
  <si>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</si>
  <si>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</si>
  <si>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</si>
  <si>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</si>
  <si>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</si>
  <si>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</si>
  <si>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</si>
  <si>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</si>
  <si>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</si>
  <si>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</si>
  <si>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</si>
  <si>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</si>
  <si>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</si>
  <si>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</si>
  <si>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</si>
  <si>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</si>
  <si>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</si>
  <si>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</si>
  <si>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</si>
  <si>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</si>
  <si>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</si>
  <si>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</si>
  <si>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</si>
  <si>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</si>
  <si>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</si>
  <si>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</si>
  <si>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</si>
  <si>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</si>
  <si>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</si>
  <si>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</si>
  <si>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</si>
  <si>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</si>
  <si>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</si>
  <si>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</si>
  <si>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</si>
  <si>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</si>
  <si>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</si>
  <si>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</si>
  <si>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</si>
  <si>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</si>
  <si>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</si>
  <si>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</si>
  <si>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</si>
  <si>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</si>
  <si>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</si>
  <si>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</si>
  <si>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</si>
  <si>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</si>
  <si>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</si>
  <si>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</si>
  <si>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</si>
  <si>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</si>
  <si>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</si>
  <si>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</si>
  <si>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</si>
  <si>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</si>
  <si>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</si>
  <si>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</si>
  <si>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</si>
  <si>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</si>
  <si>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</si>
  <si>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</si>
  <si>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</si>
  <si>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</si>
  <si>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</si>
  <si>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</si>
  <si>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</si>
  <si>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</si>
  <si>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</si>
  <si>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</si>
  <si>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</si>
  <si>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</si>
  <si>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</si>
  <si>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</si>
  <si>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</si>
  <si>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</si>
  <si>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</si>
  <si>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</si>
  <si>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</si>
  <si>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</si>
  <si>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</si>
  <si>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</si>
  <si>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</si>
  <si>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</si>
  <si>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</si>
  <si>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</si>
  <si>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</si>
  <si>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</si>
  <si>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</si>
  <si>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</si>
  <si>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</si>
  <si>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</si>
  <si>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</si>
  <si>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</si>
  <si>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</si>
  <si>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</si>
  <si>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</si>
  <si>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</si>
  <si>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</si>
  <si>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</si>
  <si>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</si>
  <si>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</si>
  <si>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</si>
  <si>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</si>
  <si>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</si>
  <si>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</si>
  <si>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</si>
  <si>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</si>
  <si>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</si>
  <si>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</si>
  <si>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</si>
  <si>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</si>
  <si>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</si>
  <si>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</si>
  <si>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</si>
  <si>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</si>
  <si>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</si>
  <si>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</si>
  <si>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</si>
  <si>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</si>
  <si>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</si>
  <si>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</si>
  <si>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</si>
  <si>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</si>
  <si>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</si>
  <si>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</si>
  <si>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</si>
  <si>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</si>
  <si>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</si>
  <si>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</si>
  <si>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</si>
  <si>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</si>
  <si>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</si>
  <si>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</si>
  <si>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</si>
  <si>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</si>
  <si>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</si>
  <si>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</si>
  <si>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</si>
  <si>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</si>
  <si>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</si>
  <si>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</si>
  <si>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</si>
  <si>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</si>
  <si>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</si>
  <si>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</si>
  <si>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</si>
  <si>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</si>
  <si>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</si>
  <si>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</si>
  <si>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</si>
  <si>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</si>
  <si>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</si>
  <si>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</si>
  <si>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</si>
  <si>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</si>
  <si>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</si>
  <si>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</si>
  <si>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</si>
  <si>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</si>
  <si>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</si>
  <si>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</si>
  <si>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</si>
  <si>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</si>
  <si>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</si>
  <si>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</si>
  <si>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</si>
  <si>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</si>
  <si>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</si>
  <si>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</si>
  <si>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</si>
  <si>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</si>
  <si>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</si>
  <si>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</si>
  <si>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</si>
  <si>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</si>
  <si>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</si>
  <si>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</si>
  <si>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</si>
  <si>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</si>
  <si>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</si>
  <si>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</si>
  <si>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</si>
  <si>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</si>
  <si>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</si>
  <si>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</si>
  <si>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</si>
  <si>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</si>
  <si>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</si>
  <si>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</si>
  <si>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</si>
  <si>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</si>
  <si>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</si>
  <si>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</si>
  <si>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</si>
  <si>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</si>
  <si>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</si>
  <si>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</si>
  <si>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</si>
  <si>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</si>
  <si>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</si>
  <si>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</si>
  <si>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</si>
  <si>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</si>
  <si>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</si>
  <si>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</si>
  <si>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</si>
  <si>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</si>
  <si>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</si>
  <si>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</si>
  <si>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</si>
  <si>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</si>
  <si>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</si>
  <si>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</si>
  <si>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</si>
  <si>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</si>
  <si>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</si>
  <si>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</si>
  <si>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</si>
  <si>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</si>
  <si>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</si>
  <si>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</si>
  <si>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</si>
  <si>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</si>
  <si>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</si>
  <si>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</si>
  <si>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</si>
  <si>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</si>
  <si>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</si>
  <si>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</si>
  <si>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</si>
  <si>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</si>
  <si>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</si>
  <si>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</si>
  <si>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</si>
  <si>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</si>
  <si>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</si>
  <si>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</si>
  <si>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</si>
  <si>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</si>
  <si>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</si>
  <si>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</si>
  <si>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</si>
  <si>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</si>
  <si>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</si>
  <si>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</si>
  <si>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</si>
  <si>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</si>
  <si>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</si>
  <si>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</si>
  <si>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</si>
  <si>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</si>
  <si>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</si>
  <si>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</si>
  <si>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</si>
  <si>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</si>
  <si>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</si>
  <si>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</si>
  <si>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</si>
  <si>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</si>
  <si>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</si>
  <si>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</si>
  <si>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</si>
  <si>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</si>
  <si>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</si>
  <si>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</si>
  <si>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</si>
  <si>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</si>
  <si>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</si>
  <si>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</si>
  <si>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</si>
  <si>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</si>
  <si>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</si>
  <si>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</si>
  <si>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</si>
  <si>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</si>
  <si>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</si>
  <si>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</si>
  <si>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</si>
  <si>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</si>
  <si>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</si>
  <si>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</si>
  <si>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</si>
  <si>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</si>
  <si>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</si>
  <si>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</si>
  <si>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</si>
  <si>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</si>
  <si>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</si>
  <si>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</si>
  <si>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</si>
  <si>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</si>
  <si>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</si>
  <si>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</si>
  <si>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</si>
  <si>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</si>
  <si>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</si>
  <si>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</si>
  <si>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</si>
  <si>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</si>
  <si>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</si>
  <si>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</si>
  <si>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</si>
  <si>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</si>
  <si>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</si>
  <si>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</si>
  <si>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</si>
  <si>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</si>
  <si>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</si>
  <si>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</si>
  <si>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</si>
  <si>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</si>
  <si>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</si>
  <si>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</si>
  <si>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</si>
  <si>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</si>
  <si>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</si>
  <si>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</si>
  <si>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</si>
  <si>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</si>
  <si>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</si>
  <si>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</si>
  <si>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</si>
  <si>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</si>
  <si>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</si>
  <si>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</si>
  <si>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</si>
  <si>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</si>
  <si>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</si>
  <si>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</si>
  <si>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</si>
  <si>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</si>
  <si>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</si>
  <si>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</si>
  <si>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</si>
  <si>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</si>
  <si>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</si>
  <si>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</si>
  <si>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</si>
  <si>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</si>
  <si>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</si>
  <si>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</si>
  <si>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</si>
  <si>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</si>
  <si>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</si>
  <si>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</si>
  <si>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</si>
  <si>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</si>
  <si>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</si>
  <si>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</si>
  <si>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</si>
  <si>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</si>
  <si>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</si>
  <si>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</si>
  <si>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</si>
  <si>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</si>
  <si>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</si>
  <si>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</si>
  <si>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</si>
  <si>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</si>
  <si>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</si>
  <si>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</si>
  <si>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</si>
  <si>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</si>
  <si>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</si>
  <si>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</si>
  <si>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</si>
  <si>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</si>
  <si>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</si>
  <si>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</si>
  <si>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</si>
  <si>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</si>
  <si>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</si>
  <si>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</si>
  <si>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</si>
  <si>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</si>
  <si>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</si>
  <si>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</si>
  <si>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</si>
  <si>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</si>
  <si>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</si>
  <si>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</si>
  <si>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</si>
  <si>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</si>
  <si>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</si>
  <si>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</si>
  <si>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</si>
  <si>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</si>
  <si>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</si>
  <si>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</si>
  <si>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</si>
  <si>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</si>
  <si>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</si>
  <si>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</si>
  <si>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</si>
  <si>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</si>
  <si>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</si>
  <si>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</si>
  <si>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</si>
  <si>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</si>
  <si>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</si>
  <si>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</si>
  <si>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</si>
  <si>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</si>
  <si>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</si>
  <si>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</si>
  <si>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</si>
  <si>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</si>
  <si>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</si>
  <si>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</si>
  <si>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</si>
  <si>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</si>
  <si>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</si>
  <si>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</si>
  <si>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</si>
  <si>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</si>
  <si>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</si>
  <si>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</si>
  <si>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</si>
  <si>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</si>
  <si>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</si>
  <si>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</si>
  <si>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</si>
  <si>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</si>
  <si>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</si>
  <si>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</si>
  <si>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</si>
  <si>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</si>
  <si>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</si>
  <si>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</si>
  <si>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</si>
  <si>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</si>
  <si>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</si>
  <si>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</si>
  <si>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</si>
  <si>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</si>
  <si>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</si>
  <si>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</si>
  <si>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</si>
  <si>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</si>
  <si>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</si>
  <si>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</si>
  <si>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</si>
  <si>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</si>
  <si>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</si>
  <si>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</si>
  <si>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</si>
  <si>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</si>
  <si>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</si>
  <si>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</si>
  <si>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</si>
  <si>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</si>
  <si>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</si>
  <si>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</si>
  <si>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</si>
  <si>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</si>
  <si>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</si>
  <si>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</si>
  <si>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</si>
  <si>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</si>
  <si>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</si>
  <si>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</si>
  <si>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</si>
  <si>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</si>
  <si>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</si>
  <si>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</si>
  <si>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</si>
  <si>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</si>
  <si>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</si>
  <si>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</si>
  <si>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</si>
  <si>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</si>
  <si>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</si>
  <si>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</si>
  <si>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</si>
  <si>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</si>
  <si>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</si>
  <si>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</si>
  <si>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</si>
  <si>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</si>
  <si>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</si>
  <si>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</si>
  <si>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</si>
  <si>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</si>
  <si>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</si>
  <si>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</si>
  <si>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</si>
  <si>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</si>
  <si>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</si>
  <si>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</si>
  <si>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</si>
  <si>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</si>
  <si>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</si>
  <si>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</si>
  <si>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</si>
  <si>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</si>
  <si>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</si>
  <si>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</si>
  <si>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</si>
  <si>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</si>
  <si>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</si>
  <si>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</si>
  <si>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</si>
  <si>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</si>
  <si>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</si>
  <si>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</si>
  <si>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</si>
  <si>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</si>
  <si>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</si>
  <si>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</si>
  <si>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</si>
  <si>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</si>
  <si>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</si>
  <si>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</si>
  <si>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</si>
  <si>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</si>
  <si>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</si>
  <si>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</si>
  <si>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</si>
  <si>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</si>
  <si>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</si>
  <si>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</si>
  <si>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</si>
  <si>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</si>
  <si>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</si>
  <si>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</si>
  <si>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</si>
  <si>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</si>
  <si>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</si>
  <si>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</si>
  <si>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</si>
  <si>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</si>
  <si>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</si>
  <si>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</si>
  <si>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</si>
  <si>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</si>
  <si>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</si>
  <si>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</si>
  <si>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</si>
  <si>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</si>
  <si>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</si>
  <si>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</si>
  <si>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</si>
  <si>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</si>
  <si>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</si>
  <si>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</si>
  <si>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</si>
  <si>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</si>
  <si>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</si>
  <si>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</si>
  <si>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</si>
  <si>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</si>
  <si>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</si>
  <si>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</si>
  <si>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</si>
  <si>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</si>
  <si>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</si>
  <si>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</si>
  <si>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</si>
  <si>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</si>
  <si>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</si>
  <si>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</si>
  <si>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</si>
  <si>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</si>
  <si>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</si>
  <si>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</si>
  <si>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</si>
  <si>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</si>
  <si>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</si>
  <si>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</si>
  <si>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</si>
  <si>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</si>
  <si>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</si>
  <si>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</si>
  <si>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</si>
  <si>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</si>
  <si>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</si>
  <si>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</si>
  <si>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</si>
  <si>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</si>
  <si>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</si>
  <si>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</si>
  <si>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</si>
  <si>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</si>
  <si>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</si>
  <si>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</si>
  <si>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</si>
  <si>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</si>
  <si>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</si>
  <si>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</si>
  <si>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</si>
  <si>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</si>
  <si>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</si>
  <si>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</si>
  <si>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</si>
  <si>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</si>
  <si>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</si>
  <si>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</si>
  <si>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</si>
  <si>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</si>
  <si>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</si>
  <si>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</si>
  <si>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</si>
  <si>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</si>
  <si>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</si>
  <si>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</si>
  <si>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</si>
  <si>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</si>
  <si>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</si>
  <si>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</si>
  <si>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</si>
  <si>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</si>
  <si>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</si>
  <si>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</si>
  <si>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</si>
  <si>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</si>
  <si>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</si>
  <si>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</si>
  <si>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</si>
  <si>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</si>
  <si>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</si>
  <si>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</si>
  <si>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</si>
  <si>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</si>
  <si>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</si>
  <si>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</si>
  <si>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</si>
  <si>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</si>
  <si>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</si>
  <si>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</si>
  <si>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</si>
  <si>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</si>
  <si>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</si>
  <si>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</si>
  <si>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</si>
  <si>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</si>
  <si>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</si>
  <si>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</si>
  <si>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</si>
  <si>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</si>
  <si>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</si>
  <si>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</si>
  <si>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</si>
  <si>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</si>
  <si>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</si>
  <si>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</si>
  <si>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</si>
  <si>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</si>
  <si>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</si>
  <si>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</si>
  <si>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</si>
  <si>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</si>
  <si>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</si>
  <si>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</si>
  <si>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</si>
  <si>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</si>
  <si>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</si>
  <si>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</si>
  <si>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</si>
  <si>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</si>
  <si>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</si>
  <si>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</si>
  <si>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</si>
  <si>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</si>
  <si>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</si>
  <si>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</si>
  <si>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</si>
  <si>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</si>
  <si>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</si>
  <si>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</si>
  <si>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</si>
  <si>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</si>
  <si>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</si>
  <si>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</si>
  <si>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</si>
  <si>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</si>
  <si>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</si>
  <si>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</si>
  <si>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</si>
  <si>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</si>
  <si>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</si>
  <si>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</si>
  <si>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</si>
  <si>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</si>
  <si>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</si>
  <si>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</si>
  <si>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</si>
  <si>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</si>
  <si>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</si>
  <si>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</si>
  <si>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</si>
  <si>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</si>
  <si>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</si>
  <si>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</si>
  <si>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</si>
  <si>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</si>
  <si>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</si>
  <si>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</si>
  <si>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</si>
  <si>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</si>
  <si>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</si>
  <si>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</si>
  <si>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</si>
  <si>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</si>
  <si>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</si>
  <si>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</si>
  <si>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</si>
  <si>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</si>
  <si>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</si>
  <si>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</si>
  <si>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</si>
  <si>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</si>
  <si>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</si>
  <si>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</si>
  <si>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</si>
  <si>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</si>
  <si>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</si>
  <si>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</si>
  <si>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</si>
  <si>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</si>
  <si>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</si>
  <si>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</si>
  <si>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</si>
  <si>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</si>
  <si>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</si>
  <si>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</si>
  <si>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</si>
  <si>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</si>
  <si>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</si>
  <si>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</si>
  <si>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</si>
  <si>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</si>
  <si>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</si>
  <si>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</si>
  <si>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</si>
  <si>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</si>
  <si>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</si>
  <si>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</si>
  <si>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</si>
  <si>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</si>
  <si>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</si>
  <si>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</si>
  <si>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</si>
  <si>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</si>
  <si>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</si>
  <si>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</si>
  <si>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</si>
  <si>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</si>
  <si>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</si>
  <si>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</si>
  <si>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</si>
  <si>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</si>
  <si>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</si>
  <si>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</si>
  <si>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</si>
  <si>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</si>
  <si>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</si>
  <si>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</si>
  <si>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</si>
  <si>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</si>
  <si>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</si>
  <si>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</si>
  <si>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</si>
  <si>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</si>
  <si>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</si>
  <si>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</si>
  <si>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</si>
  <si>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</si>
  <si>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</si>
  <si>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</si>
  <si>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</si>
  <si>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</si>
  <si>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</si>
  <si>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</si>
  <si>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</si>
  <si>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</si>
  <si>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</si>
  <si>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</si>
  <si>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</si>
  <si>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</si>
  <si>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</si>
  <si>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Em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</si>
  <si>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</si>
  <si>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</si>
  <si>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</si>
  <si>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</si>
  <si>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</si>
  <si>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</si>
  <si>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</si>
  <si>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</si>
  <si>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</si>
  <si>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</si>
  <si>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</si>
  <si>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</si>
  <si>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</si>
  <si>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</si>
  <si>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</si>
  <si>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</si>
  <si>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</si>
  <si>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</si>
  <si>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</si>
  <si>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</si>
  <si>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</si>
  <si>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</si>
  <si>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Em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</si>
  <si>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</si>
  <si>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</si>
  <si>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</si>
  <si>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Previsão de faixa após i30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</si>
  <si>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</si>
  <si>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</si>
  <si>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</si>
  <si>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</si>
  <si>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</si>
  <si>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</si>
  <si>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</si>
  <si>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</si>
  <si>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Substituição de Jacaré</t>
  </si>
  <si>
    <t>TP pront 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</si>
  <si>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</si>
  <si>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</si>
  <si>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</si>
  <si>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deslocamento para km de trabalho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</si>
  <si>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</si>
  <si>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</si>
  <si>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</si>
  <si>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</si>
  <si>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</si>
  <si>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</si>
  <si>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</si>
  <si>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</si>
  <si>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José Nilton</t>
  </si>
  <si>
    <t>R7D</t>
  </si>
  <si>
    <t>Descarga de dormentes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</si>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</sst>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G158" activePane="bottomRight" state="frozen"/>
      <selection pane="bottomRight" activeCell="B175" sqref="B17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8" t="s">
        <v>919</v>
      </c>
      <c r="C1" s="189"/>
      <c r="D1" s="189"/>
      <c r="E1" s="3"/>
      <c r="F1" s="188" t="s">
        <v>920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8" t="s">
        <v>921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922</v>
      </c>
      <c r="BI1" s="204"/>
      <c r="BJ1" s="204"/>
      <c r="BK1" s="205"/>
      <c r="BL1" s="5"/>
      <c r="BM1" s="195" t="s">
        <v>923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8" t="s">
        <v>924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927</v>
      </c>
      <c r="AT2" s="199"/>
      <c r="AU2" s="199"/>
      <c r="AV2" s="199"/>
      <c r="AW2" s="199"/>
      <c r="AX2" s="199"/>
      <c r="AY2" s="202"/>
      <c r="AZ2" s="6"/>
      <c r="BA2" s="192" t="s">
        <v>928</v>
      </c>
      <c r="BB2" s="194"/>
      <c r="BC2" s="198" t="s">
        <v>925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2" t="s">
        <v>929</v>
      </c>
      <c r="AJ3" s="194"/>
      <c r="AK3" s="192" t="s">
        <v>930</v>
      </c>
      <c r="AL3" s="193"/>
      <c r="AM3" s="216"/>
      <c r="AN3" s="217"/>
      <c r="AO3" s="193"/>
      <c r="AP3" s="193"/>
      <c r="AQ3" s="194"/>
      <c r="AR3" s="63"/>
      <c r="AS3" s="214" t="s">
        <v>936</v>
      </c>
      <c r="AT3" s="215"/>
      <c r="AU3" s="214" t="s">
        <v>937</v>
      </c>
      <c r="AV3" s="215"/>
      <c r="AW3" s="214" t="s">
        <v>938</v>
      </c>
      <c r="AX3" s="215"/>
      <c r="AY3" s="63" t="s">
        <v>939</v>
      </c>
      <c r="AZ3" s="63"/>
      <c r="BA3" s="212"/>
      <c r="BB3" s="213"/>
      <c r="BC3" s="192" t="s">
        <v>932</v>
      </c>
      <c r="BD3" s="193"/>
      <c r="BE3" s="193"/>
      <c r="BF3" s="194"/>
      <c r="BG3" s="62"/>
      <c r="BH3" s="206"/>
      <c r="BI3" s="207"/>
      <c r="BJ3" s="207"/>
      <c r="BK3" s="208"/>
      <c r="BL3" s="62"/>
      <c r="BM3" s="195" t="s">
        <v>940</v>
      </c>
      <c r="BN3" s="196"/>
      <c r="BO3" s="196"/>
      <c r="BP3" s="197"/>
      <c r="BQ3" s="195" t="s">
        <v>707</v>
      </c>
      <c r="BR3" s="196"/>
      <c r="BS3" s="197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1</v>
      </c>
      <c r="BI110" s="17"/>
      <c r="BJ110" s="17" t="s">
        <v>1171</v>
      </c>
      <c r="BK110" s="18" t="s">
        <v>1172</v>
      </c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0.99999999999999911</v>
      </c>
      <c r="BS110" s="19">
        <f>IF(OR(B110="",F110=""),"*",BA110/Q110)</f>
        <v>0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1</v>
      </c>
      <c r="BI116" s="17"/>
      <c r="BJ116" s="17" t="s">
        <v>1179</v>
      </c>
      <c r="BK116" s="17" t="s">
        <v>1179</v>
      </c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0.75000000000000067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1180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20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1</v>
      </c>
      <c r="BI117" s="17"/>
      <c r="BJ117" s="17" t="s">
        <v>1181</v>
      </c>
      <c r="BK117" s="17" t="s">
        <v>1182</v>
      </c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1.3333333333333348</v>
      </c>
      <c r="BS117" s="19">
        <f>IF(OR(B117="",F117=""),"*",BA117/Q117)</f>
        <v>1.3333333333333333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1183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0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1</v>
      </c>
      <c r="BI120" s="17"/>
      <c r="BJ120" s="17" t="s">
        <v>1184</v>
      </c>
      <c r="BK120" s="17" t="s">
        <v>1184</v>
      </c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0.75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1183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0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1</v>
      </c>
      <c r="BI121" s="17"/>
      <c r="BJ121" s="17" t="s">
        <v>1184</v>
      </c>
      <c r="BK121" s="17" t="s">
        <v>1184</v>
      </c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0.75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1183</v>
      </c>
      <c r="W122" s="151" t="s">
        <v>1185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1186</v>
      </c>
      <c r="BK122" s="17" t="s">
        <v>1187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1188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1</v>
      </c>
      <c r="BI123" s="17"/>
      <c r="BJ123" s="17" t="s">
        <v>1189</v>
      </c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</v>
      </c>
      <c r="BR123" s="19">
        <f>IF(OR(B123="",F123=""),"*",AY123/P123)</f>
        <v>1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1183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1183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1</v>
      </c>
      <c r="BI125" s="17"/>
      <c r="BJ125" s="17" t="s">
        <v>1194</v>
      </c>
      <c r="BK125" s="18" t="s">
        <v>1195</v>
      </c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0.75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 t="s">
        <v>1198</v>
      </c>
      <c r="BK128" s="17" t="s">
        <v>1199</v>
      </c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/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1</v>
      </c>
      <c r="BI136" s="17"/>
      <c r="BJ136" s="17" t="s">
        <v>1207</v>
      </c>
      <c r="BK136" s="17" t="s">
        <v>1207</v>
      </c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0.99999999999999911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1208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1209</v>
      </c>
      <c r="BK137" s="173" t="s">
        <v>1209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1209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1210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1211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/>
      <c r="AT138" s="108"/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 t="s">
        <v>1212</v>
      </c>
      <c r="BK138" s="17" t="s">
        <v>1213</v>
      </c>
      <c r="BL138" s="16"/>
      <c r="BM138" s="130"/>
      <c r="BN138" s="130"/>
      <c r="BO138" s="130"/>
      <c r="BP138" s="187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1208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1214</v>
      </c>
      <c r="BK139" s="17" t="s">
        <v>1215</v>
      </c>
      <c r="BL139" s="16"/>
      <c r="BM139" s="130" t="s">
        <v>410</v>
      </c>
      <c r="BN139" s="130" t="s">
        <v>410</v>
      </c>
      <c r="BO139" s="130" t="s">
        <v>410</v>
      </c>
      <c r="BP139" s="18" t="s">
        <v>558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OKOK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1216</v>
      </c>
      <c r="BK140" s="17" t="s">
        <v>1216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1216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1217</v>
      </c>
      <c r="BK141" s="17" t="s">
        <v>1218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1218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1219</v>
      </c>
      <c r="BK142" s="17" t="s">
        <v>1219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1219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1220</v>
      </c>
      <c r="I143" s="106" t="s">
        <v>1220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1221</v>
      </c>
      <c r="BK143" s="18" t="s">
        <v>1221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1221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/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/>
      <c r="AS146" s="108"/>
      <c r="AT146" s="108"/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0</v>
      </c>
      <c r="AZ146" s="153"/>
      <c r="BA146" s="109"/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8" t="str">
        <f t="shared" si="3"/>
        <v/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/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/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/>
      <c r="AS149" s="108"/>
      <c r="AT149" s="108"/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0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8" t="str">
        <f t="shared" si="3"/>
        <v/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/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/>
      <c r="AS150" s="108"/>
      <c r="AT150" s="108"/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8" t="str">
        <f t="shared" si="3"/>
        <v/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/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/>
      <c r="AS152" s="108"/>
      <c r="AT152" s="108"/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0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8" t="str">
        <f t="shared" si="3"/>
        <v/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/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/>
      <c r="AS153" s="108"/>
      <c r="AT153" s="108"/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0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8" t="str">
        <f t="shared" si="3"/>
        <v/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1222</v>
      </c>
      <c r="W154" s="151" t="s">
        <v>1092</v>
      </c>
      <c r="X154" s="104" t="s">
        <v>386</v>
      </c>
      <c r="Y154" s="129"/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/>
      <c r="AS154" s="108"/>
      <c r="AT154" s="108"/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0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</v>
      </c>
      <c r="BS154" s="19">
        <f>IF(OR(B154="",F154=""),"*",BA154/Q154)</f>
        <v>0</v>
      </c>
      <c r="BT154" s="8" t="str">
        <f t="shared" si="3"/>
        <v/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1180</v>
      </c>
      <c r="X155" s="104" t="s">
        <v>386</v>
      </c>
      <c r="Y155" s="129"/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/>
      <c r="AS155" s="108"/>
      <c r="AT155" s="108"/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Produção e Intervalo</v>
      </c>
      <c r="BR155" s="19">
        <f>IF(OR(B155="",F155=""),"*",AY155/P155)</f>
        <v>0</v>
      </c>
      <c r="BS155" s="19">
        <f>IF(OR(B155="",F155=""),"*",BA155/Q155)</f>
        <v>0</v>
      </c>
      <c r="BT155" s="8" t="str">
        <f t="shared" si="3"/>
        <v/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1223</v>
      </c>
      <c r="X156" s="104" t="s">
        <v>386</v>
      </c>
      <c r="Y156" s="129"/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/>
      <c r="AS156" s="108"/>
      <c r="AT156" s="108"/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0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8" t="str">
        <f t="shared" si="3"/>
        <v/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1183</v>
      </c>
      <c r="W157" s="151" t="s">
        <v>1085</v>
      </c>
      <c r="X157" s="104" t="s">
        <v>386</v>
      </c>
      <c r="Y157" s="129"/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/>
      <c r="AS157" s="108"/>
      <c r="AT157" s="108"/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0</v>
      </c>
      <c r="AZ157" s="153"/>
      <c r="BA157" s="109"/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Produção e Intervalo</v>
      </c>
      <c r="BR157" s="19">
        <f>IF(OR(B157="",F157=""),"*",AY157/P157)</f>
        <v>0</v>
      </c>
      <c r="BS157" s="19">
        <f>IF(OR(B157="",F157=""),"*",BA157/Q157)</f>
        <v>0</v>
      </c>
      <c r="BT157" s="8" t="str">
        <f t="shared" si="3"/>
        <v/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1190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1183</v>
      </c>
      <c r="W158" s="151" t="s">
        <v>1224</v>
      </c>
      <c r="X158" s="104" t="s">
        <v>386</v>
      </c>
      <c r="Y158" s="129"/>
      <c r="Z158" s="104"/>
      <c r="AA158" s="105" t="s">
        <v>1192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/>
      <c r="AS158" s="108"/>
      <c r="AT158" s="108"/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0</v>
      </c>
      <c r="AZ158" s="153"/>
      <c r="BA158" s="109"/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8" t="str">
        <f t="shared" si="3"/>
        <v/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1183</v>
      </c>
      <c r="W159" s="151" t="s">
        <v>1092</v>
      </c>
      <c r="X159" s="104" t="s">
        <v>386</v>
      </c>
      <c r="Y159" s="129"/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/>
      <c r="AS159" s="108"/>
      <c r="AT159" s="108"/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0</v>
      </c>
      <c r="AZ159" s="153"/>
      <c r="BA159" s="109"/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Produção e Intervalo</v>
      </c>
      <c r="BR159" s="19">
        <f>IF(OR(B159="",F159=""),"*",AY159/P159)</f>
        <v>0</v>
      </c>
      <c r="BS159" s="19">
        <f>IF(OR(B159="",F159=""),"*",BA159/Q159)</f>
        <v>0</v>
      </c>
      <c r="BT159" s="8" t="str">
        <f t="shared" si="3"/>
        <v/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1183</v>
      </c>
      <c r="W160" s="151" t="s">
        <v>1092</v>
      </c>
      <c r="X160" s="104" t="s">
        <v>386</v>
      </c>
      <c r="Y160" s="129"/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/>
      <c r="AS160" s="108"/>
      <c r="AT160" s="108"/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0</v>
      </c>
      <c r="AZ160" s="153"/>
      <c r="BA160" s="109"/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Produção e Intervalo</v>
      </c>
      <c r="BR160" s="19">
        <f>IF(OR(B160="",F160=""),"*",AY160/P160)</f>
        <v>0</v>
      </c>
      <c r="BS160" s="19">
        <f>IF(OR(B160="",F160=""),"*",BA160/Q160)</f>
        <v>0</v>
      </c>
      <c r="BT160" s="8" t="str">
        <f t="shared" si="3"/>
        <v/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/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/>
      <c r="AS161" s="108"/>
      <c r="AT161" s="108"/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/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/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1183</v>
      </c>
      <c r="W162" s="151" t="s">
        <v>1025</v>
      </c>
      <c r="X162" s="104" t="s">
        <v>386</v>
      </c>
      <c r="Y162" s="129"/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/>
      <c r="AS162" s="108"/>
      <c r="AT162" s="108"/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/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1183</v>
      </c>
      <c r="W163" s="151" t="s">
        <v>1025</v>
      </c>
      <c r="X163" s="104" t="s">
        <v>386</v>
      </c>
      <c r="Y163" s="129"/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/>
      <c r="AS163" s="108"/>
      <c r="AT163" s="108"/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1197</v>
      </c>
      <c r="X165" s="104" t="s">
        <v>386</v>
      </c>
      <c r="Y165" s="129"/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/>
      <c r="AS165" s="108"/>
      <c r="AT165" s="108"/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/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/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/>
      <c r="AS166" s="108"/>
      <c r="AT166" s="108"/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/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/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/>
      <c r="AS167" s="108"/>
      <c r="AT167" s="108"/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/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/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/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/>
      <c r="AS168" s="108"/>
      <c r="AT168" s="108"/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/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MODERNIZAÇÃO TURMA 246086</v>
      </c>
      <c r="B170" s="102">
        <v>46086</v>
      </c>
      <c r="C170" s="135">
        <f>IF(BS_CONTROLE[[#This Row],[DATA]]="","",WEEKNUM(BS_CONTROLE[[#This Row],[DATA]]))</f>
        <v>10</v>
      </c>
      <c r="D170" s="104" t="s">
        <v>596</v>
      </c>
      <c r="E170" s="159"/>
      <c r="F170" s="126" t="s">
        <v>691</v>
      </c>
      <c r="G170" s="142" t="str">
        <f>IF(D170="","*",VLOOKUP(F170,BS_ATIVIDADE[],3,FALSE))</f>
        <v>MODERNIZAÇÃO</v>
      </c>
      <c r="H170" s="127" t="str" cm="1">
        <f t="array" ref="H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0" s="106" t="s">
        <v>558</v>
      </c>
      <c r="J170" s="105">
        <v>92</v>
      </c>
      <c r="K170" s="105">
        <v>78.78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0" s="106">
        <v>0.32291666666666669</v>
      </c>
      <c r="P170" s="106">
        <v>6.25E-2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0" s="105" t="s">
        <v>1012</v>
      </c>
      <c r="W170" s="151" t="s">
        <v>1025</v>
      </c>
      <c r="X170" s="104" t="s">
        <v>386</v>
      </c>
      <c r="Y170" s="129"/>
      <c r="Z170" s="104"/>
      <c r="AA170" s="105" t="s">
        <v>558</v>
      </c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MODERNIZAÇÃO - SOLDA</v>
      </c>
      <c r="AJ170" s="9" t="str">
        <f>IF(BS_CONTROLE[[#This Row],[Atividade]]=0, "-", BS_CONTROLE[[#This Row],[Atividade]])</f>
        <v>MODERNIZAÇÃO - SOLDA</v>
      </c>
      <c r="AK170" s="31" t="str">
        <f>BS_CONTROLE[[#This Row],[Local - Partida]]</f>
        <v>ZXWK792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ZXW-ZEZ</v>
      </c>
      <c r="AN170" s="105" t="str">
        <f>IF(BS_CONTROLE[[#This Row],[SB]]=0, "-", BS_CONTROLE[[#This Row],[SB]])</f>
        <v>ZXWK792</v>
      </c>
      <c r="AO170" s="105">
        <f>IF(BS_CONTROLE[[#This Row],[SUB]]=0, "-", BS_CONTROLE[[#This Row],[SUB]])</f>
        <v>92</v>
      </c>
      <c r="AP170" s="105">
        <f>BS_CONTROLE[[#This Row],[KM - Inicio]]</f>
        <v>78.78</v>
      </c>
      <c r="AQ170" s="105">
        <f>BS_CONTROLE[[#This Row],[KM - Inicio]]</f>
        <v>78.78</v>
      </c>
      <c r="AR170" s="108"/>
      <c r="AS170" s="108"/>
      <c r="AT170" s="108"/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0</v>
      </c>
      <c r="AZ170" s="153"/>
      <c r="BA170" s="109"/>
      <c r="BB170" s="10" t="str">
        <f>IFERROR(_xlfn.XLOOKUP(AI170, BS_ATIVIDADE[ATIVIDADE],BS_ATIVIDADE[UNIDADE] ), "*")</f>
        <v>Nº DE SOLDA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/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/>
      <c r="AS172" s="108"/>
      <c r="AT172" s="108"/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0</v>
      </c>
      <c r="AZ172" s="153"/>
      <c r="BA172" s="109"/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Produção e Intervalo</v>
      </c>
      <c r="BR172" s="19">
        <f>IF(OR(B172="",F172=""),"*",AY172/P172)</f>
        <v>0</v>
      </c>
      <c r="BS172" s="19">
        <f>IF(OR(B172="",F172=""),"*",BA172/Q172)</f>
        <v>0</v>
      </c>
      <c r="BT172" s="8" t="str">
        <f t="shared" si="3"/>
        <v/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/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/>
      <c r="AS173" s="108"/>
      <c r="AT173" s="108"/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0</v>
      </c>
      <c r="AZ173" s="153"/>
      <c r="BA173" s="109"/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Produção e Intervalo</v>
      </c>
      <c r="BR173" s="19">
        <f>IF(OR(B173="",F173=""),"*",AY173/P173)</f>
        <v>0</v>
      </c>
      <c r="BS173" s="19">
        <f>IF(OR(B173="",F173=""),"*",BA173/Q173)</f>
        <v>0</v>
      </c>
      <c r="BT173" s="8" t="str">
        <f t="shared" si="3"/>
        <v/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/>
      <c r="AS175" s="108"/>
      <c r="AT175" s="108"/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/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1225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1226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1226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Y174:Z1001">
    <cfRule type="cellIs" dxfId="204" priority="53996" operator="equal">
      <formula>"OPORTUNIDADE"</formula>
    </cfRule>
  </conditionalFormatting>
  <conditionalFormatting sqref="Y40:Z43 Y45:Z47 Y53:Z67 Y69:Z74 Y76:Z76 Y79:Z80 Y83:Z90 Y92:Z92 Y94:Z94 Y98:Z172 Y174:Z1001">
    <cfRule type="cellIs" dxfId="203" priority="11582" operator="equal">
      <formula>"NÃO"</formula>
    </cfRule>
    <cfRule type="cellIs" dxfId="202" priority="11583" operator="equal">
      <formula>"SIM"</formula>
    </cfRule>
  </conditionalFormatting>
  <conditionalFormatting sqref="AZ6:AZ1001">
    <cfRule type="expression" dxfId="201" priority="54038">
      <formula>#REF!=1</formula>
    </cfRule>
  </conditionalFormatting>
  <conditionalFormatting sqref="BE6:BE1001 AY6:AY1001 U6:U1001">
    <cfRule type="cellIs" dxfId="200" priority="54022" operator="equal">
      <formula>"ERRO"</formula>
    </cfRule>
  </conditionalFormatting>
  <conditionalFormatting sqref="BQ6:BQ1001">
    <cfRule type="cellIs" dxfId="199" priority="54017" operator="equal">
      <formula>"Produção e Intervalo"</formula>
    </cfRule>
    <cfRule type="cellIs" dxfId="198" priority="54018" operator="equal">
      <formula>"Aderente"</formula>
    </cfRule>
    <cfRule type="cellIs" dxfId="197" priority="54019" operator="equal">
      <formula>"Intervalo"</formula>
    </cfRule>
    <cfRule type="cellIs" dxfId="196" priority="54020" operator="equal">
      <formula>"Produção"</formula>
    </cfRule>
    <cfRule type="cellIs" dxfId="195" priority="54021" operator="equal">
      <formula>"ERRO"</formula>
    </cfRule>
  </conditionalFormatting>
  <conditionalFormatting sqref="BR6:BS1001">
    <cfRule type="cellIs" dxfId="194" priority="53999" operator="equal">
      <formula>"*"</formula>
    </cfRule>
    <cfRule type="cellIs" dxfId="193" priority="54000" operator="greaterThanOrEqual">
      <formula>1</formula>
    </cfRule>
    <cfRule type="cellIs" dxfId="192" priority="54001" operator="lessThan">
      <formula>1</formula>
    </cfRule>
  </conditionalFormatting>
  <conditionalFormatting sqref="BK949 BK81 BK83:BK84 BK101 BK67 BK69 BK72:BK73 BJ9:BJ1001">
    <cfRule type="iconSet" priority="6078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23 BK135 BK108:BK111 BK133 BK143:BK948 BK125 BK127 BK137 BK118:BK119">
    <cfRule type="iconSet" priority="6078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25" operator="equal">
      <formula>"OPORTUNIDADE"</formula>
    </cfRule>
  </conditionalFormatting>
  <conditionalFormatting sqref="Y6:Z39">
    <cfRule type="cellIs" dxfId="190" priority="123" operator="equal">
      <formula>"NÃO"</formula>
    </cfRule>
    <cfRule type="cellIs" dxfId="189" priority="124" operator="equal">
      <formula>"SIM"</formula>
    </cfRule>
  </conditionalFormatting>
  <conditionalFormatting sqref="BH6:BH8">
    <cfRule type="iconSet" priority="121">
      <iconSet showValue="0">
        <cfvo type="percent" val="0"/>
        <cfvo type="num" val="1"/>
        <cfvo type="num" val="1" gte="0"/>
      </iconSet>
    </cfRule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93" operator="equal">
      <formula>"OPORTUNIDADE"</formula>
    </cfRule>
  </conditionalFormatting>
  <conditionalFormatting sqref="Y44:Z44">
    <cfRule type="cellIs" dxfId="187" priority="91" operator="equal">
      <formula>"NÃO"</formula>
    </cfRule>
    <cfRule type="cellIs" dxfId="186" priority="92" operator="equal">
      <formula>"SIM"</formula>
    </cfRule>
  </conditionalFormatting>
  <conditionalFormatting sqref="Y48:Z52">
    <cfRule type="cellIs" dxfId="185" priority="90" operator="equal">
      <formula>"OPORTUNIDADE"</formula>
    </cfRule>
  </conditionalFormatting>
  <conditionalFormatting sqref="Y48:Z52">
    <cfRule type="cellIs" dxfId="184" priority="88" operator="equal">
      <formula>"NÃO"</formula>
    </cfRule>
    <cfRule type="cellIs" dxfId="183" priority="89" operator="equal">
      <formula>"SIM"</formula>
    </cfRule>
  </conditionalFormatting>
  <conditionalFormatting sqref="Y68:Z68">
    <cfRule type="cellIs" dxfId="182" priority="84" operator="equal">
      <formula>"OPORTUNIDADE"</formula>
    </cfRule>
  </conditionalFormatting>
  <conditionalFormatting sqref="Y68:Z68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Y75:Z75">
    <cfRule type="cellIs" dxfId="179" priority="81" operator="equal">
      <formula>"OPORTUNIDADE"</formula>
    </cfRule>
  </conditionalFormatting>
  <conditionalFormatting sqref="Y75:Z75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Y77:Z78">
    <cfRule type="cellIs" dxfId="176" priority="78" operator="equal">
      <formula>"OPORTUNIDADE"</formula>
    </cfRule>
  </conditionalFormatting>
  <conditionalFormatting sqref="Y77:Z78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Y81:Z81">
    <cfRule type="cellIs" dxfId="173" priority="75" operator="equal">
      <formula>"OPORTUNIDADE"</formula>
    </cfRule>
  </conditionalFormatting>
  <conditionalFormatting sqref="Y81:Z81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Y82:Z82">
    <cfRule type="cellIs" dxfId="170" priority="72" operator="equal">
      <formula>"OPORTUNIDADE"</formula>
    </cfRule>
  </conditionalFormatting>
  <conditionalFormatting sqref="Y82:Z82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91:Z91">
    <cfRule type="cellIs" dxfId="167" priority="69" operator="equal">
      <formula>"OPORTUNIDADE"</formula>
    </cfRule>
  </conditionalFormatting>
  <conditionalFormatting sqref="Y91:Z91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93:Z93">
    <cfRule type="cellIs" dxfId="164" priority="66" operator="equal">
      <formula>"OPORTUNIDADE"</formula>
    </cfRule>
  </conditionalFormatting>
  <conditionalFormatting sqref="Y93:Z93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Y95:Z95">
    <cfRule type="cellIs" dxfId="161" priority="63" operator="equal">
      <formula>"OPORTUNIDADE"</formula>
    </cfRule>
  </conditionalFormatting>
  <conditionalFormatting sqref="Y95:Z95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Y96:Z97">
    <cfRule type="cellIs" dxfId="158" priority="60" operator="equal">
      <formula>"OPORTUNIDADE"</formula>
    </cfRule>
  </conditionalFormatting>
  <conditionalFormatting sqref="Y96:Z97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BK95:BK9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89">
      <iconSet showValue="0">
        <cfvo type="percent" val="0"/>
        <cfvo type="num" val="1"/>
        <cfvo type="num" val="1" gte="0"/>
      </iconSet>
    </cfRule>
    <cfRule type="iconSet" priority="6089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9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001 BP116:BP123 BP125 BP127:BP136 BP138:BP139">
    <cfRule type="iconSet" priority="6089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173:Z173">
    <cfRule type="cellIs" dxfId="155" priority="3" operator="equal">
      <formula>"OPORTUNIDADE"</formula>
    </cfRule>
  </conditionalFormatting>
  <conditionalFormatting sqref="Y173:Z173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1227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1228</v>
      </c>
      <c r="C4" s="160" t="s">
        <v>1229</v>
      </c>
      <c r="D4" s="160" t="s">
        <v>1230</v>
      </c>
      <c r="E4" s="160" t="s">
        <v>1231</v>
      </c>
      <c r="F4" s="160" t="s">
        <v>4</v>
      </c>
      <c r="G4" s="160" t="s">
        <v>1232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1233</v>
      </c>
      <c r="C6" s="161">
        <v>407867</v>
      </c>
      <c r="D6" s="161" t="s">
        <v>1234</v>
      </c>
      <c r="E6" s="161" t="s">
        <v>789</v>
      </c>
      <c r="F6" s="161" t="s">
        <v>1235</v>
      </c>
      <c r="G6" s="162"/>
    </row>
    <row r="7" spans="2:7">
      <c r="B7" s="161" t="s">
        <v>1236</v>
      </c>
      <c r="C7" s="161">
        <v>293644</v>
      </c>
      <c r="D7" s="161" t="s">
        <v>1237</v>
      </c>
      <c r="E7" s="161" t="s">
        <v>789</v>
      </c>
      <c r="F7" s="161" t="s">
        <v>1235</v>
      </c>
      <c r="G7" s="162"/>
    </row>
    <row r="8" spans="2:7">
      <c r="B8" s="161" t="s">
        <v>1238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1239</v>
      </c>
      <c r="C9" s="161">
        <v>256790</v>
      </c>
      <c r="D9" s="161" t="s">
        <v>1240</v>
      </c>
      <c r="E9" s="161" t="s">
        <v>790</v>
      </c>
      <c r="F9" s="161" t="s">
        <v>1241</v>
      </c>
      <c r="G9" s="162">
        <v>46357</v>
      </c>
    </row>
    <row r="10" spans="2:7">
      <c r="B10" s="161" t="s">
        <v>1242</v>
      </c>
      <c r="C10" s="161">
        <v>265193</v>
      </c>
      <c r="D10" s="161" t="s">
        <v>1243</v>
      </c>
      <c r="E10" s="161" t="s">
        <v>791</v>
      </c>
      <c r="F10" s="161" t="s">
        <v>1071</v>
      </c>
      <c r="G10" s="161" t="s">
        <v>1244</v>
      </c>
    </row>
    <row r="11" spans="2:7">
      <c r="B11" s="161" t="s">
        <v>1245</v>
      </c>
      <c r="C11" s="161">
        <v>293716</v>
      </c>
      <c r="D11" s="161" t="s">
        <v>1246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1247</v>
      </c>
      <c r="C12" s="161">
        <v>257258</v>
      </c>
      <c r="D12" s="161" t="s">
        <v>1248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1249</v>
      </c>
      <c r="C13" s="161">
        <v>371147</v>
      </c>
      <c r="D13" s="161" t="s">
        <v>1250</v>
      </c>
      <c r="E13" s="161" t="s">
        <v>792</v>
      </c>
      <c r="F13" s="161" t="s">
        <v>128</v>
      </c>
      <c r="G13" s="161" t="s">
        <v>1244</v>
      </c>
    </row>
    <row r="14" spans="2:7">
      <c r="B14" s="161" t="s">
        <v>1251</v>
      </c>
      <c r="C14" s="161">
        <v>259230</v>
      </c>
      <c r="D14" s="161" t="s">
        <v>1252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1253</v>
      </c>
      <c r="C15" s="161">
        <v>370705</v>
      </c>
      <c r="D15" s="161"/>
      <c r="E15" s="161" t="s">
        <v>792</v>
      </c>
      <c r="F15" s="161" t="s">
        <v>128</v>
      </c>
      <c r="G15" s="161" t="s">
        <v>1244</v>
      </c>
    </row>
    <row r="16" spans="2:7">
      <c r="B16" s="161" t="s">
        <v>1254</v>
      </c>
      <c r="C16" s="161">
        <v>258542</v>
      </c>
      <c r="D16" s="161" t="s">
        <v>1255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1256</v>
      </c>
      <c r="C17" s="161">
        <v>257050</v>
      </c>
      <c r="D17" s="161" t="s">
        <v>1257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1258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1259</v>
      </c>
      <c r="D4" s="163" t="s">
        <v>1260</v>
      </c>
      <c r="E4" s="163" t="s">
        <v>1261</v>
      </c>
      <c r="F4" s="160" t="s">
        <v>1262</v>
      </c>
      <c r="G4" s="163" t="s">
        <v>1263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1264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1265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1264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1266</v>
      </c>
      <c r="G9" s="167" t="s">
        <v>1267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1264</v>
      </c>
      <c r="G10" s="167"/>
    </row>
    <row r="11" spans="2:7">
      <c r="B11" s="167" t="s">
        <v>1268</v>
      </c>
      <c r="C11" s="167">
        <v>9038</v>
      </c>
      <c r="D11" s="168">
        <v>46085</v>
      </c>
      <c r="E11" s="167">
        <v>10520</v>
      </c>
      <c r="F11" s="169" t="s">
        <v>1269</v>
      </c>
      <c r="G11" s="167"/>
    </row>
    <row r="12" spans="2:7">
      <c r="B12" s="167" t="s">
        <v>709</v>
      </c>
      <c r="C12" s="167" t="s">
        <v>1270</v>
      </c>
      <c r="D12" s="168">
        <v>46066</v>
      </c>
      <c r="E12" s="167">
        <v>9500</v>
      </c>
      <c r="F12" s="169" t="s">
        <v>1271</v>
      </c>
      <c r="G12" s="167"/>
    </row>
    <row r="13" spans="2:7">
      <c r="B13" s="167" t="s">
        <v>709</v>
      </c>
      <c r="C13" s="167" t="s">
        <v>1272</v>
      </c>
      <c r="D13" s="168">
        <v>46066</v>
      </c>
      <c r="E13" s="167">
        <v>10500</v>
      </c>
      <c r="F13" s="169" t="s">
        <v>1271</v>
      </c>
      <c r="G13" s="167"/>
    </row>
    <row r="14" spans="2:7">
      <c r="B14" s="167" t="s">
        <v>709</v>
      </c>
      <c r="C14" s="167" t="s">
        <v>1273</v>
      </c>
      <c r="D14" s="168">
        <v>46066</v>
      </c>
      <c r="E14" s="167">
        <v>9000</v>
      </c>
      <c r="F14" s="169" t="s">
        <v>1271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1274</v>
      </c>
      <c r="C2" s="121" t="s">
        <v>946</v>
      </c>
      <c r="D2" s="76" t="s">
        <v>948</v>
      </c>
      <c r="E2" s="76" t="s">
        <v>1275</v>
      </c>
      <c r="F2" s="99" t="s">
        <v>1276</v>
      </c>
      <c r="G2" s="76" t="s">
        <v>1277</v>
      </c>
      <c r="H2" s="76" t="s">
        <v>1278</v>
      </c>
      <c r="I2" s="76" t="s">
        <v>1279</v>
      </c>
      <c r="J2" s="76" t="s">
        <v>1280</v>
      </c>
      <c r="K2" s="78" t="s">
        <v>1281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*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*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*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IF(SP_SUL!Y168="","*",SP_SUL!Y168)</f>
        <v>*</v>
      </c>
      <c r="C164" s="95">
        <f>IF(SP_SUL!B168="","*",SP_SUL!B168)</f>
        <v>46086</v>
      </c>
      <c r="D164" s="94" t="str">
        <f>IF(SP_SUL!D168="","*",SP_SUL!D168)</f>
        <v>WALTER (TP-810)</v>
      </c>
      <c r="E164" s="94" t="str">
        <f>IF(SP_SUL!H168="","*",SP_SUL!H168)</f>
        <v>-</v>
      </c>
      <c r="F164" s="100" t="str">
        <f>IF(SP_SUL!M168="","*",SP_SUL!M168)</f>
        <v>ZEJ-ZEV</v>
      </c>
      <c r="G164" s="95" t="str">
        <f>IF(SP_SUL!I168="","*",SP_SUL!I168)</f>
        <v>-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-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>
        <f>IF(SP_SUL!B170="","*",SP_SUL!B170)</f>
        <v>46086</v>
      </c>
      <c r="D166" s="94" t="str">
        <f>IF(SP_SUL!D170="","*",SP_SUL!D170)</f>
        <v>MODERNIZAÇÃO TURMA 2</v>
      </c>
      <c r="E166" s="94" t="str">
        <f>IF(SP_SUL!H170="","*",SP_SUL!H170)</f>
        <v>ZXWK792</v>
      </c>
      <c r="F166" s="100" t="str">
        <f>IF(SP_SUL!M170="","*",SP_SUL!M170)</f>
        <v>ZXW-ZEZ</v>
      </c>
      <c r="G166" s="95" t="str">
        <f>IF(SP_SUL!I170="","*",SP_SUL!I170)</f>
        <v>-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-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>
        <f>IF(SP_SUL!B172="","*",SP_SUL!B172)</f>
        <v>46086</v>
      </c>
      <c r="D168" s="94" t="str">
        <f>IF(SP_SUL!D172="","*",SP_SUL!D172)</f>
        <v>RAFAEL (TP-695)</v>
      </c>
      <c r="E168" s="94" t="str">
        <f>IF(SP_SUL!H172="","*",SP_SUL!H172)</f>
        <v>-</v>
      </c>
      <c r="F168" s="100" t="str">
        <f>IF(SP_SUL!M172="","*",SP_SUL!M172)</f>
        <v>ZEV</v>
      </c>
      <c r="G168" s="95" t="str">
        <f>IF(SP_SUL!I172="","*",SP_SUL!I172)</f>
        <v>-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-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>
        <f>IF(SP_SUL!B173="","*",SP_SUL!B173)</f>
        <v>46086</v>
      </c>
      <c r="D169" s="94" t="str">
        <f>IF(SP_SUL!D173="","*",SP_SUL!D173)</f>
        <v>W62</v>
      </c>
      <c r="E169" s="94" t="str">
        <f>IF(SP_SUL!H173="","*",SP_SUL!H173)</f>
        <v>ZPT1051</v>
      </c>
      <c r="F169" s="100" t="str">
        <f>IF(SP_SUL!M173="","*",SP_SUL!M173)</f>
        <v>ZXW</v>
      </c>
      <c r="G169" s="95" t="str">
        <f>IF(SP_SUL!I173="","*",SP_SUL!I173)</f>
        <v>ZPTZDR</v>
      </c>
      <c r="H169" s="95" t="str">
        <f>IF(SP_SUL!AB173="","*",SP_SUL!AB173)</f>
        <v>FIXO</v>
      </c>
      <c r="I169" s="95" t="str">
        <f>IF(SP_SUL!AC173="","*",SP_SUL!AC173)</f>
        <v>ACIONAMENTO</v>
      </c>
      <c r="J169" s="96">
        <f>IF(SP_SUL!AA173="","*",SP_SUL!AA173)</f>
        <v>1</v>
      </c>
      <c r="K169" s="97">
        <f>IF(SP_SUL!AD173="","*",SP_SUL!AD173)</f>
        <v>0.29166666666666669</v>
      </c>
    </row>
    <row r="170" spans="2:11" hidden="1">
      <c r="B170" s="94" t="str">
        <f>IF(SP_SUL!Y174="","*",SP_SUL!Y174)</f>
        <v>*</v>
      </c>
      <c r="C170" s="95">
        <f>IF(SP_SUL!B174="","*",SP_SUL!B174)</f>
        <v>46086</v>
      </c>
      <c r="D170" s="94" t="str">
        <f>IF(SP_SUL!D174="","*",SP_SUL!D174)</f>
        <v>HUELTON (TP-725)</v>
      </c>
      <c r="E170" s="94" t="str">
        <f>IF(SP_SUL!H174="","*",SP_SUL!H174)</f>
        <v>-</v>
      </c>
      <c r="F170" s="100" t="str">
        <f>IF(SP_SUL!M174="","*",SP_SUL!M174)</f>
        <v>ZDC-ZXW</v>
      </c>
      <c r="G170" s="95" t="str">
        <f>IF(SP_SUL!I174="","*",SP_SUL!I174)</f>
        <v>-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>
        <f>IF(SP_SUL!B175="","*",SP_SUL!B175)</f>
        <v>46086</v>
      </c>
      <c r="D171" s="94" t="str">
        <f>IF(SP_SUL!D175="","*",SP_SUL!D175)</f>
        <v>THIAGO (TF-685)</v>
      </c>
      <c r="E171" s="94" t="str">
        <f>IF(SP_SUL!H175="","*",SP_SUL!H175)</f>
        <v>-</v>
      </c>
      <c r="F171" s="100" t="str">
        <f>IF(SP_SUL!M175="","*",SP_SUL!M175)</f>
        <v>ZWU-ZDC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2" workbookViewId="0">
      <selection activeCell="Q138" sqref="D103:Q138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1282</v>
      </c>
      <c r="V1" s="226"/>
      <c r="W1" s="226"/>
    </row>
    <row r="2" spans="1:23" ht="15" customHeight="1">
      <c r="A2" s="87" t="s">
        <v>1283</v>
      </c>
      <c r="B2" s="87" t="s">
        <v>1284</v>
      </c>
      <c r="C2" s="87" t="s">
        <v>376</v>
      </c>
      <c r="D2" s="88" t="s">
        <v>961</v>
      </c>
      <c r="E2" s="88" t="s">
        <v>4</v>
      </c>
      <c r="F2" s="88" t="s">
        <v>1285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1286</v>
      </c>
      <c r="T2" s="91" t="s">
        <v>964</v>
      </c>
      <c r="U2" s="138">
        <f ca="1">TODAY()-1</f>
        <v>46084</v>
      </c>
      <c r="V2" s="138">
        <f ca="1">U2-1</f>
        <v>46083</v>
      </c>
      <c r="W2" s="138">
        <f ca="1">V2-1</f>
        <v>46082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2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850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2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100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2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435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50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50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0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2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50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2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850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100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50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850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50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100</v>
      </c>
      <c r="V69" s="137">
        <f ca="1">_xlfn.XLOOKUP(G69&amp;$V$2,BS_CONTROLE[CHAVE],BS_CONTROLE[Quantidade_11],"-")</f>
        <v>0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2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50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2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>
        <f ca="1">_xlfn.XLOOKUP(G99&amp;$U$2,BS_CONTROLE[CHAVE],BS_CONTROLE[Quantidade_11],"-")</f>
        <v>0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100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850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50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2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2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50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2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435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100</v>
      </c>
      <c r="V147" s="137">
        <f ca="1">_xlfn.XLOOKUP(G147&amp;$V$2,BS_CONTROLE[CHAVE],BS_CONTROLE[Quantidade_11],"-")</f>
        <v>0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850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50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Oportunidade</v>
      </c>
      <c r="C152" s="146" t="str">
        <f>IF(SP_SUL!Z156="","*",SP_SUL!Z156)</f>
        <v>*</v>
      </c>
      <c r="D152" s="139" t="str">
        <f>IF(SP_SUL!S156="","*",SP_SUL!S156)</f>
        <v>SP SUL</v>
      </c>
      <c r="E152" s="139" t="str">
        <f>IF(SP_SUL!T156="","*",SP_SUL!T156)</f>
        <v>ZKE-ZEV</v>
      </c>
      <c r="F152" s="145">
        <f>IF(SP_SUL!B156="","*",SP_SUL!B156)</f>
        <v>46086</v>
      </c>
      <c r="G152" s="145" t="str">
        <f>IF(SP_SUL!D156="","*",SP_SUL!D156)</f>
        <v>A74</v>
      </c>
      <c r="H152" s="145" t="str">
        <f>IF(SP_SUL!F156="","*",SP_SUL!F156)</f>
        <v>DETECÇÃO - RONDA 7 DIAS</v>
      </c>
      <c r="I152" s="145" t="str">
        <f>IF(SP_SUL!H156="","*",SP_SUL!H156)</f>
        <v>ZKEZGA1</v>
      </c>
      <c r="J152" s="145" t="str">
        <f>IF(SP_SUL!I156="","*",SP_SUL!I156)</f>
        <v>ZQBZBV</v>
      </c>
      <c r="K152" s="139" t="str">
        <f>IF(SP_SUL!M156="","*",SP_SUL!M156)</f>
        <v>ZEM-ZEJ</v>
      </c>
      <c r="L152" s="139" t="str">
        <f>IF(SP_SUL!N156="","*",SP_SUL!N156)</f>
        <v>ZEJ1</v>
      </c>
      <c r="M152" s="140">
        <f>IF(SP_SUL!J156="","*",SP_SUL!J156)</f>
        <v>48</v>
      </c>
      <c r="N152" s="144">
        <f>IF(SP_SUL!K156="","*",SP_SUL!K156)</f>
        <v>147</v>
      </c>
      <c r="O152" s="144">
        <f>IF(SP_SUL!L156="","*",SP_SUL!L156)</f>
        <v>256</v>
      </c>
      <c r="P152" s="143">
        <f>IF(SP_SUL!O156="","*",SP_SUL!O156)</f>
        <v>0.33333333333333331</v>
      </c>
      <c r="Q152" s="143">
        <f>IF(SP_SUL!P156="","*",SP_SUL!P156)</f>
        <v>4.1666666666666664E-2</v>
      </c>
      <c r="R152" s="145" t="str">
        <f>IF(SP_SUL!Q156="","*",CONCATENATE(SP_SUL!Q156," ",SP_SUL!R156))</f>
        <v>90 KM</v>
      </c>
      <c r="S152" s="145" t="str">
        <f>IF(SP_SUL!V156="","*",SP_SUL!V156)</f>
        <v>Jhon</v>
      </c>
      <c r="T152" s="145" t="str">
        <f>IF(SP_SUL!W156="","*",SP_SUL!W156)</f>
        <v>R7D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Oportunidade</v>
      </c>
      <c r="C153" s="146" t="str">
        <f>IF(SP_SUL!Z157="","*",SP_SUL!Z157)</f>
        <v>*</v>
      </c>
      <c r="D153" s="139" t="str">
        <f>IF(SP_SUL!S157="","*",SP_SUL!S157)</f>
        <v>SP SUL</v>
      </c>
      <c r="E153" s="139" t="str">
        <f>IF(SP_SUL!T157="","*",SP_SUL!T157)</f>
        <v>ZKE-ZEV</v>
      </c>
      <c r="F153" s="145">
        <f>IF(SP_SUL!B157="","*",SP_SUL!B157)</f>
        <v>46086</v>
      </c>
      <c r="G153" s="145" t="str">
        <f>IF(SP_SUL!D157="","*",SP_SUL!D157)</f>
        <v>A87</v>
      </c>
      <c r="H153" s="145" t="str">
        <f>IF(SP_SUL!F157="","*",SP_SUL!F157)</f>
        <v>DESLOCAMENTO</v>
      </c>
      <c r="I153" s="145" t="str">
        <f>IF(SP_SUL!H157="","*",SP_SUL!H157)</f>
        <v>102ZKW2</v>
      </c>
      <c r="J153" s="145" t="str">
        <f>IF(SP_SUL!I157="","*",SP_SUL!I157)</f>
        <v>ZEV</v>
      </c>
      <c r="K153" s="139" t="str">
        <f>IF(SP_SUL!M157="","*",SP_SUL!M157)</f>
        <v>ZKW-ZEV</v>
      </c>
      <c r="L153" s="139" t="str">
        <f>IF(SP_SUL!N157="","*",SP_SUL!N157)</f>
        <v>ZKWZEV</v>
      </c>
      <c r="M153" s="140">
        <f>IF(SP_SUL!J157="","*",SP_SUL!J157)</f>
        <v>55</v>
      </c>
      <c r="N153" s="144">
        <f>IF(SP_SUL!K157="","*",SP_SUL!K157)</f>
        <v>102</v>
      </c>
      <c r="O153" s="144" t="str">
        <f>IF(SP_SUL!L157="","*",SP_SUL!L157)</f>
        <v>-</v>
      </c>
      <c r="P153" s="143">
        <f>IF(SP_SUL!O157="","*",SP_SUL!O157)</f>
        <v>0.33333333333333331</v>
      </c>
      <c r="Q153" s="143">
        <f>IF(SP_SUL!P157="","*",SP_SUL!P157)</f>
        <v>4.1666666666666664E-2</v>
      </c>
      <c r="R153" s="145" t="str">
        <f>IF(SP_SUL!Q157="","*",CONCATENATE(SP_SUL!Q157," ",SP_SUL!R157))</f>
        <v>1 BINÁRIO</v>
      </c>
      <c r="S153" s="145" t="str">
        <f>IF(SP_SUL!V157="","*",SP_SUL!V157)</f>
        <v>Felipe</v>
      </c>
      <c r="T153" s="145" t="str">
        <f>IF(SP_SUL!W157="","*",SP_SUL!W157)</f>
        <v>Deslocamento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Oportunidade</v>
      </c>
      <c r="C154" s="146" t="str">
        <f>IF(SP_SUL!Z158="","*",SP_SUL!Z158)</f>
        <v>*</v>
      </c>
      <c r="D154" s="139" t="str">
        <f>IF(SP_SUL!S158="","*",SP_SUL!S158)</f>
        <v>SP SUL</v>
      </c>
      <c r="E154" s="139" t="str">
        <f>IF(SP_SUL!T158="","*",SP_SUL!T158)</f>
        <v>ZKE-ZEV</v>
      </c>
      <c r="F154" s="145">
        <f>IF(SP_SUL!B158="","*",SP_SUL!B158)</f>
        <v>46086</v>
      </c>
      <c r="G154" s="145" t="str">
        <f>IF(SP_SUL!D158="","*",SP_SUL!D158)</f>
        <v>W60</v>
      </c>
      <c r="H154" s="145" t="str">
        <f>IF(SP_SUL!F158="","*",SP_SUL!F158)</f>
        <v>PDM - DESCARGA - DORMENTE</v>
      </c>
      <c r="I154" s="145" t="str">
        <f>IF(SP_SUL!H158="","*",SP_SUL!H158)</f>
        <v>ZEM1302</v>
      </c>
      <c r="J154" s="145" t="str">
        <f>IF(SP_SUL!I158="","*",SP_SUL!I158)</f>
        <v>ZEM1303</v>
      </c>
      <c r="K154" s="139" t="str">
        <f>IF(SP_SUL!M158="","*",SP_SUL!M158)</f>
        <v>ZYQ-ZEM</v>
      </c>
      <c r="L154" s="139" t="str">
        <f>IF(SP_SUL!N158="","*",SP_SUL!N158)</f>
        <v>130ZYQ2</v>
      </c>
      <c r="M154" s="140">
        <f>IF(SP_SUL!J158="","*",SP_SUL!J158)</f>
        <v>55</v>
      </c>
      <c r="N154" s="144">
        <f>IF(SP_SUL!K158="","*",SP_SUL!K158)</f>
        <v>129</v>
      </c>
      <c r="O154" s="144" t="str">
        <f>IF(SP_SUL!L158="","*",SP_SUL!L158)</f>
        <v>-</v>
      </c>
      <c r="P154" s="143">
        <f>IF(SP_SUL!O158="","*",SP_SUL!O158)</f>
        <v>0.33333333333333331</v>
      </c>
      <c r="Q154" s="143">
        <f>IF(SP_SUL!P158="","*",SP_SUL!P158)</f>
        <v>4.1666666666666664E-2</v>
      </c>
      <c r="R154" s="145" t="str">
        <f>IF(SP_SUL!Q158="","*",CONCATENATE(SP_SUL!Q158," ",SP_SUL!R158))</f>
        <v>300 Nº DE DORMENTES</v>
      </c>
      <c r="S154" s="145" t="str">
        <f>IF(SP_SUL!V158="","*",SP_SUL!V158)</f>
        <v>Felipe</v>
      </c>
      <c r="T154" s="145" t="str">
        <f>IF(SP_SUL!W158="","*",SP_SUL!W158)</f>
        <v>Descarga de dormentes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0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Oportunidade</v>
      </c>
      <c r="C155" s="146" t="str">
        <f>IF(SP_SUL!Z159="","*",SP_SUL!Z159)</f>
        <v>*</v>
      </c>
      <c r="D155" s="139" t="str">
        <f>IF(SP_SUL!S159="","*",SP_SUL!S159)</f>
        <v>SP SUL</v>
      </c>
      <c r="E155" s="139" t="str">
        <f>IF(SP_SUL!T159="","*",SP_SUL!T159)</f>
        <v>ZKE-ZEV</v>
      </c>
      <c r="F155" s="145">
        <f>IF(SP_SUL!B159="","*",SP_SUL!B159)</f>
        <v>46086</v>
      </c>
      <c r="G155" s="145" t="str">
        <f>IF(SP_SUL!D159="","*",SP_SUL!D159)</f>
        <v>EDSON (TP-780)</v>
      </c>
      <c r="H155" s="145" t="str">
        <f>IF(SP_SUL!F159="","*",SP_SUL!F159)</f>
        <v>PDM - SUBSTITUIÇÃO - DORMENTE</v>
      </c>
      <c r="I155" s="145" t="str">
        <f>IF(SP_SUL!H159="","*",SP_SUL!H159)</f>
        <v>-</v>
      </c>
      <c r="J155" s="145" t="str">
        <f>IF(SP_SUL!I159="","*",SP_SUL!I159)</f>
        <v>-</v>
      </c>
      <c r="K155" s="139" t="str">
        <f>IF(SP_SUL!M159="","*",SP_SUL!M159)</f>
        <v>ZYQ-ZEM</v>
      </c>
      <c r="L155" s="139" t="str">
        <f>IF(SP_SUL!N159="","*",SP_SUL!N159)</f>
        <v>130ZYQ2</v>
      </c>
      <c r="M155" s="140">
        <f>IF(SP_SUL!J159="","*",SP_SUL!J159)</f>
        <v>55</v>
      </c>
      <c r="N155" s="144">
        <f>IF(SP_SUL!K159="","*",SP_SUL!K159)</f>
        <v>129.97999999999999</v>
      </c>
      <c r="O155" s="144" t="str">
        <f>IF(SP_SUL!L159="","*",SP_SUL!L159)</f>
        <v>-</v>
      </c>
      <c r="P155" s="143">
        <f>IF(SP_SUL!O159="","*",SP_SUL!O159)</f>
        <v>0.375</v>
      </c>
      <c r="Q155" s="143">
        <f>IF(SP_SUL!P159="","*",SP_SUL!P159)</f>
        <v>8.3333333333333329E-2</v>
      </c>
      <c r="R155" s="145" t="str">
        <f>IF(SP_SUL!Q159="","*",CONCATENATE(SP_SUL!Q159," ",SP_SUL!R159))</f>
        <v>30 Nº DE DORMENTES</v>
      </c>
      <c r="S155" s="145" t="str">
        <f>IF(SP_SUL!V159="","*",SP_SUL!V159)</f>
        <v>Felipe</v>
      </c>
      <c r="T155" s="145" t="str">
        <f>IF(SP_SUL!W159="","*",SP_SUL!W159)</f>
        <v>Substituição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Oportunidade</v>
      </c>
      <c r="C156" s="146" t="str">
        <f>IF(SP_SUL!Z160="","*",SP_SUL!Z160)</f>
        <v>*</v>
      </c>
      <c r="D156" s="139" t="str">
        <f>IF(SP_SUL!S160="","*",SP_SUL!S160)</f>
        <v>SP SUL</v>
      </c>
      <c r="E156" s="139" t="str">
        <f>IF(SP_SUL!T160="","*",SP_SUL!T160)</f>
        <v>ZKE-ZEV</v>
      </c>
      <c r="F156" s="145">
        <f>IF(SP_SUL!B160="","*",SP_SUL!B160)</f>
        <v>46086</v>
      </c>
      <c r="G156" s="145" t="str">
        <f>IF(SP_SUL!D160="","*",SP_SUL!D160)</f>
        <v>EDSON (TP-719)</v>
      </c>
      <c r="H156" s="145" t="str">
        <f>IF(SP_SUL!F160="","*",SP_SUL!F160)</f>
        <v>PDM - SUBSTITUIÇÃO - DORMENTE</v>
      </c>
      <c r="I156" s="145" t="str">
        <f>IF(SP_SUL!H160="","*",SP_SUL!H160)</f>
        <v>-</v>
      </c>
      <c r="J156" s="145" t="str">
        <f>IF(SP_SUL!I160="","*",SP_SUL!I160)</f>
        <v>*</v>
      </c>
      <c r="K156" s="139" t="str">
        <f>IF(SP_SUL!M160="","*",SP_SUL!M160)</f>
        <v>ZYQ-ZEM</v>
      </c>
      <c r="L156" s="139" t="str">
        <f>IF(SP_SUL!N160="","*",SP_SUL!N160)</f>
        <v>130ZYQ2</v>
      </c>
      <c r="M156" s="140">
        <f>IF(SP_SUL!J160="","*",SP_SUL!J160)</f>
        <v>55</v>
      </c>
      <c r="N156" s="144">
        <f>IF(SP_SUL!K160="","*",SP_SUL!K160)</f>
        <v>129.97999999999999</v>
      </c>
      <c r="O156" s="144" t="str">
        <f>IF(SP_SUL!L160="","*",SP_SUL!L160)</f>
        <v>-</v>
      </c>
      <c r="P156" s="143">
        <f>IF(SP_SUL!O160="","*",SP_SUL!O160)</f>
        <v>0.375</v>
      </c>
      <c r="Q156" s="143">
        <f>IF(SP_SUL!P160="","*",SP_SUL!P160)</f>
        <v>8.3333333333333329E-2</v>
      </c>
      <c r="R156" s="145" t="str">
        <f>IF(SP_SUL!Q160="","*",CONCATENATE(SP_SUL!Q160," ",SP_SUL!R160))</f>
        <v>30 Nº DE DORMENTES</v>
      </c>
      <c r="S156" s="145" t="str">
        <f>IF(SP_SUL!V160="","*",SP_SUL!V160)</f>
        <v>Felipe</v>
      </c>
      <c r="T156" s="145" t="str">
        <f>IF(SP_SUL!W160="","*",SP_SUL!W160)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Oportunidade</v>
      </c>
      <c r="C157" s="146" t="str">
        <f>IF(SP_SUL!Z161="","*",SP_SUL!Z161)</f>
        <v>*</v>
      </c>
      <c r="D157" s="139" t="str">
        <f>IF(SP_SUL!S161="","*",SP_SUL!S161)</f>
        <v>SP SUL</v>
      </c>
      <c r="E157" s="139" t="str">
        <f>IF(SP_SUL!T161="","*",SP_SUL!T161)</f>
        <v>ZKE-ZEV</v>
      </c>
      <c r="F157" s="145">
        <f>IF(SP_SUL!B161="","*",SP_SUL!B161)</f>
        <v>46086</v>
      </c>
      <c r="G157" s="145" t="str">
        <f>IF(SP_SUL!D161="","*",SP_SUL!D161)</f>
        <v>V89</v>
      </c>
      <c r="H157" s="145" t="str">
        <f>IF(SP_SUL!F161="","*",SP_SUL!F161)</f>
        <v>MECANIZAÇÃO - SOCADORA</v>
      </c>
      <c r="I157" s="145" t="str">
        <f>IF(SP_SUL!H161="","*",SP_SUL!H161)</f>
        <v>ZEM1301</v>
      </c>
      <c r="J157" s="145" t="str">
        <f>IF(SP_SUL!I161="","*",SP_SUL!I161)</f>
        <v>ZEM1301</v>
      </c>
      <c r="K157" s="139" t="str">
        <f>IF(SP_SUL!M161="","*",SP_SUL!M161)</f>
        <v>ZYQ-ZEM</v>
      </c>
      <c r="L157" s="139" t="str">
        <f>IF(SP_SUL!N161="","*",SP_SUL!N161)</f>
        <v>ZEM1302</v>
      </c>
      <c r="M157" s="140">
        <f>IF(SP_SUL!J161="","*",SP_SUL!J161)</f>
        <v>55</v>
      </c>
      <c r="N157" s="144">
        <f>IF(SP_SUL!K161="","*",SP_SUL!K161)</f>
        <v>134</v>
      </c>
      <c r="O157" s="144">
        <f>IF(SP_SUL!L161="","*",SP_SUL!L161)</f>
        <v>135</v>
      </c>
      <c r="P157" s="143">
        <f>IF(SP_SUL!O161="","*",SP_SUL!O161)</f>
        <v>0.375</v>
      </c>
      <c r="Q157" s="143">
        <f>IF(SP_SUL!P161="","*",SP_SUL!P161)</f>
        <v>8.3333333333333329E-2</v>
      </c>
      <c r="R157" s="145" t="str">
        <f>IF(SP_SUL!Q161="","*",CONCATENATE(SP_SUL!Q161," ",SP_SUL!R161))</f>
        <v>480 M</v>
      </c>
      <c r="S157" s="145" t="str">
        <f>IF(SP_SUL!V161="","*",SP_SUL!V161)</f>
        <v>Antonioni</v>
      </c>
      <c r="T157" s="145" t="str">
        <f>IF(SP_SUL!W161="","*",SP_SUL!W161)</f>
        <v>Socaria mecanizada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Oportunidade</v>
      </c>
      <c r="C158" s="146" t="str">
        <f>IF(SP_SUL!Z162="","*",SP_SUL!Z162)</f>
        <v>*</v>
      </c>
      <c r="D158" s="139" t="str">
        <f>IF(SP_SUL!S162="","*",SP_SUL!S162)</f>
        <v>SP SUL</v>
      </c>
      <c r="E158" s="139" t="str">
        <f>IF(SP_SUL!T162="","*",SP_SUL!T162)</f>
        <v>ZKE-ZEV</v>
      </c>
      <c r="F158" s="145">
        <f>IF(SP_SUL!B162="","*",SP_SUL!B162)</f>
        <v>46086</v>
      </c>
      <c r="G158" s="145" t="str">
        <f>IF(SP_SUL!D162="","*",SP_SUL!D162)</f>
        <v>CLEBISON (TP-728)</v>
      </c>
      <c r="H158" s="145" t="str">
        <f>IF(SP_SUL!F162="","*",SP_SUL!F162)</f>
        <v>PDM - SOLDA</v>
      </c>
      <c r="I158" s="145" t="str">
        <f>IF(SP_SUL!H162="","*",SP_SUL!H162)</f>
        <v>-</v>
      </c>
      <c r="J158" s="145" t="str">
        <f>IF(SP_SUL!I162="","*",SP_SUL!I162)</f>
        <v>-</v>
      </c>
      <c r="K158" s="139" t="str">
        <f>IF(SP_SUL!M162="","*",SP_SUL!M162)</f>
        <v>ZYQ-ZEM</v>
      </c>
      <c r="L158" s="139" t="str">
        <f>IF(SP_SUL!N162="","*",SP_SUL!N162)</f>
        <v>ZEM2</v>
      </c>
      <c r="M158" s="140">
        <f>IF(SP_SUL!J162="","*",SP_SUL!J162)</f>
        <v>55</v>
      </c>
      <c r="N158" s="144">
        <f>IF(SP_SUL!K162="","*",SP_SUL!K162)</f>
        <v>134.47999999999999</v>
      </c>
      <c r="O158" s="144">
        <f>IF(SP_SUL!L162="","*",SP_SUL!L162)</f>
        <v>135.155</v>
      </c>
      <c r="P158" s="143">
        <f>IF(SP_SUL!O162="","*",SP_SUL!O162)</f>
        <v>0.375</v>
      </c>
      <c r="Q158" s="143">
        <f>IF(SP_SUL!P162="","*",SP_SUL!P162)</f>
        <v>6.25E-2</v>
      </c>
      <c r="R158" s="145" t="str">
        <f>IF(SP_SUL!Q162="","*",CONCATENATE(SP_SUL!Q162," ",SP_SUL!R162))</f>
        <v>1 Nº DE SOLDA</v>
      </c>
      <c r="S158" s="145" t="str">
        <f>IF(SP_SUL!V162="","*",SP_SUL!V162)</f>
        <v>Felipe</v>
      </c>
      <c r="T158" s="145" t="str">
        <f>IF(SP_SUL!W162="","*",SP_SUL!W162)</f>
        <v xml:space="preserve">Execução de solda - Condicionado a temperatura 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Oportunidade</v>
      </c>
      <c r="C159" s="146" t="str">
        <f>IF(SP_SUL!Z163="","*",SP_SUL!Z163)</f>
        <v>*</v>
      </c>
      <c r="D159" s="139" t="str">
        <f>IF(SP_SUL!S163="","*",SP_SUL!S163)</f>
        <v>SP SUL</v>
      </c>
      <c r="E159" s="139" t="str">
        <f>IF(SP_SUL!T163="","*",SP_SUL!T163)</f>
        <v>ZKE-ZEV</v>
      </c>
      <c r="F159" s="145">
        <f>IF(SP_SUL!B163="","*",SP_SUL!B163)</f>
        <v>46086</v>
      </c>
      <c r="G159" s="145" t="str">
        <f>IF(SP_SUL!D163="","*",SP_SUL!D163)</f>
        <v>ISMAEL(TP-726)</v>
      </c>
      <c r="H159" s="145" t="str">
        <f>IF(SP_SUL!F163="","*",SP_SUL!F163)</f>
        <v>PDM - SOLDA</v>
      </c>
      <c r="I159" s="145" t="str">
        <f>IF(SP_SUL!H163="","*",SP_SUL!H163)</f>
        <v>-</v>
      </c>
      <c r="J159" s="145" t="str">
        <f>IF(SP_SUL!I163="","*",SP_SUL!I163)</f>
        <v>-</v>
      </c>
      <c r="K159" s="139" t="str">
        <f>IF(SP_SUL!M163="","*",SP_SUL!M163)</f>
        <v>ZYQ-ZEM</v>
      </c>
      <c r="L159" s="139" t="str">
        <f>IF(SP_SUL!N163="","*",SP_SUL!N163)</f>
        <v>ZEM2</v>
      </c>
      <c r="M159" s="140">
        <f>IF(SP_SUL!J163="","*",SP_SUL!J163)</f>
        <v>55</v>
      </c>
      <c r="N159" s="144">
        <f>IF(SP_SUL!K163="","*",SP_SUL!K163)</f>
        <v>134.47999999999999</v>
      </c>
      <c r="O159" s="144">
        <f>IF(SP_SUL!L163="","*",SP_SUL!L163)</f>
        <v>135.155</v>
      </c>
      <c r="P159" s="143">
        <f>IF(SP_SUL!O163="","*",SP_SUL!O163)</f>
        <v>0.375</v>
      </c>
      <c r="Q159" s="143">
        <f>IF(SP_SUL!P163="","*",SP_SUL!P163)</f>
        <v>6.25E-2</v>
      </c>
      <c r="R159" s="145" t="str">
        <f>IF(SP_SUL!Q163="","*",CONCATENATE(SP_SUL!Q163," ",SP_SUL!R163))</f>
        <v>1 Nº DE SOLDA</v>
      </c>
      <c r="S159" s="145" t="str">
        <f>IF(SP_SUL!V163="","*",SP_SUL!V163)</f>
        <v>Felipe</v>
      </c>
      <c r="T159" s="145" t="str">
        <f>IF(SP_SUL!W163="","*",SP_SUL!W163)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Oportunidade</v>
      </c>
      <c r="C161" s="146" t="str">
        <f>IF(SP_SUL!Z165="","*",SP_SUL!Z165)</f>
        <v>*</v>
      </c>
      <c r="D161" s="139" t="str">
        <f>IF(SP_SUL!S165="","*",SP_SUL!S165)</f>
        <v>SP SUL</v>
      </c>
      <c r="E161" s="139" t="str">
        <f>IF(SP_SUL!T165="","*",SP_SUL!T165)</f>
        <v>ZKE-ZEV</v>
      </c>
      <c r="F161" s="145">
        <f>IF(SP_SUL!B165="","*",SP_SUL!B165)</f>
        <v>46086</v>
      </c>
      <c r="G161" s="145" t="str">
        <f>IF(SP_SUL!D165="","*",SP_SUL!D165)</f>
        <v>ADENISON (TP-810)</v>
      </c>
      <c r="H161" s="145" t="str">
        <f>IF(SP_SUL!F165="","*",SP_SUL!F165)</f>
        <v>MODERNIZAÇÃO - SOLDA</v>
      </c>
      <c r="I161" s="145" t="str">
        <f>IF(SP_SUL!H165="","*",SP_SUL!H165)</f>
        <v>-</v>
      </c>
      <c r="J161" s="145" t="str">
        <f>IF(SP_SUL!I165="","*",SP_SUL!I165)</f>
        <v>-</v>
      </c>
      <c r="K161" s="139" t="str">
        <f>IF(SP_SUL!M165="","*",SP_SUL!M165)</f>
        <v>ZEJ-ZEV</v>
      </c>
      <c r="L161" s="139">
        <f>IF(SP_SUL!N165="","*",SP_SUL!N165)</f>
        <v>1561551</v>
      </c>
      <c r="M161" s="140">
        <f>IF(SP_SUL!J165="","*",SP_SUL!J165)</f>
        <v>48</v>
      </c>
      <c r="N161" s="144">
        <f>IF(SP_SUL!K165="","*",SP_SUL!K165)</f>
        <v>155.12</v>
      </c>
      <c r="O161" s="144" t="str">
        <f>IF(SP_SUL!L165="","*",SP_SUL!L165)</f>
        <v>-</v>
      </c>
      <c r="P161" s="143">
        <f>IF(SP_SUL!O165="","*",SP_SUL!O165)</f>
        <v>0.375</v>
      </c>
      <c r="Q161" s="143">
        <f>IF(SP_SUL!P165="","*",SP_SUL!P165)</f>
        <v>6.25E-2</v>
      </c>
      <c r="R161" s="145" t="str">
        <f>IF(SP_SUL!Q165="","*",CONCATENATE(SP_SUL!Q165," ",SP_SUL!R165))</f>
        <v>1 Nº DE SOLDA</v>
      </c>
      <c r="S161" s="145" t="str">
        <f>IF(SP_SUL!V165="","*",SP_SUL!V165)</f>
        <v xml:space="preserve">Alisson </v>
      </c>
      <c r="T161" s="145" t="str">
        <f>IF(SP_SUL!W165="","*",SP_SUL!W165)</f>
        <v>Deslocamento da VIA2 para VIA1 projeito</v>
      </c>
      <c r="U161" s="137" t="str">
        <f ca="1">_xlfn.XLOOKUP(G161&amp;$U$2,BS_CONTROLE[CHAVE],BS_CONTROLE[Quantidade_11],"-")</f>
        <v>-</v>
      </c>
      <c r="V161" s="137">
        <f ca="1">_xlfn.XLOOKUP(G161&amp;$V$2,BS_CONTROLE[CHAVE],BS_CONTROLE[Quantidade_11],"-")</f>
        <v>0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Oportunidade</v>
      </c>
      <c r="C162" s="146" t="str">
        <f>IF(SP_SUL!Z166="","*",SP_SUL!Z166)</f>
        <v>*</v>
      </c>
      <c r="D162" s="139" t="str">
        <f>IF(SP_SUL!S166="","*",SP_SUL!S166)</f>
        <v>SP SUL</v>
      </c>
      <c r="E162" s="139" t="str">
        <f>IF(SP_SUL!T166="","*",SP_SUL!T166)</f>
        <v>ZKE-ZEV</v>
      </c>
      <c r="F162" s="145">
        <f>IF(SP_SUL!B166="","*",SP_SUL!B166)</f>
        <v>46086</v>
      </c>
      <c r="G162" s="145" t="str">
        <f>IF(SP_SUL!D166="","*",SP_SUL!D166)</f>
        <v>CAIQUE (TMA-677)</v>
      </c>
      <c r="H162" s="145" t="str">
        <f>IF(SP_SUL!F166="","*",SP_SUL!F166)</f>
        <v>MODERNIZAÇÃO - SOLDA</v>
      </c>
      <c r="I162" s="145" t="str">
        <f>IF(SP_SUL!H166="","*",SP_SUL!H166)</f>
        <v>-</v>
      </c>
      <c r="J162" s="145" t="str">
        <f>IF(SP_SUL!I166="","*",SP_SUL!I166)</f>
        <v>-</v>
      </c>
      <c r="K162" s="139" t="str">
        <f>IF(SP_SUL!M166="","*",SP_SUL!M166)</f>
        <v>ZEJ-ZEV</v>
      </c>
      <c r="L162" s="139">
        <f>IF(SP_SUL!N166="","*",SP_SUL!N166)</f>
        <v>1571561</v>
      </c>
      <c r="M162" s="140">
        <f>IF(SP_SUL!J166="","*",SP_SUL!J166)</f>
        <v>48</v>
      </c>
      <c r="N162" s="144">
        <f>IF(SP_SUL!K166="","*",SP_SUL!K166)</f>
        <v>156.005</v>
      </c>
      <c r="O162" s="144" t="str">
        <f>IF(SP_SUL!L166="","*",SP_SUL!L166)</f>
        <v>-</v>
      </c>
      <c r="P162" s="143">
        <f>IF(SP_SUL!O166="","*",SP_SUL!O166)</f>
        <v>0.375</v>
      </c>
      <c r="Q162" s="143">
        <f>IF(SP_SUL!P166="","*",SP_SUL!P166)</f>
        <v>6.25E-2</v>
      </c>
      <c r="R162" s="145" t="str">
        <f>IF(SP_SUL!Q166="","*",CONCATENATE(SP_SUL!Q166," ",SP_SUL!R166))</f>
        <v>1 Nº DE SOLDA</v>
      </c>
      <c r="S162" s="145" t="str">
        <f>IF(SP_SUL!V166="","*",SP_SUL!V166)</f>
        <v xml:space="preserve">Alisson </v>
      </c>
      <c r="T162" s="145" t="str">
        <f>IF(SP_SUL!W166="","*",SP_SUL!W166)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Oportunidade</v>
      </c>
      <c r="C163" s="146" t="str">
        <f>IF(SP_SUL!Z167="","*",SP_SUL!Z167)</f>
        <v>*</v>
      </c>
      <c r="D163" s="139" t="str">
        <f>IF(SP_SUL!S167="","*",SP_SUL!S167)</f>
        <v>SP SUL</v>
      </c>
      <c r="E163" s="139" t="str">
        <f>IF(SP_SUL!T167="","*",SP_SUL!T167)</f>
        <v>ZKE-ZEV</v>
      </c>
      <c r="F163" s="145">
        <f>IF(SP_SUL!B167="","*",SP_SUL!B167)</f>
        <v>46086</v>
      </c>
      <c r="G163" s="145" t="str">
        <f>IF(SP_SUL!D167="","*",SP_SUL!D167)</f>
        <v>MATEUS (TP-809)</v>
      </c>
      <c r="H163" s="145" t="str">
        <f>IF(SP_SUL!F167="","*",SP_SUL!F167)</f>
        <v>MODERNIZAÇÃO - SOLDA</v>
      </c>
      <c r="I163" s="145" t="str">
        <f>IF(SP_SUL!H167="","*",SP_SUL!H167)</f>
        <v>-</v>
      </c>
      <c r="J163" s="145" t="str">
        <f>IF(SP_SUL!I167="","*",SP_SUL!I167)</f>
        <v>-</v>
      </c>
      <c r="K163" s="139" t="str">
        <f>IF(SP_SUL!M167="","*",SP_SUL!M167)</f>
        <v>ZEJ-ZEV</v>
      </c>
      <c r="L163" s="139">
        <f>IF(SP_SUL!N167="","*",SP_SUL!N167)</f>
        <v>1571561</v>
      </c>
      <c r="M163" s="140">
        <f>IF(SP_SUL!J167="","*",SP_SUL!J167)</f>
        <v>48</v>
      </c>
      <c r="N163" s="144">
        <f>IF(SP_SUL!K167="","*",SP_SUL!K167)</f>
        <v>156.33199999999999</v>
      </c>
      <c r="O163" s="144" t="str">
        <f>IF(SP_SUL!L167="","*",SP_SUL!L167)</f>
        <v>-</v>
      </c>
      <c r="P163" s="143">
        <f>IF(SP_SUL!O167="","*",SP_SUL!O167)</f>
        <v>0.375</v>
      </c>
      <c r="Q163" s="143">
        <f>IF(SP_SUL!P167="","*",SP_SUL!P167)</f>
        <v>6.25E-2</v>
      </c>
      <c r="R163" s="145" t="str">
        <f>IF(SP_SUL!Q167="","*",CONCATENATE(SP_SUL!Q167," ",SP_SUL!R167))</f>
        <v>1 Nº DE SOLDA</v>
      </c>
      <c r="S163" s="145" t="str">
        <f>IF(SP_SUL!V167="","*",SP_SUL!V167)</f>
        <v xml:space="preserve">Alisson </v>
      </c>
      <c r="T163" s="145" t="str">
        <f>IF(SP_SUL!W167="","*",SP_SUL!W167)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>
        <f ca="1">_xlfn.XLOOKUP(G163&amp;$V$2,BS_CONTROLE[CHAVE],BS_CONTROLE[Quantidade_11],"-")</f>
        <v>0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Oportunidade</v>
      </c>
      <c r="C164" s="146" t="str">
        <f>IF(SP_SUL!Z168="","*",SP_SUL!Z168)</f>
        <v>*</v>
      </c>
      <c r="D164" s="139" t="str">
        <f>IF(SP_SUL!S168="","*",SP_SUL!S168)</f>
        <v>SP SUL</v>
      </c>
      <c r="E164" s="139" t="str">
        <f>IF(SP_SUL!T168="","*",SP_SUL!T168)</f>
        <v>ZKE-ZEV</v>
      </c>
      <c r="F164" s="145">
        <f>IF(SP_SUL!B168="","*",SP_SUL!B168)</f>
        <v>46086</v>
      </c>
      <c r="G164" s="145" t="str">
        <f>IF(SP_SUL!D168="","*",SP_SUL!D168)</f>
        <v>WALTER (TP-810)</v>
      </c>
      <c r="H164" s="145" t="str">
        <f>IF(SP_SUL!F168="","*",SP_SUL!F168)</f>
        <v>MODERNIZAÇÃO - SOLDA</v>
      </c>
      <c r="I164" s="145" t="str">
        <f>IF(SP_SUL!H168="","*",SP_SUL!H168)</f>
        <v>-</v>
      </c>
      <c r="J164" s="145" t="str">
        <f>IF(SP_SUL!I168="","*",SP_SUL!I168)</f>
        <v>-</v>
      </c>
      <c r="K164" s="139" t="str">
        <f>IF(SP_SUL!M168="","*",SP_SUL!M168)</f>
        <v>ZEJ-ZEV</v>
      </c>
      <c r="L164" s="139">
        <f>IF(SP_SUL!N168="","*",SP_SUL!N168)</f>
        <v>1571561</v>
      </c>
      <c r="M164" s="140">
        <f>IF(SP_SUL!J168="","*",SP_SUL!J168)</f>
        <v>48</v>
      </c>
      <c r="N164" s="144">
        <f>IF(SP_SUL!K168="","*",SP_SUL!K168)</f>
        <v>156.34399999999999</v>
      </c>
      <c r="O164" s="144" t="str">
        <f>IF(SP_SUL!L168="","*",SP_SUL!L168)</f>
        <v>-</v>
      </c>
      <c r="P164" s="143">
        <f>IF(SP_SUL!O168="","*",SP_SUL!O168)</f>
        <v>0.375</v>
      </c>
      <c r="Q164" s="143">
        <f>IF(SP_SUL!P168="","*",SP_SUL!P168)</f>
        <v>6.25E-2</v>
      </c>
      <c r="R164" s="145" t="str">
        <f>IF(SP_SUL!Q168="","*",CONCATENATE(SP_SUL!Q168," ",SP_SUL!R168))</f>
        <v>1 Nº DE SOLDA</v>
      </c>
      <c r="S164" s="145" t="str">
        <f>IF(SP_SUL!V168="","*",SP_SUL!V168)</f>
        <v xml:space="preserve">Alisson </v>
      </c>
      <c r="T164" s="145" t="str">
        <f>IF(SP_SUL!W168="","*",SP_SUL!W168)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Oportunidade</v>
      </c>
      <c r="C166" s="146" t="str">
        <f>IF(SP_SUL!Z170="","*",SP_SUL!Z170)</f>
        <v>*</v>
      </c>
      <c r="D166" s="139" t="str">
        <f>IF(SP_SUL!S170="","*",SP_SUL!S170)</f>
        <v>SP SUL</v>
      </c>
      <c r="E166" s="139" t="str">
        <f>IF(SP_SUL!T170="","*",SP_SUL!T170)</f>
        <v>ZEV-ZPT</v>
      </c>
      <c r="F166" s="145">
        <f>IF(SP_SUL!B170="","*",SP_SUL!B170)</f>
        <v>46086</v>
      </c>
      <c r="G166" s="145" t="str">
        <f>IF(SP_SUL!D170="","*",SP_SUL!D170)</f>
        <v>MODERNIZAÇÃO TURMA 2</v>
      </c>
      <c r="H166" s="145" t="str">
        <f>IF(SP_SUL!F170="","*",SP_SUL!F170)</f>
        <v>MODERNIZAÇÃO - SOLDA</v>
      </c>
      <c r="I166" s="145" t="str">
        <f>IF(SP_SUL!H170="","*",SP_SUL!H170)</f>
        <v>ZXWK792</v>
      </c>
      <c r="J166" s="145" t="str">
        <f>IF(SP_SUL!I170="","*",SP_SUL!I170)</f>
        <v>-</v>
      </c>
      <c r="K166" s="139" t="str">
        <f>IF(SP_SUL!M170="","*",SP_SUL!M170)</f>
        <v>ZXW-ZEZ</v>
      </c>
      <c r="L166" s="139" t="str">
        <f>IF(SP_SUL!N170="","*",SP_SUL!N170)</f>
        <v>ZXWK792</v>
      </c>
      <c r="M166" s="140">
        <f>IF(SP_SUL!J170="","*",SP_SUL!J170)</f>
        <v>92</v>
      </c>
      <c r="N166" s="144">
        <f>IF(SP_SUL!K170="","*",SP_SUL!K170)</f>
        <v>78.78</v>
      </c>
      <c r="O166" s="144" t="str">
        <f>IF(SP_SUL!L170="","*",SP_SUL!L170)</f>
        <v>-</v>
      </c>
      <c r="P166" s="143">
        <f>IF(SP_SUL!O170="","*",SP_SUL!O170)</f>
        <v>0.32291666666666669</v>
      </c>
      <c r="Q166" s="143">
        <f>IF(SP_SUL!P170="","*",SP_SUL!P170)</f>
        <v>6.25E-2</v>
      </c>
      <c r="R166" s="145" t="str">
        <f>IF(SP_SUL!Q170="","*",CONCATENATE(SP_SUL!Q170," ",SP_SUL!R170))</f>
        <v>1 Nº DE SOLDA</v>
      </c>
      <c r="S166" s="145" t="str">
        <f>IF(SP_SUL!V170="","*",SP_SUL!V170)</f>
        <v>Augusto</v>
      </c>
      <c r="T166" s="145" t="str">
        <f>IF(SP_SUL!W170="","*",SP_SUL!W170)</f>
        <v xml:space="preserve">Execução de solda - Condicionado a temperatura </v>
      </c>
      <c r="U166" s="137">
        <f ca="1">_xlfn.XLOOKUP(G166&amp;$U$2,BS_CONTROLE[CHAVE],BS_CONTROLE[Quantidade_11],"-")</f>
        <v>2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Oportunidade</v>
      </c>
      <c r="C168" s="146" t="str">
        <f>IF(SP_SUL!Z172="","*",SP_SUL!Z172)</f>
        <v>*</v>
      </c>
      <c r="D168" s="139" t="str">
        <f>IF(SP_SUL!S172="","*",SP_SUL!S172)</f>
        <v>SP SUL</v>
      </c>
      <c r="E168" s="139" t="str">
        <f>IF(SP_SUL!T172="","*",SP_SUL!T172)</f>
        <v>ZEV-ZPT</v>
      </c>
      <c r="F168" s="145">
        <f>IF(SP_SUL!B172="","*",SP_SUL!B172)</f>
        <v>46086</v>
      </c>
      <c r="G168" s="145" t="str">
        <f>IF(SP_SUL!D172="","*",SP_SUL!D172)</f>
        <v>RAFAEL (TP-695)</v>
      </c>
      <c r="H168" s="145" t="str">
        <f>IF(SP_SUL!F172="","*",SP_SUL!F172)</f>
        <v>PDM - AMV - JACARÉ</v>
      </c>
      <c r="I168" s="145" t="str">
        <f>IF(SP_SUL!H172="","*",SP_SUL!H172)</f>
        <v>-</v>
      </c>
      <c r="J168" s="145" t="str">
        <f>IF(SP_SUL!I172="","*",SP_SUL!I172)</f>
        <v>-</v>
      </c>
      <c r="K168" s="139" t="str">
        <f>IF(SP_SUL!M172="","*",SP_SUL!M172)</f>
        <v>ZEV</v>
      </c>
      <c r="L168" s="139" t="str">
        <f>IF(SP_SUL!N172="","*",SP_SUL!N172)</f>
        <v>K67ZEV1</v>
      </c>
      <c r="M168" s="140">
        <f>IF(SP_SUL!J172="","*",SP_SUL!J172)</f>
        <v>54</v>
      </c>
      <c r="N168" s="144">
        <f>IF(SP_SUL!K172="","*",SP_SUL!K172)</f>
        <v>66.3</v>
      </c>
      <c r="O168" s="144" t="str">
        <f>IF(SP_SUL!L172="","*",SP_SUL!L172)</f>
        <v>-</v>
      </c>
      <c r="P168" s="143">
        <f>IF(SP_SUL!O172="","*",SP_SUL!O172)</f>
        <v>0.45833333333333331</v>
      </c>
      <c r="Q168" s="143">
        <f>IF(SP_SUL!P172="","*",SP_SUL!P172)</f>
        <v>6.25E-2</v>
      </c>
      <c r="R168" s="145" t="str">
        <f>IF(SP_SUL!Q172="","*",CONCATENATE(SP_SUL!Q172," ",SP_SUL!R172))</f>
        <v>1 Nº DE PEÇAS</v>
      </c>
      <c r="S168" s="145" t="str">
        <f>IF(SP_SUL!V172="","*",SP_SUL!V172)</f>
        <v>Moises</v>
      </c>
      <c r="T168" s="145" t="str">
        <f>IF(SP_SUL!W172="","*",SP_SUL!W172)</f>
        <v>PDM - Substituição de jacaré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Oportunidade</v>
      </c>
      <c r="C169" s="146" t="str">
        <f>IF(SP_SUL!Z173="","*",SP_SUL!Z173)</f>
        <v>*</v>
      </c>
      <c r="D169" s="139" t="str">
        <f>IF(SP_SUL!S173="","*",SP_SUL!S173)</f>
        <v>SP SUL</v>
      </c>
      <c r="E169" s="139" t="str">
        <f>IF(SP_SUL!T173="","*",SP_SUL!T173)</f>
        <v>ZEV-ZPT</v>
      </c>
      <c r="F169" s="145">
        <f>IF(SP_SUL!B173="","*",SP_SUL!B173)</f>
        <v>46086</v>
      </c>
      <c r="G169" s="145" t="str">
        <f>IF(SP_SUL!D173="","*",SP_SUL!D173)</f>
        <v>W62</v>
      </c>
      <c r="H169" s="145" t="str">
        <f>IF(SP_SUL!F173="","*",SP_SUL!F173)</f>
        <v>DESLOCAMENTO</v>
      </c>
      <c r="I169" s="145" t="str">
        <f>IF(SP_SUL!H173="","*",SP_SUL!H173)</f>
        <v>ZPT1051</v>
      </c>
      <c r="J169" s="145" t="str">
        <f>IF(SP_SUL!I173="","*",SP_SUL!I173)</f>
        <v>ZPTZDR</v>
      </c>
      <c r="K169" s="139" t="str">
        <f>IF(SP_SUL!M173="","*",SP_SUL!M173)</f>
        <v>ZXW</v>
      </c>
      <c r="L169" s="139" t="str">
        <f>IF(SP_SUL!N173="","*",SP_SUL!N173)</f>
        <v>K84ZXW2</v>
      </c>
      <c r="M169" s="140">
        <f>IF(SP_SUL!J173="","*",SP_SUL!J173)</f>
        <v>92</v>
      </c>
      <c r="N169" s="144">
        <f>IF(SP_SUL!K173="","*",SP_SUL!K173)</f>
        <v>83.7</v>
      </c>
      <c r="O169" s="144" t="str">
        <f>IF(SP_SUL!L173="","*",SP_SUL!L173)</f>
        <v>-</v>
      </c>
      <c r="P169" s="143">
        <f>IF(SP_SUL!O173="","*",SP_SUL!O173)</f>
        <v>0.32291666666666669</v>
      </c>
      <c r="Q169" s="143">
        <f>IF(SP_SUL!P173="","*",SP_SUL!P173)</f>
        <v>4.1666666666666664E-2</v>
      </c>
      <c r="R169" s="145" t="str">
        <f>IF(SP_SUL!Q173="","*",CONCATENATE(SP_SUL!Q173," ",SP_SUL!R173))</f>
        <v>1 BINÁRIO</v>
      </c>
      <c r="S169" s="145" t="str">
        <f>IF(SP_SUL!V173="","*",SP_SUL!V173)</f>
        <v xml:space="preserve">Moises </v>
      </c>
      <c r="T169" s="145" t="str">
        <f>IF(SP_SUL!W173="","*",SP_SUL!W173)</f>
        <v xml:space="preserve">Deslocamento de turmas na serra </v>
      </c>
      <c r="U169" s="137">
        <f ca="1">_xlfn.XLOOKUP(G169&amp;$U$2,BS_CONTROLE[CHAVE],BS_CONTROLE[Quantidade_11],"-")</f>
        <v>0</v>
      </c>
      <c r="V169" s="137">
        <f ca="1">_xlfn.XLOOKUP(G169&amp;$V$2,BS_CONTROLE[CHAVE],BS_CONTROLE[Quantidade_11],"-")</f>
        <v>1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Oportunidade</v>
      </c>
      <c r="C170" s="146" t="str">
        <f>IF(SP_SUL!Z174="","*",SP_SUL!Z174)</f>
        <v>*</v>
      </c>
      <c r="D170" s="139" t="str">
        <f>IF(SP_SUL!S174="","*",SP_SUL!S174)</f>
        <v>SP SUL</v>
      </c>
      <c r="E170" s="139" t="str">
        <f>IF(SP_SUL!T174="","*",SP_SUL!T174)</f>
        <v>ZEV-ZPT</v>
      </c>
      <c r="F170" s="145">
        <f>IF(SP_SUL!B174="","*",SP_SUL!B174)</f>
        <v>46086</v>
      </c>
      <c r="G170" s="145" t="str">
        <f>IF(SP_SUL!D174="","*",SP_SUL!D174)</f>
        <v>HUELTON (TP-725)</v>
      </c>
      <c r="H170" s="145" t="str">
        <f>IF(SP_SUL!F174="","*",SP_SUL!F174)</f>
        <v>PDM - SOLDA</v>
      </c>
      <c r="I170" s="145" t="str">
        <f>IF(SP_SUL!H174="","*",SP_SUL!H174)</f>
        <v>-</v>
      </c>
      <c r="J170" s="145" t="str">
        <f>IF(SP_SUL!I174="","*",SP_SUL!I174)</f>
        <v>-</v>
      </c>
      <c r="K170" s="139" t="str">
        <f>IF(SP_SUL!M174="","*",SP_SUL!M174)</f>
        <v>ZDC-ZXW</v>
      </c>
      <c r="L170" s="139" t="str">
        <f>IF(SP_SUL!N174="","*",SP_SUL!N174)</f>
        <v>K89ZES2</v>
      </c>
      <c r="M170" s="140">
        <f>IF(SP_SUL!J174="","*",SP_SUL!J174)</f>
        <v>92</v>
      </c>
      <c r="N170" s="144">
        <f>IF(SP_SUL!K174="","*",SP_SUL!K174)</f>
        <v>87.7</v>
      </c>
      <c r="O170" s="144" t="str">
        <f>IF(SP_SUL!L174="","*",SP_SUL!L174)</f>
        <v>-</v>
      </c>
      <c r="P170" s="143">
        <f>IF(SP_SUL!O174="","*",SP_SUL!O174)</f>
        <v>0.41666666666666669</v>
      </c>
      <c r="Q170" s="143">
        <f>IF(SP_SUL!P174="","*",SP_SUL!P174)</f>
        <v>6.25E-2</v>
      </c>
      <c r="R170" s="145" t="str">
        <f>IF(SP_SUL!Q174="","*",CONCATENATE(SP_SUL!Q174," ",SP_SUL!R174))</f>
        <v>1 Nº DE SOLDA</v>
      </c>
      <c r="S170" s="145" t="str">
        <f>IF(SP_SUL!V174="","*",SP_SUL!V174)</f>
        <v>Moises</v>
      </c>
      <c r="T170" s="145" t="str">
        <f>IF(SP_SUL!W174="","*",SP_SUL!W174)</f>
        <v xml:space="preserve">Execução de solda - Condicionado a temperatura 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Oportunidade</v>
      </c>
      <c r="C171" s="146" t="str">
        <f>IF(SP_SUL!Z175="","*",SP_SUL!Z175)</f>
        <v>*</v>
      </c>
      <c r="D171" s="139" t="str">
        <f>IF(SP_SUL!S175="","*",SP_SUL!S175)</f>
        <v>SP SUL</v>
      </c>
      <c r="E171" s="139" t="str">
        <f>IF(SP_SUL!T175="","*",SP_SUL!T175)</f>
        <v>ZEV-ZPT</v>
      </c>
      <c r="F171" s="145">
        <f>IF(SP_SUL!B175="","*",SP_SUL!B175)</f>
        <v>46086</v>
      </c>
      <c r="G171" s="145" t="str">
        <f>IF(SP_SUL!D175="","*",SP_SUL!D175)</f>
        <v>THIAGO (TF-685)</v>
      </c>
      <c r="H171" s="145" t="str">
        <f>IF(SP_SUL!F175="","*",SP_SUL!F175)</f>
        <v>PDM - AMV - JACARÉ</v>
      </c>
      <c r="I171" s="145" t="str">
        <f>IF(SP_SUL!H175="","*",SP_SUL!H175)</f>
        <v>-</v>
      </c>
      <c r="J171" s="145" t="str">
        <f>IF(SP_SUL!I175="","*",SP_SUL!I175)</f>
        <v>-</v>
      </c>
      <c r="K171" s="139" t="str">
        <f>IF(SP_SUL!M175="","*",SP_SUL!M175)</f>
        <v>ZWU-ZDC</v>
      </c>
      <c r="L171" s="139" t="str">
        <f>IF(SP_SUL!N175="","*",SP_SUL!N175)</f>
        <v>K94ZDC2</v>
      </c>
      <c r="M171" s="140">
        <f>IF(SP_SUL!J175="","*",SP_SUL!J175)</f>
        <v>92</v>
      </c>
      <c r="N171" s="144">
        <f>IF(SP_SUL!K175="","*",SP_SUL!K175)</f>
        <v>91.98</v>
      </c>
      <c r="O171" s="144" t="str">
        <f>IF(SP_SUL!L175="","*",SP_SUL!L175)</f>
        <v>-</v>
      </c>
      <c r="P171" s="143">
        <f>IF(SP_SUL!O175="","*",SP_SUL!O175)</f>
        <v>0.45833333333333331</v>
      </c>
      <c r="Q171" s="143">
        <f>IF(SP_SUL!P175="","*",SP_SUL!P175)</f>
        <v>6.25E-2</v>
      </c>
      <c r="R171" s="145" t="str">
        <f>IF(SP_SUL!Q175="","*",CONCATENATE(SP_SUL!Q175," ",SP_SUL!R175))</f>
        <v>1 Nº DE PEÇAS</v>
      </c>
      <c r="S171" s="145" t="str">
        <f>IF(SP_SUL!V175="","*",SP_SUL!V175)</f>
        <v>Moises</v>
      </c>
      <c r="T171" s="145" t="str">
        <f>IF(SP_SUL!W175="","*",SP_SUL!W175)</f>
        <v>PDM - Substituição de jacaré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2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>
        <f ca="1">_xlfn.XLOOKUP(G768&amp;$V$2,BS_CONTROLE[CHAVE],BS_CONTROLE[Quantidade_11],"-")</f>
        <v>435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1287</v>
      </c>
      <c r="D5" s="228"/>
      <c r="E5" s="228"/>
      <c r="F5" s="228"/>
      <c r="G5" s="228"/>
      <c r="H5" s="228"/>
      <c r="I5" s="228"/>
      <c r="J5" s="229"/>
      <c r="K5" s="230" t="s">
        <v>1288</v>
      </c>
      <c r="L5" s="231"/>
      <c r="M5" s="231"/>
      <c r="N5" s="231"/>
      <c r="O5" s="232" t="s">
        <v>1289</v>
      </c>
      <c r="P5" s="233"/>
    </row>
    <row r="6" spans="1:16" s="74" customFormat="1" ht="15" customHeight="1">
      <c r="A6" s="66" t="s">
        <v>1285</v>
      </c>
      <c r="B6" s="75" t="s">
        <v>1284</v>
      </c>
      <c r="C6" s="76" t="s">
        <v>961</v>
      </c>
      <c r="D6" s="77" t="s">
        <v>962</v>
      </c>
      <c r="E6" s="76" t="s">
        <v>1290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1291</v>
      </c>
      <c r="M6" s="80" t="s">
        <v>576</v>
      </c>
      <c r="N6" s="81" t="s">
        <v>956</v>
      </c>
      <c r="O6" s="158" t="s">
        <v>999</v>
      </c>
      <c r="P6" s="133" t="s">
        <v>1292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1</v>
      </c>
      <c r="P111" s="147" t="str">
        <f>IF($A$2=1,IF(SP_SUL!BJ110="","*",SP_SUL!BJ110),IF(SP_SUL!BK110="","*",SP_SUL!BK110))</f>
        <v>Em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1</v>
      </c>
      <c r="P117" s="147" t="str">
        <f>IF($A$2=1,IF(SP_SUL!BJ116="","*",SP_SUL!BJ116),IF(SP_SUL!BK116="","*",SP_SUL!BK116))</f>
        <v>TP pronto 09h58 / Em intervalo das 10h15 até 11h15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1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1</v>
      </c>
      <c r="P121" s="147" t="str">
        <f>IF($A$2=1,IF(SP_SUL!BJ120="","*",SP_SUL!BJ120),IF(SP_SUL!BK120="","*",SP_SUL!BK120))</f>
        <v>Alterado a programação para km 129+400 via 2 / TP pronto 08h52 / Em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1</v>
      </c>
      <c r="P122" s="147" t="str">
        <f>IF($A$2=1,IF(SP_SUL!BJ121="","*",SP_SUL!BJ121),IF(SP_SUL!BK121="","*",SP_SUL!BK121))</f>
        <v>Alterado a programação para km 129+400 via 2 / TP pronto 08h52 / Em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1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1</v>
      </c>
      <c r="P126" s="147" t="str">
        <f>IF($A$2=1,IF(SP_SUL!BJ125="","*",SP_SUL!BJ125),IF(SP_SUL!BK125="","*",SP_SUL!BK125))</f>
        <v>Em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Atraso na solicitação da MC1, devido liberação de avaria, MC1 11h07 / Previsão de faixa após i30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 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ZEV-ZPT</v>
      </c>
      <c r="E170" s="83" t="str">
        <f>IF(SP_SUL!D170="","*",SP_SUL!D170)</f>
        <v>MODERNIZAÇÃO TURMA 2</v>
      </c>
      <c r="F170" s="83" t="str">
        <f>IF(SP_SUL!H170="","*",SP_SUL!H170)</f>
        <v>ZXWK792</v>
      </c>
      <c r="G170" s="83" t="str">
        <f>IF(SP_SUL!M170="","*",SP_SUL!M170)</f>
        <v>ZXW-ZEZ</v>
      </c>
      <c r="H170" s="116">
        <f>IF(SP_SUL!K170="","*",SP_SUL!K170)</f>
        <v>78.78</v>
      </c>
      <c r="I170" s="113">
        <f>IF(SP_SUL!O170="","*",SP_SUL!O170)</f>
        <v>0.32291666666666669</v>
      </c>
      <c r="J170" s="113">
        <f>IF(SP_SUL!P170="","*",SP_SUL!P170)</f>
        <v>6.25E-2</v>
      </c>
      <c r="K170" s="83" t="str">
        <f>IF(SP_SUL!AK170="","*",SP_SUL!AK170)</f>
        <v>ZXWK792</v>
      </c>
      <c r="L170" s="83" t="str">
        <f>IF(SP_SUL!AM170="","*",SP_SUL!AM170)</f>
        <v>ZXW-ZEZ</v>
      </c>
      <c r="M170" s="83">
        <f>IF(SP_SUL!AP170="","*",SP_SUL!AP170)</f>
        <v>78.78</v>
      </c>
      <c r="N170" s="83" t="str">
        <f>IF(SP_SUL!AM170="","*",SP_SUL!AM170)</f>
        <v>ZXW-ZEZ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2026-03-04T17:04:04Z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