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174" documentId="8_{B6337239-1A00-434D-AAD0-422EA1FEB5AE}" xr6:coauthVersionLast="47" xr6:coauthVersionMax="47" xr10:uidLastSave="{6CB93217-151A-4804-8F6F-37968B948710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8" i="1" l="1" a="1"/>
  <c r="H48" i="1" s="1"/>
  <c r="N46" i="1" a="1"/>
  <c r="N46" i="1" s="1"/>
  <c r="M46" i="1" a="1"/>
  <c r="M46" i="1" s="1"/>
  <c r="N44" i="1" a="1"/>
  <c r="N44" i="1" s="1"/>
  <c r="M44" i="1" a="1"/>
  <c r="M44" i="1" s="1"/>
  <c r="N43" i="1" a="1"/>
  <c r="N43" i="1" s="1"/>
  <c r="M43" i="1" a="1"/>
  <c r="M43" i="1" s="1"/>
  <c r="N42" i="1" a="1"/>
  <c r="N42" i="1" s="1"/>
  <c r="M42" i="1" a="1"/>
  <c r="M42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AP526" i="1"/>
  <c r="AQ526" i="1"/>
  <c r="BB526" i="1"/>
  <c r="BC526" i="1" a="1"/>
  <c r="BC526" i="1"/>
  <c r="BD526" i="1" a="1"/>
  <c r="BD526" i="1"/>
  <c r="BE526" i="1"/>
  <c r="BF526" i="1"/>
  <c r="BR526" i="1"/>
  <c r="BS526" i="1"/>
  <c r="A527" i="1"/>
  <c r="G527" i="1"/>
  <c r="M527" i="1" a="1"/>
  <c r="M527" i="1"/>
  <c r="N527" i="1" a="1"/>
  <c r="N527" i="1"/>
  <c r="R527" i="1"/>
  <c r="S527" i="1" a="1"/>
  <c r="S527" i="1"/>
  <c r="T527" i="1" a="1"/>
  <c r="T527" i="1"/>
  <c r="U527" i="1"/>
  <c r="AI527" i="1"/>
  <c r="AJ527" i="1"/>
  <c r="AK527" i="1"/>
  <c r="AL527" i="1"/>
  <c r="AM527" i="1"/>
  <c r="AN527" i="1"/>
  <c r="AO527" i="1"/>
  <c r="AP527" i="1"/>
  <c r="AQ527" i="1"/>
  <c r="BB527" i="1"/>
  <c r="BC527" i="1" a="1"/>
  <c r="BC527" i="1"/>
  <c r="BD527" i="1" a="1"/>
  <c r="BD527" i="1"/>
  <c r="BE527" i="1"/>
  <c r="BF527" i="1"/>
  <c r="BR527" i="1"/>
  <c r="BS527" i="1"/>
  <c r="A528" i="1"/>
  <c r="G528" i="1"/>
  <c r="M528" i="1" a="1"/>
  <c r="M528" i="1"/>
  <c r="N528" i="1" a="1"/>
  <c r="N528" i="1"/>
  <c r="R528" i="1"/>
  <c r="S528" i="1" a="1"/>
  <c r="S528" i="1"/>
  <c r="T528" i="1" a="1"/>
  <c r="T528" i="1"/>
  <c r="U528" i="1"/>
  <c r="AI528" i="1"/>
  <c r="AJ528" i="1"/>
  <c r="AK528" i="1"/>
  <c r="AL528" i="1"/>
  <c r="AM528" i="1"/>
  <c r="AN528" i="1"/>
  <c r="AO528" i="1"/>
  <c r="AP528" i="1"/>
  <c r="AQ528" i="1"/>
  <c r="BB528" i="1"/>
  <c r="BC528" i="1" a="1"/>
  <c r="BC528" i="1"/>
  <c r="BD528" i="1" a="1"/>
  <c r="BD528" i="1"/>
  <c r="BE528" i="1"/>
  <c r="BF528" i="1"/>
  <c r="BR528" i="1"/>
  <c r="BS528" i="1"/>
  <c r="A529" i="1"/>
  <c r="G529" i="1"/>
  <c r="M529" i="1" a="1"/>
  <c r="M529" i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M529" i="1"/>
  <c r="AN529" i="1"/>
  <c r="AO529" i="1"/>
  <c r="AP529" i="1"/>
  <c r="AQ529" i="1"/>
  <c r="BB529" i="1"/>
  <c r="BC529" i="1" a="1"/>
  <c r="BC529" i="1"/>
  <c r="BD529" i="1" a="1"/>
  <c r="BD529" i="1"/>
  <c r="BE529" i="1"/>
  <c r="BF529" i="1"/>
  <c r="BR529" i="1"/>
  <c r="BS529" i="1"/>
  <c r="A530" i="1"/>
  <c r="G530" i="1"/>
  <c r="M530" i="1" a="1"/>
  <c r="M530" i="1"/>
  <c r="N530" i="1" a="1"/>
  <c r="N530" i="1"/>
  <c r="R530" i="1"/>
  <c r="S530" i="1" a="1"/>
  <c r="S530" i="1"/>
  <c r="T530" i="1" a="1"/>
  <c r="T530" i="1"/>
  <c r="U530" i="1"/>
  <c r="AI530" i="1"/>
  <c r="AJ530" i="1"/>
  <c r="AK530" i="1"/>
  <c r="AL530" i="1"/>
  <c r="AM530" i="1"/>
  <c r="AN530" i="1"/>
  <c r="AO530" i="1"/>
  <c r="AP530" i="1"/>
  <c r="AQ530" i="1"/>
  <c r="BB530" i="1"/>
  <c r="BC530" i="1" a="1"/>
  <c r="BC530" i="1"/>
  <c r="BD530" i="1" a="1"/>
  <c r="BD530" i="1"/>
  <c r="BE530" i="1"/>
  <c r="BF530" i="1"/>
  <c r="BR530" i="1"/>
  <c r="BS530" i="1"/>
  <c r="A531" i="1"/>
  <c r="G531" i="1"/>
  <c r="M531" i="1" a="1"/>
  <c r="M531" i="1"/>
  <c r="N531" i="1" a="1"/>
  <c r="N531" i="1"/>
  <c r="R531" i="1"/>
  <c r="S531" i="1" a="1"/>
  <c r="S531" i="1"/>
  <c r="T531" i="1" a="1"/>
  <c r="T531" i="1"/>
  <c r="U531" i="1"/>
  <c r="AI531" i="1"/>
  <c r="AJ531" i="1"/>
  <c r="AK531" i="1"/>
  <c r="AL531" i="1"/>
  <c r="AM531" i="1"/>
  <c r="AN531" i="1"/>
  <c r="AO531" i="1"/>
  <c r="AP531" i="1"/>
  <c r="AQ531" i="1"/>
  <c r="BB531" i="1"/>
  <c r="BC531" i="1" a="1"/>
  <c r="BC531" i="1"/>
  <c r="BD531" i="1" a="1"/>
  <c r="BD531" i="1"/>
  <c r="BE531" i="1"/>
  <c r="BF531" i="1"/>
  <c r="BR531" i="1"/>
  <c r="BS531" i="1"/>
  <c r="A532" i="1"/>
  <c r="G532" i="1"/>
  <c r="M532" i="1" a="1"/>
  <c r="M532" i="1"/>
  <c r="N532" i="1" a="1"/>
  <c r="N532" i="1"/>
  <c r="R532" i="1"/>
  <c r="S532" i="1" a="1"/>
  <c r="S532" i="1"/>
  <c r="T532" i="1" a="1"/>
  <c r="T532" i="1"/>
  <c r="U532" i="1"/>
  <c r="AI532" i="1"/>
  <c r="AJ532" i="1"/>
  <c r="AK532" i="1"/>
  <c r="AL532" i="1"/>
  <c r="AM532" i="1"/>
  <c r="AN532" i="1"/>
  <c r="AO532" i="1"/>
  <c r="AP532" i="1"/>
  <c r="AQ532" i="1"/>
  <c r="BB532" i="1"/>
  <c r="BC532" i="1" a="1"/>
  <c r="BC532" i="1"/>
  <c r="BD532" i="1" a="1"/>
  <c r="BD532" i="1"/>
  <c r="BE532" i="1"/>
  <c r="BF532" i="1"/>
  <c r="BR532" i="1"/>
  <c r="BS532" i="1"/>
  <c r="A533" i="1"/>
  <c r="G533" i="1"/>
  <c r="M533" i="1" a="1"/>
  <c r="M533" i="1"/>
  <c r="N533" i="1" a="1"/>
  <c r="N533" i="1"/>
  <c r="R533" i="1"/>
  <c r="S533" i="1" a="1"/>
  <c r="S533" i="1"/>
  <c r="T533" i="1" a="1"/>
  <c r="T533" i="1"/>
  <c r="U533" i="1"/>
  <c r="AI533" i="1"/>
  <c r="AJ533" i="1"/>
  <c r="AK533" i="1"/>
  <c r="AL533" i="1"/>
  <c r="AM533" i="1"/>
  <c r="AN533" i="1"/>
  <c r="AO533" i="1"/>
  <c r="AP533" i="1"/>
  <c r="AQ533" i="1"/>
  <c r="BB533" i="1"/>
  <c r="BC533" i="1" a="1"/>
  <c r="BC533" i="1"/>
  <c r="BD533" i="1" a="1"/>
  <c r="BD533" i="1"/>
  <c r="BE533" i="1"/>
  <c r="BF533" i="1"/>
  <c r="BR533" i="1"/>
  <c r="BS533" i="1"/>
  <c r="A534" i="1"/>
  <c r="G534" i="1"/>
  <c r="M534" i="1" a="1"/>
  <c r="M534" i="1"/>
  <c r="N534" i="1" a="1"/>
  <c r="N534" i="1"/>
  <c r="R534" i="1"/>
  <c r="S534" i="1" a="1"/>
  <c r="S534" i="1"/>
  <c r="T534" i="1" a="1"/>
  <c r="T534" i="1"/>
  <c r="U534" i="1"/>
  <c r="AI534" i="1"/>
  <c r="AJ534" i="1"/>
  <c r="AK534" i="1"/>
  <c r="AL534" i="1"/>
  <c r="AM534" i="1"/>
  <c r="AN534" i="1"/>
  <c r="AO534" i="1"/>
  <c r="AP534" i="1"/>
  <c r="AQ534" i="1"/>
  <c r="BB534" i="1"/>
  <c r="BC534" i="1" a="1"/>
  <c r="BC534" i="1"/>
  <c r="BD534" i="1" a="1"/>
  <c r="BD534" i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/>
  <c r="U535" i="1"/>
  <c r="AI535" i="1"/>
  <c r="AJ535" i="1"/>
  <c r="AK535" i="1"/>
  <c r="AL535" i="1"/>
  <c r="AM535" i="1"/>
  <c r="AN535" i="1"/>
  <c r="AO535" i="1"/>
  <c r="AP535" i="1"/>
  <c r="AQ535" i="1"/>
  <c r="BB535" i="1"/>
  <c r="BC535" i="1" a="1"/>
  <c r="BC535" i="1"/>
  <c r="BD535" i="1" a="1"/>
  <c r="BD535" i="1"/>
  <c r="BE535" i="1"/>
  <c r="BF535" i="1"/>
  <c r="BR535" i="1"/>
  <c r="BS535" i="1"/>
  <c r="A536" i="1"/>
  <c r="G536" i="1"/>
  <c r="M536" i="1" a="1"/>
  <c r="M536" i="1"/>
  <c r="N536" i="1" a="1"/>
  <c r="N536" i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M536" i="1"/>
  <c r="AN536" i="1"/>
  <c r="AO536" i="1"/>
  <c r="BD536" i="1" s="1" a="1"/>
  <c r="BD536" i="1" s="1"/>
  <c r="AP536" i="1"/>
  <c r="AQ536" i="1"/>
  <c r="BC536" i="1" a="1"/>
  <c r="BC536" i="1" s="1"/>
  <c r="BE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/>
  <c r="U537" i="1"/>
  <c r="AI537" i="1"/>
  <c r="AJ537" i="1"/>
  <c r="AK537" i="1"/>
  <c r="AL537" i="1"/>
  <c r="AO537" i="1"/>
  <c r="BE537" i="1" s="1"/>
  <c r="AP537" i="1"/>
  <c r="AQ537" i="1"/>
  <c r="BB537" i="1"/>
  <c r="BC537" i="1" a="1"/>
  <c r="BC537" i="1" s="1"/>
  <c r="BD537" i="1" a="1"/>
  <c r="BD537" i="1" s="1"/>
  <c r="BF537" i="1"/>
  <c r="BR537" i="1"/>
  <c r="BS537" i="1"/>
  <c r="A538" i="1"/>
  <c r="G538" i="1"/>
  <c r="M538" i="1" a="1"/>
  <c r="M538" i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AJ538" i="1"/>
  <c r="AK538" i="1"/>
  <c r="AL538" i="1"/>
  <c r="AO538" i="1"/>
  <c r="BE538" i="1" s="1"/>
  <c r="AP538" i="1"/>
  <c r="AQ538" i="1"/>
  <c r="BB538" i="1"/>
  <c r="BC538" i="1" a="1"/>
  <c r="BC538" i="1"/>
  <c r="BD538" i="1" a="1"/>
  <c r="BD538" i="1" s="1"/>
  <c r="BF538" i="1"/>
  <c r="BR538" i="1"/>
  <c r="BS538" i="1"/>
  <c r="A539" i="1"/>
  <c r="G539" i="1"/>
  <c r="M539" i="1" a="1"/>
  <c r="M539" i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/>
  <c r="BE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D540" i="1" a="1"/>
  <c r="BD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D542" i="1" a="1"/>
  <c r="BD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E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AJ545" i="1"/>
  <c r="AK545" i="1"/>
  <c r="AL545" i="1"/>
  <c r="AO545" i="1"/>
  <c r="BE545" i="1" s="1"/>
  <c r="AP545" i="1"/>
  <c r="AQ545" i="1"/>
  <c r="BB545" i="1"/>
  <c r="BC545" i="1" a="1"/>
  <c r="BC545" i="1" s="1"/>
  <c r="BD545" i="1" a="1"/>
  <c r="BD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E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D547" i="1" a="1"/>
  <c r="BD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AP548" i="1"/>
  <c r="AQ548" i="1"/>
  <c r="BC548" i="1" a="1"/>
  <c r="BC548" i="1" s="1"/>
  <c r="BD548" i="1" a="1"/>
  <c r="BD548" i="1" s="1"/>
  <c r="BE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E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/>
  <c r="U550" i="1"/>
  <c r="AI550" i="1"/>
  <c r="AJ550" i="1"/>
  <c r="AK550" i="1"/>
  <c r="AL550" i="1"/>
  <c r="AO550" i="1"/>
  <c r="BE550" i="1" s="1"/>
  <c r="AP550" i="1"/>
  <c r="AQ550" i="1"/>
  <c r="BB550" i="1"/>
  <c r="BC550" i="1" a="1"/>
  <c r="BC550" i="1" s="1"/>
  <c r="BD550" i="1" a="1"/>
  <c r="BD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AJ551" i="1"/>
  <c r="AK551" i="1"/>
  <c r="AL551" i="1"/>
  <c r="AO551" i="1"/>
  <c r="BE551" i="1" s="1"/>
  <c r="AP551" i="1"/>
  <c r="AQ551" i="1"/>
  <c r="BB551" i="1"/>
  <c r="BC551" i="1" a="1"/>
  <c r="BC551" i="1" s="1"/>
  <c r="BD551" i="1" a="1"/>
  <c r="BD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D552" i="1" a="1"/>
  <c r="BD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D301" i="1" a="1"/>
  <c r="BD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E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/>
  <c r="A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/>
  <c r="BE315" i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U261" i="1"/>
  <c r="AI261" i="1"/>
  <c r="BB261" i="1" s="1"/>
  <c r="AJ261" i="1"/>
  <c r="AK261" i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N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N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G110" i="1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G114" i="1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G142" i="1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AM41" i="1" s="1"/>
  <c r="N41" i="1" a="1"/>
  <c r="N41" i="1" s="1"/>
  <c r="AN41" i="1" s="1"/>
  <c r="R41" i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AM47" i="1" s="1"/>
  <c r="N47" i="1" a="1"/>
  <c r="N47" i="1" s="1"/>
  <c r="A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AM48" i="1" s="1"/>
  <c r="N48" i="1" a="1"/>
  <c r="N48" i="1" s="1"/>
  <c r="A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 s="1"/>
  <c r="A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AM50" i="1" s="1"/>
  <c r="N50" i="1" a="1"/>
  <c r="N50" i="1" s="1"/>
  <c r="A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M51" i="1" a="1"/>
  <c r="M51" i="1" s="1"/>
  <c r="AM51" i="1" s="1"/>
  <c r="N51" i="1" a="1"/>
  <c r="N51" i="1" s="1"/>
  <c r="AN51" i="1" s="1"/>
  <c r="R51" i="1"/>
  <c r="S51" i="1" a="1"/>
  <c r="S51" i="1" s="1"/>
  <c r="D49" i="12" s="1"/>
  <c r="T51" i="1" a="1"/>
  <c r="T51" i="1" s="1"/>
  <c r="E49" i="12" s="1"/>
  <c r="U51" i="1"/>
  <c r="AI51" i="1"/>
  <c r="BB51" i="1" s="1"/>
  <c r="AJ51" i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AM52" i="1" s="1"/>
  <c r="N52" i="1" a="1"/>
  <c r="N52" i="1" s="1"/>
  <c r="A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AM53" i="1" s="1"/>
  <c r="N53" i="1" a="1"/>
  <c r="N53" i="1" s="1"/>
  <c r="A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G56" i="11" s="1"/>
  <c r="N54" i="1" a="1"/>
  <c r="N54" i="1" s="1"/>
  <c r="R54" i="1"/>
  <c r="S54" i="1" a="1"/>
  <c r="S54" i="1" s="1"/>
  <c r="D52" i="12" s="1"/>
  <c r="T54" i="1" a="1"/>
  <c r="T54" i="1" s="1"/>
  <c r="E52" i="12" s="1"/>
  <c r="U54" i="1"/>
  <c r="AI54" i="1"/>
  <c r="BB54" i="1" s="1"/>
  <c r="AJ54" i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G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J60" i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J61" i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J63" i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J65" i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K306" i="12"/>
  <c r="L327" i="12"/>
  <c r="K327" i="12"/>
  <c r="K326" i="12"/>
  <c r="L329" i="12"/>
  <c r="K329" i="12"/>
  <c r="E222" i="12"/>
  <c r="D222" i="12"/>
  <c r="E216" i="12"/>
  <c r="D216" i="12"/>
  <c r="E187" i="12"/>
  <c r="D187" i="12"/>
  <c r="E191" i="12"/>
  <c r="D191" i="12"/>
  <c r="E226" i="12"/>
  <c r="E220" i="12"/>
  <c r="D220" i="12"/>
  <c r="E241" i="12"/>
  <c r="D241" i="12"/>
  <c r="E239" i="12"/>
  <c r="D239" i="12"/>
  <c r="E242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E213" i="12"/>
  <c r="D213" i="12"/>
  <c r="E201" i="12"/>
  <c r="D201" i="12"/>
  <c r="E181" i="12"/>
  <c r="D181" i="12"/>
  <c r="E230" i="12"/>
  <c r="D308" i="12"/>
  <c r="E178" i="12"/>
  <c r="D178" i="12"/>
  <c r="E162" i="12"/>
  <c r="D162" i="12"/>
  <c r="E219" i="12"/>
  <c r="D219" i="12"/>
  <c r="E209" i="12"/>
  <c r="D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E272" i="12"/>
  <c r="D267" i="12"/>
  <c r="D265" i="12"/>
  <c r="E259" i="12"/>
  <c r="E258" i="12"/>
  <c r="D257" i="12"/>
  <c r="E253" i="12"/>
  <c r="D250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45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M245" i="11"/>
  <c r="K246" i="11"/>
  <c r="K247" i="11"/>
  <c r="M247" i="11"/>
  <c r="M248" i="11"/>
  <c r="K249" i="11"/>
  <c r="K250" i="11"/>
  <c r="M250" i="11"/>
  <c r="M251" i="11"/>
  <c r="K252" i="11"/>
  <c r="K253" i="11"/>
  <c r="M253" i="11"/>
  <c r="M254" i="11"/>
  <c r="K255" i="11"/>
  <c r="K256" i="11"/>
  <c r="M260" i="11"/>
  <c r="K265" i="11"/>
  <c r="M265" i="11"/>
  <c r="M266" i="11"/>
  <c r="K267" i="11"/>
  <c r="M284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33" i="12"/>
  <c r="S28" i="12"/>
  <c r="S37" i="12"/>
  <c r="S41" i="12"/>
  <c r="S42" i="12"/>
  <c r="S51" i="12"/>
  <c r="S39" i="12"/>
  <c r="S281" i="12"/>
  <c r="S47" i="12"/>
  <c r="S48" i="12"/>
  <c r="S46" i="12"/>
  <c r="S43" i="12"/>
  <c r="S50" i="12"/>
  <c r="S40" i="12"/>
  <c r="S44" i="12"/>
  <c r="S49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48" i="1" l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K118" i="12"/>
  <c r="AM112" i="1"/>
  <c r="K110" i="12"/>
  <c r="AM108" i="1"/>
  <c r="K106" i="12"/>
  <c r="AM58" i="1"/>
  <c r="K56" i="12"/>
  <c r="AM31" i="1"/>
  <c r="K29" i="12"/>
  <c r="BD107" i="1" a="1"/>
  <c r="BD107" i="1" s="1"/>
  <c r="BE107" i="1"/>
  <c r="AN106" i="1"/>
  <c r="L104" i="12"/>
  <c r="AN103" i="1"/>
  <c r="L101" i="12"/>
  <c r="AN102" i="1"/>
  <c r="L100" i="12"/>
  <c r="AM283" i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117" i="1" a="1"/>
  <c r="BD117" i="1" s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L75" i="11"/>
  <c r="L60" i="11"/>
  <c r="N60" i="11"/>
  <c r="N56" i="11"/>
  <c r="L43" i="11"/>
  <c r="N43" i="11"/>
  <c r="N45" i="11"/>
  <c r="N30" i="11"/>
  <c r="L33" i="11"/>
  <c r="N33" i="11"/>
  <c r="N31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35" i="11" l="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<sst xmlns="http://schemas.openxmlformats.org/spreadsheetml/2006/main" count="5055" uniqueCount="1333">
  <si>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</si>
  <si>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</si>
  <si>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</si>
  <si>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</si>
  <si>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</si>
  <si>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</si>
  <si>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</si>
  <si>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</si>
  <si>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</si>
  <si>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</si>
  <si>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</si>
  <si>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</si>
  <si>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</si>
  <si>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</si>
  <si>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</si>
  <si>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</si>
  <si>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</si>
  <si>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</si>
  <si>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</si>
  <si>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</si>
  <si>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</si>
  <si>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</si>
  <si>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</si>
  <si>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</si>
  <si>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</si>
  <si>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</si>
  <si>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</si>
  <si>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</si>
  <si>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</si>
  <si>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</si>
  <si>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</si>
  <si>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</si>
  <si>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</si>
  <si>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</si>
  <si>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</si>
  <si>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</si>
  <si>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</si>
  <si>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</si>
  <si>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</si>
  <si>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</si>
  <si>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</si>
  <si>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</si>
  <si>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</si>
  <si>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</si>
  <si>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</si>
  <si>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</si>
  <si>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</si>
  <si>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</si>
  <si>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</si>
  <si>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</si>
  <si>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</si>
  <si>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</si>
  <si>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</si>
  <si>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</si>
  <si>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</si>
  <si>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</si>
  <si>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</si>
  <si>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</si>
  <si>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</si>
  <si>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</si>
  <si>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</si>
  <si>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</si>
  <si>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</si>
  <si>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</si>
  <si>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</si>
  <si>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</si>
  <si>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</si>
  <si>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</si>
  <si>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</si>
  <si>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</si>
  <si>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</si>
  <si>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</si>
  <si>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</si>
  <si>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</si>
  <si>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</si>
  <si>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</si>
  <si>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</si>
  <si>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</si>
  <si>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</si>
  <si>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</si>
  <si>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</si>
  <si>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</si>
  <si>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</si>
  <si>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</si>
  <si>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</si>
  <si>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</si>
  <si>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</si>
  <si>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</si>
  <si>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</si>
  <si>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</si>
  <si>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</si>
  <si>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</si>
  <si>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</si>
  <si>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</si>
  <si>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</si>
  <si>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</si>
  <si>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</si>
  <si>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</si>
  <si>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</si>
  <si>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</si>
  <si>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</si>
  <si>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</si>
  <si>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</si>
  <si>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</si>
  <si>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</si>
  <si>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</si>
  <si>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</si>
  <si>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</si>
  <si>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</si>
  <si>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</si>
  <si>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</si>
  <si>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</si>
  <si>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</si>
  <si>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</si>
  <si>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</si>
  <si>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</si>
  <si>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</si>
  <si>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</si>
  <si>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</si>
  <si>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</si>
  <si>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</si>
  <si>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</si>
  <si>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</si>
  <si>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</si>
  <si>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</si>
  <si>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</si>
  <si>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</si>
  <si>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</si>
  <si>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</si>
  <si>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</si>
  <si>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</si>
  <si>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</si>
  <si>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</si>
  <si>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</si>
  <si>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</si>
  <si>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</si>
  <si>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</si>
  <si>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</si>
  <si>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</si>
  <si>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</si>
  <si>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</si>
  <si>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</si>
  <si>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</si>
  <si>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</si>
  <si>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</si>
  <si>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</si>
  <si>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</si>
  <si>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</si>
  <si>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</si>
  <si>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</si>
  <si>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</si>
  <si>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</si>
  <si>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</si>
  <si>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</si>
  <si>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</si>
  <si>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</si>
  <si>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</si>
  <si>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</si>
  <si>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</si>
  <si>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</si>
  <si>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</si>
  <si>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</si>
  <si>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</si>
  <si>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</si>
  <si>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</si>
  <si>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</si>
  <si>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</si>
  <si>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</si>
  <si>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</si>
  <si>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</si>
  <si>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</si>
  <si>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</si>
  <si>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</si>
  <si>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</si>
  <si>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</si>
  <si>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</si>
  <si>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</si>
  <si>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</si>
  <si>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</si>
  <si>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</si>
  <si>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</si>
  <si>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</si>
  <si>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</si>
  <si>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</si>
  <si>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</si>
  <si>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</si>
  <si>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</si>
  <si>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</si>
  <si>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</si>
  <si>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</si>
  <si>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</si>
  <si>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</si>
  <si>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</si>
  <si>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</si>
  <si>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</si>
  <si>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</si>
  <si>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</si>
  <si>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</si>
  <si>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</si>
  <si>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</si>
  <si>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</si>
  <si>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</si>
  <si>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</si>
  <si>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</si>
  <si>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</si>
  <si>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</si>
  <si>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</si>
  <si>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</si>
  <si>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</si>
  <si>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</si>
  <si>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</si>
  <si>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</si>
  <si>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</si>
  <si>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</si>
  <si>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</si>
  <si>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</si>
  <si>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</si>
  <si>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</si>
  <si>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</si>
  <si>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</si>
  <si>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</si>
  <si>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</si>
  <si>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</si>
  <si>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</si>
  <si>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</si>
  <si>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</si>
  <si>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</si>
  <si>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</si>
  <si>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</si>
  <si>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</si>
  <si>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</si>
  <si>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</si>
  <si>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</si>
  <si>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</si>
  <si>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</si>
  <si>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</si>
  <si>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</si>
  <si>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</si>
  <si>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</si>
  <si>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</si>
  <si>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</si>
  <si>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</si>
  <si>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</si>
  <si>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</si>
  <si>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</si>
  <si>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</si>
  <si>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</si>
  <si>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</si>
  <si>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</si>
  <si>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</si>
  <si>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</si>
  <si>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</si>
  <si>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</si>
  <si>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</si>
  <si>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</si>
  <si>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</si>
  <si>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</si>
  <si>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</si>
  <si>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</si>
  <si>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</si>
  <si>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</si>
  <si>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</si>
  <si>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</si>
  <si>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</si>
  <si>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</si>
  <si>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</si>
  <si>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</si>
  <si>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</si>
  <si>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</si>
  <si>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</si>
  <si>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</si>
  <si>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</si>
  <si>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</si>
  <si>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</si>
  <si>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</si>
  <si>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</si>
  <si>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</si>
  <si>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</si>
  <si>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</si>
  <si>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</si>
  <si>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</si>
  <si>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</si>
  <si>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</si>
  <si>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</si>
  <si>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</si>
  <si>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</si>
  <si>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</si>
  <si>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</si>
  <si>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</si>
  <si>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</si>
  <si>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</si>
  <si>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</si>
  <si>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</si>
  <si>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</si>
  <si>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</si>
  <si>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</si>
  <si>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</si>
  <si>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</si>
  <si>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</si>
  <si>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</si>
  <si>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</si>
  <si>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</si>
  <si>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</si>
  <si>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</si>
  <si>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</si>
  <si>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</si>
  <si>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</si>
  <si>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</si>
  <si>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</si>
  <si>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</si>
  <si>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</si>
  <si>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</si>
  <si>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</si>
  <si>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</si>
  <si>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</si>
  <si>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</si>
  <si>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</si>
  <si>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</si>
  <si>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</si>
  <si>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</si>
  <si>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</si>
  <si>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</si>
  <si>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</si>
  <si>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</si>
  <si>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</si>
  <si>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</si>
  <si>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</si>
  <si>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</si>
  <si>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</si>
  <si>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</si>
  <si>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</si>
  <si>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</si>
  <si>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</si>
  <si>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</si>
  <si>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</si>
  <si>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</si>
  <si>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</si>
  <si>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</si>
  <si>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</si>
  <si>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</si>
  <si>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</si>
  <si>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</si>
  <si>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</si>
  <si>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</si>
  <si>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</si>
  <si>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</si>
  <si>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</si>
  <si>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</si>
  <si>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</si>
  <si>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</si>
  <si>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</si>
  <si>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</si>
  <si>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</si>
  <si>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</si>
  <si>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</si>
  <si>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</si>
  <si>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</si>
  <si>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</si>
  <si>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</si>
  <si>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</si>
  <si>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</si>
  <si>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</si>
  <si>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</si>
  <si>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</si>
  <si>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</si>
  <si>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</si>
  <si>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</si>
  <si>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</si>
  <si>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</si>
  <si>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</si>
  <si>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</si>
  <si>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</si>
  <si>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</si>
  <si>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</si>
  <si>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</si>
  <si>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</si>
  <si>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</si>
  <si>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</si>
  <si>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</si>
  <si>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</si>
  <si>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</si>
  <si>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</si>
  <si>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</si>
  <si>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</si>
  <si>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</si>
  <si>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</si>
  <si>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</si>
  <si>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</si>
  <si>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</si>
  <si>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</si>
  <si>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</si>
  <si>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</si>
  <si>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</si>
  <si>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</si>
  <si>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</si>
  <si>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</si>
  <si>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</si>
  <si>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</si>
  <si>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</si>
  <si>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</si>
  <si>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</si>
  <si>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</si>
  <si>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</si>
  <si>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</si>
  <si>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</si>
  <si>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</si>
  <si>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</si>
  <si>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</si>
  <si>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</si>
  <si>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</si>
  <si>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</si>
  <si>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</si>
  <si>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</si>
  <si>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</si>
  <si>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</si>
  <si>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</si>
  <si>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</si>
  <si>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</si>
  <si>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</si>
  <si>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</si>
  <si>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</si>
  <si>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</si>
  <si>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</si>
  <si>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</si>
  <si>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</si>
  <si>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</si>
  <si>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</si>
  <si>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</si>
  <si>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</si>
  <si>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</si>
  <si>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</si>
  <si>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</si>
  <si>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</si>
  <si>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</si>
  <si>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</si>
  <si>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</si>
  <si>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</si>
  <si>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</si>
  <si>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</si>
  <si>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</si>
  <si>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</si>
  <si>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</si>
  <si>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</si>
  <si>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</si>
  <si>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</si>
  <si>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</si>
  <si>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</si>
  <si>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</si>
  <si>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</si>
  <si>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</si>
  <si>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</si>
  <si>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</si>
  <si>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</si>
  <si>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</si>
  <si>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</si>
  <si>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</si>
  <si>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</si>
  <si>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</si>
  <si>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</si>
  <si>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</si>
  <si>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</si>
  <si>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</si>
  <si>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</si>
  <si>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</si>
  <si>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</si>
  <si>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</si>
  <si>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</si>
  <si>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</si>
  <si>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</si>
  <si>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</si>
  <si>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</si>
  <si>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</si>
  <si>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</si>
  <si>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</si>
  <si>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</si>
  <si>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</si>
  <si>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</si>
  <si>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</si>
  <si>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</si>
  <si>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</si>
  <si>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</si>
  <si>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</si>
  <si>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</si>
  <si>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</si>
  <si>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</si>
  <si>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</si>
  <si>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</si>
  <si>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</si>
  <si>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</si>
  <si>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</si>
  <si>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</si>
  <si>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</si>
  <si>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</si>
  <si>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</si>
  <si>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</si>
  <si>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</si>
  <si>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</si>
  <si>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</si>
  <si>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</si>
  <si>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</si>
  <si>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</si>
  <si>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</si>
  <si>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</si>
  <si>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</si>
  <si>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</si>
  <si>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</si>
  <si>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</si>
  <si>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</si>
  <si>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</si>
  <si>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</si>
  <si>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</si>
  <si>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</si>
  <si>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</si>
  <si>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</si>
  <si>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</si>
  <si>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</si>
  <si>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</si>
  <si>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</si>
  <si>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</si>
  <si>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</si>
  <si>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</si>
  <si>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</si>
  <si>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</si>
  <si>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</si>
  <si>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</si>
  <si>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</si>
  <si>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</si>
  <si>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</si>
  <si>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</si>
  <si>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</si>
  <si>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</si>
  <si>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</si>
  <si>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</si>
  <si>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</si>
  <si>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</si>
  <si>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</si>
  <si>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</si>
  <si>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</si>
  <si>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</si>
  <si>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</si>
  <si>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</si>
  <si>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</si>
  <si>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</si>
  <si>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</si>
  <si>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</si>
  <si>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</si>
  <si>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</si>
  <si>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</si>
  <si>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</si>
  <si>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</si>
  <si>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</si>
  <si>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</si>
  <si>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</si>
  <si>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</si>
  <si>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</si>
  <si>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</si>
  <si>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</si>
  <si>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</si>
  <si>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</si>
  <si>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</si>
  <si>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</si>
  <si>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</si>
  <si>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</si>
  <si>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</si>
  <si>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</si>
  <si>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</si>
  <si>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</si>
  <si>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</si>
  <si>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</si>
  <si>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</si>
  <si>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</si>
  <si>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</si>
  <si>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</si>
  <si>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</si>
  <si>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</si>
  <si>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</si>
  <si>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</si>
  <si>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</si>
  <si>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</si>
  <si>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</si>
  <si>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</si>
  <si>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</si>
  <si>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</si>
  <si>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</si>
  <si>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</si>
  <si>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</si>
  <si>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</si>
  <si>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</si>
  <si>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</si>
  <si>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</si>
  <si>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</si>
  <si>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</si>
  <si>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</si>
  <si>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</si>
  <si>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</si>
  <si>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</si>
  <si>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</si>
  <si>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</si>
  <si>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</si>
  <si>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</si>
  <si>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</si>
  <si>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</si>
  <si>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</si>
  <si>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</si>
  <si>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</si>
  <si>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</si>
  <si>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</si>
  <si>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</si>
  <si>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</si>
  <si>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</si>
  <si>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</si>
  <si>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</si>
  <si>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</si>
  <si>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</si>
  <si>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</si>
  <si>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</si>
  <si>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</si>
  <si>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</si>
  <si>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</si>
  <si>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</si>
  <si>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</si>
  <si>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</si>
  <si>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</si>
  <si>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</si>
  <si>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</si>
  <si>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</si>
  <si>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</si>
  <si>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</si>
  <si>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</si>
  <si>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</si>
  <si>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</si>
  <si>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</si>
  <si>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</si>
  <si>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</si>
  <si>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</si>
  <si>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</si>
  <si>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</si>
  <si>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</si>
  <si>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</si>
  <si>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</si>
  <si>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</si>
  <si>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</si>
  <si>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</si>
  <si>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</si>
  <si>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</si>
  <si>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</si>
  <si>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</si>
  <si>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</si>
  <si>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</si>
  <si>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</si>
  <si>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</si>
  <si>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</si>
  <si>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</si>
  <si>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</si>
  <si>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</si>
  <si>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</si>
  <si>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</si>
  <si>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</si>
  <si>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</si>
  <si>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</si>
  <si>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</si>
  <si>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</si>
  <si>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</si>
  <si>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</si>
  <si>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</si>
  <si>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</si>
  <si>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</si>
  <si>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</si>
  <si>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</si>
  <si>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</si>
  <si>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</si>
  <si>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</si>
  <si>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</si>
  <si>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</si>
  <si>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</si>
  <si>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</si>
  <si>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</si>
  <si>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</si>
  <si>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</si>
  <si>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</si>
  <si>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</si>
  <si>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</si>
  <si>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</si>
  <si>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</si>
  <si>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</si>
  <si>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</si>
  <si>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</si>
  <si>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</si>
  <si>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</si>
  <si>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</si>
  <si>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</si>
  <si>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</si>
  <si>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</si>
  <si>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</si>
  <si>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</si>
  <si>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</si>
  <si>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</si>
  <si>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</si>
  <si>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</si>
  <si>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</si>
  <si>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</si>
  <si>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</si>
  <si>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</si>
  <si>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</si>
  <si>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</si>
  <si>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</si>
  <si>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</si>
  <si>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</si>
  <si>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</si>
  <si>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</si>
  <si>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</si>
  <si>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</si>
  <si>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</si>
  <si>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</si>
  <si>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</si>
  <si>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</si>
  <si>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</si>
  <si>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</si>
  <si>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</si>
  <si>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</si>
  <si>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</si>
  <si>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</si>
  <si>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</si>
  <si>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</si>
  <si>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</si>
  <si>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</si>
  <si>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</si>
  <si>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</si>
  <si>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</si>
  <si>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</si>
  <si>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</si>
  <si>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</si>
  <si>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</si>
  <si>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</si>
  <si>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</si>
  <si>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</si>
  <si>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</si>
  <si>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</si>
  <si>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</si>
  <si>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</si>
  <si>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</si>
  <si>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</si>
  <si>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</si>
  <si>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</si>
  <si>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</si>
  <si>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</si>
  <si>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</si>
  <si>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</si>
  <si>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</si>
  <si>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</si>
  <si>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</si>
  <si>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</si>
  <si>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</si>
  <si>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</si>
  <si>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</si>
  <si>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</si>
  <si>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</si>
  <si>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</si>
  <si>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</si>
  <si>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</si>
  <si>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</si>
  <si>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</si>
  <si>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</si>
  <si>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</si>
  <si>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</si>
  <si>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</si>
  <si>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</si>
  <si>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</si>
  <si>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</si>
  <si>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</si>
  <si>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</si>
  <si>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</si>
  <si>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</si>
  <si>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</si>
  <si>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</si>
  <si>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</si>
  <si>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</si>
  <si>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</si>
  <si>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</si>
  <si>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</si>
  <si>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</si>
  <si>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</si>
  <si>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</si>
  <si>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</si>
  <si>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</si>
  <si>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</si>
  <si>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</si>
  <si>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</si>
  <si>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</si>
  <si>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</si>
  <si>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</si>
  <si>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</si>
  <si>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</si>
  <si>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</si>
  <si>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</si>
  <si>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</si>
  <si>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</si>
  <si>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</si>
  <si>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</si>
  <si>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</si>
  <si>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</si>
  <si>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</si>
  <si>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</si>
  <si>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</si>
  <si>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</si>
  <si>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</si>
  <si>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</si>
  <si>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</si>
  <si>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</si>
  <si>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</si>
  <si>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</si>
  <si>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</si>
  <si>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</si>
  <si>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</si>
  <si>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</si>
  <si>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</si>
  <si>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</si>
  <si>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</si>
  <si>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</si>
  <si>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</si>
  <si>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</si>
  <si>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</si>
  <si>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</si>
  <si>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</si>
  <si>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</si>
  <si>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</si>
  <si>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</si>
  <si>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</si>
  <si>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</si>
  <si>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</si>
  <si>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</si>
  <si>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</si>
  <si>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</si>
  <si>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</si>
  <si>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</si>
  <si>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</si>
  <si>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</si>
  <si>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</si>
  <si>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</si>
  <si>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</si>
  <si>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</si>
  <si>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</si>
  <si>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</si>
  <si>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</si>
  <si>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</si>
  <si>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</si>
  <si>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</si>
  <si>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</si>
  <si>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</si>
  <si>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</si>
  <si>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</si>
  <si>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</si>
  <si>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</si>
  <si>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</si>
  <si>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</si>
  <si>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</si>
  <si>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</si>
  <si>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</si>
  <si>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</si>
  <si>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</si>
  <si>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</si>
  <si>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</si>
  <si>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</si>
  <si>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</si>
  <si>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</si>
  <si>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</si>
  <si>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</si>
  <si>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</si>
  <si>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</si>
  <si>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</si>
  <si>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</si>
  <si>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</si>
  <si>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</si>
  <si>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</si>
  <si>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</si>
  <si>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</si>
  <si>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</si>
  <si>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</si>
  <si>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</si>
  <si>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</si>
  <si>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</si>
  <si>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</si>
  <si>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</si>
  <si>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</si>
  <si>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</si>
  <si>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</si>
  <si>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</si>
  <si>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</si>
  <si>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</si>
  <si>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</si>
  <si>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</si>
  <si>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</si>
  <si>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</si>
  <si>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</si>
  <si>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</si>
  <si>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</si>
  <si>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</si>
  <si>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</si>
  <si>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</si>
  <si>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</si>
  <si>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</si>
  <si>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</si>
  <si>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</si>
  <si>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</si>
  <si>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</si>
  <si>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</si>
  <si>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</si>
  <si>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</si>
  <si>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</si>
  <si>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</si>
  <si>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</si>
  <si>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</si>
  <si>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</si>
  <si>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</si>
  <si>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</si>
  <si>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</si>
  <si>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</si>
  <si>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</si>
  <si>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</si>
  <si>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</si>
  <si>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</si>
  <si>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</si>
  <si>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</si>
  <si>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</si>
  <si>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</si>
  <si>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</si>
  <si>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</si>
  <si>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</si>
  <si>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</si>
  <si>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</si>
  <si>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</si>
  <si>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</si>
  <si>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</si>
  <si>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</si>
  <si>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</si>
  <si>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</si>
  <si>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</si>
  <si>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</si>
  <si>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</si>
  <si>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</si>
  <si>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</si>
  <si>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</si>
  <si>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</si>
  <si>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</si>
  <si>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</si>
  <si>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</si>
  <si>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</si>
  <si>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</si>
  <si>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</si>
  <si>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</si>
  <si>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</si>
  <si>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</si>
  <si>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</si>
  <si>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</si>
  <si>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</si>
  <si>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</si>
  <si>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</si>
  <si>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</si>
  <si>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</si>
  <si>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</si>
  <si>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</si>
  <si>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</si>
  <si>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</si>
  <si>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</si>
  <si>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</si>
  <si>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</si>
  <si>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</si>
  <si>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</si>
  <si>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</si>
  <si>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</si>
  <si>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</si>
  <si>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</si>
  <si>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</si>
  <si>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</si>
  <si>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</si>
  <si>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</si>
  <si>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</si>
  <si>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</si>
  <si>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</si>
  <si>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</si>
  <si>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</si>
  <si>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</si>
  <si>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</si>
  <si>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</si>
  <si>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</si>
  <si>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</si>
  <si>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</si>
  <si>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</si>
  <si>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</si>
  <si>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</si>
  <si>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</si>
  <si>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</si>
  <si>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</si>
  <si>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</si>
  <si>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</si>
  <si>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</si>
  <si>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</si>
  <si>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</si>
  <si>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</si>
  <si>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</si>
  <si>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</si>
  <si>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</si>
  <si>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</si>
  <si>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</si>
  <si>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</si>
  <si>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</si>
  <si>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</si>
  <si>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</si>
  <si>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</si>
  <si>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</si>
  <si>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</si>
  <si>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</si>
  <si>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</si>
  <si>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</si>
  <si>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</si>
  <si>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</si>
  <si>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</si>
  <si>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</si>
  <si>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</si>
  <si>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</si>
  <si>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</si>
  <si>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</si>
  <si>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</si>
  <si>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</si>
  <si>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</si>
  <si>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</si>
  <si>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</si>
  <si>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</si>
  <si>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</si>
  <si>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</si>
  <si>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</si>
  <si>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</si>
  <si>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</si>
  <si>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</si>
  <si>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</si>
  <si>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</si>
  <si>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</si>
  <si>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</si>
  <si>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</si>
  <si>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</si>
  <si>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</si>
  <si>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</si>
  <si>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</si>
  <si>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</si>
  <si>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</si>
  <si>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</si>
  <si>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</si>
  <si>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</si>
  <si>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</si>
  <si>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</si>
  <si>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</si>
  <si>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</si>
  <si>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</si>
  <si>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</si>
  <si>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</si>
  <si>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</si>
  <si>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</si>
  <si>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</si>
  <si>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</si>
  <si>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</si>
  <si>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</si>
  <si>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</si>
  <si>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</si>
  <si>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</si>
  <si>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</si>
  <si>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</si>
  <si>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</si>
  <si>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</si>
  <si>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</si>
  <si>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</si>
  <si>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</si>
  <si>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</si>
  <si>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</si>
  <si>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</si>
  <si>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</si>
  <si>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</si>
  <si>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</si>
  <si>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</si>
  <si>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</si>
  <si>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</si>
  <si>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</si>
  <si>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</si>
  <si>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</si>
  <si>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</si>
  <si>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</si>
  <si>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</si>
  <si>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</si>
  <si>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</si>
  <si>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</si>
  <si>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</si>
  <si>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</si>
  <si>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</si>
  <si>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</si>
  <si>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</si>
  <si>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</si>
  <si>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</si>
  <si>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</si>
  <si>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</si>
  <si>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</si>
  <si>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</si>
  <si>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</si>
  <si>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</si>
  <si>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</si>
  <si>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</si>
  <si>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</si>
  <si>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</si>
  <si>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</si>
  <si>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</si>
  <si>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</si>
  <si>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</si>
  <si>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</si>
  <si>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</si>
  <si>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</si>
  <si>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</si>
  <si>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</si>
  <si>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</si>
  <si>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</si>
  <si>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</si>
  <si>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</si>
  <si>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</si>
  <si>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</si>
  <si>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</si>
  <si>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</si>
  <si>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</si>
  <si>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</si>
  <si>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</si>
  <si>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</si>
  <si>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</si>
  <si>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</si>
  <si>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</si>
  <si>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</si>
  <si>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</si>
  <si>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</si>
  <si>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</si>
  <si>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</si>
  <si>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</si>
  <si>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</si>
  <si>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</si>
  <si>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</si>
  <si>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</si>
  <si>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</si>
  <si>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</si>
  <si>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</si>
  <si>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</si>
  <si>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</si>
  <si>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</si>
  <si>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</si>
  <si>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</si>
  <si>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</si>
  <si>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</si>
  <si>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</si>
  <si>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</si>
  <si>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</si>
  <si>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</si>
  <si>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</si>
  <si>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</si>
  <si>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</si>
  <si>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</si>
  <si>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</si>
  <si>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</si>
  <si>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</si>
  <si>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</si>
  <si>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</si>
  <si>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</si>
  <si>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</si>
  <si>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</si>
  <si>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</si>
  <si>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</si>
  <si>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</si>
  <si>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</si>
  <si>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</si>
  <si>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</si>
  <si>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</si>
  <si>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</si>
  <si>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</si>
  <si>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</si>
  <si>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</si>
  <si>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</si>
  <si>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</si>
  <si>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</si>
  <si>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</si>
  <si>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</si>
  <si>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</si>
  <si>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</si>
  <si>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</si>
  <si>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</si>
  <si>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</si>
  <si>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</si>
  <si>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</si>
  <si>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</si>
  <si>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</si>
  <si>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</si>
  <si>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</si>
  <si>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</si>
  <si>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</si>
  <si>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</si>
  <si>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</si>
  <si>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</si>
  <si>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</si>
  <si>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</si>
  <si>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</si>
  <si>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</si>
  <si>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</si>
  <si>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</si>
  <si>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</si>
  <si>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</si>
  <si>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</si>
  <si>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</si>
  <si>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</si>
  <si>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</si>
  <si>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</si>
  <si>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</si>
  <si>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</si>
  <si>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</si>
  <si>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</si>
  <si>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</si>
  <si>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</si>
  <si>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</si>
  <si>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</si>
  <si>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</si>
  <si>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</si>
  <si>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</si>
  <si>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</si>
  <si>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</si>
  <si>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TV239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</si>
  <si>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</si>
  <si>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</si>
  <si>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</si>
  <si>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</si>
  <si>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</si>
  <si>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</si>
  <si>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</si>
  <si>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</si>
  <si>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</si>
  <si>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</si>
  <si>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</si>
  <si>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</si>
  <si>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</si>
  <si>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</si>
  <si>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</si>
  <si>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</si>
  <si>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</si>
  <si>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</si>
  <si>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</si>
  <si>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</si>
  <si>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</si>
  <si>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</si>
  <si>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</si>
  <si>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</si>
  <si>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</si>
  <si>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</si>
  <si>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</si>
  <si>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</si>
  <si>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</si>
  <si>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</si>
  <si>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</si>
  <si>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</si>
  <si>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</si>
  <si>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</si>
  <si>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</si>
  <si>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</si>
  <si>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</si>
  <si>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</si>
  <si>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REC</t>
  </si>
  <si>
    <t>TIQ-TRO</t>
  </si>
  <si>
    <t>TIQTRO</t>
  </si>
  <si>
    <t>Previsão solicitar MC1 às 10h00 devido interjornada</t>
  </si>
  <si>
    <t>Elton</t>
  </si>
  <si>
    <t>Recolhimento de trilhos em TSE</t>
  </si>
  <si>
    <t>Maq. Alzineide + Maq. Daniel Acioando / Táxi já alinhado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</si>
  <si>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</si>
  <si>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</si>
  <si>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</si>
  <si>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</si>
  <si>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</si>
  <si>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</si>
  <si>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Guilherme</t>
  </si>
  <si>
    <t>Descarga de dormentes (Modernização)</t>
  </si>
  <si>
    <t>Previsão solicitar MC1 às 12h00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</si>
  <si>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</si>
  <si>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</si>
  <si>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</si>
  <si>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</si>
  <si>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</si>
  <si>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</si>
  <si>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</si>
  <si>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</si>
  <si>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</si>
  <si>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</si>
  <si>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</si>
  <si>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</si>
  <si>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</si>
  <si>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</si>
  <si>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</si>
  <si>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Solicitado MC1 às 06h09, autorizado na VIA às 06h16 / Em intervalo para socaria no km 291+500 entre ZRI-ZGT, inciado às 07h31</t>
  </si>
  <si>
    <t>PNV-PAS</t>
  </si>
  <si>
    <t>PNVPAS</t>
  </si>
  <si>
    <t>Lorena</t>
  </si>
  <si>
    <t>Inspeção auto de linha (Rodoferroviário)</t>
  </si>
  <si>
    <t>PSG-PSS</t>
  </si>
  <si>
    <t>PSGPSS</t>
  </si>
  <si>
    <t xml:space="preserve">Inspeção de via </t>
  </si>
  <si>
    <t>Ainda não solicitado MC1 (Atraso na solicitação, prog. 08h00)</t>
  </si>
  <si>
    <t>Fran</t>
  </si>
  <si>
    <t>Deslocamento lastro entre POV-PJA</t>
  </si>
  <si>
    <t>Bruno</t>
  </si>
  <si>
    <t>TP Pronto 09h40 / Em intervalo para exec. de soldas no km 562+000 566TEP das 10h43 - 12h23</t>
  </si>
  <si>
    <t>TAL-TRO</t>
  </si>
  <si>
    <t>TALTRO</t>
  </si>
  <si>
    <t>Detecção ultrassom Sperry + R7D embarcado (Detecção devido ao acidente do i44)</t>
  </si>
  <si>
    <t>Execução de solda - Condicionado a temperatura (Soldas devido acidente do i44)</t>
  </si>
  <si>
    <t>Rodrigo</t>
  </si>
  <si>
    <t>Desguarnecimento ombro de lastro (DOL)</t>
  </si>
  <si>
    <t>Heleno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</si>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</sst>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06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060" tableBorderDxfId="1059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058"/>
    <tableColumn id="8" xr3:uid="{69D5AC3B-4F64-4F8F-AD2A-0AD158918DDD}" name="CORRELATO" dataDxfId="105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1" day="3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0</v>
      </c>
      <c r="B1" s="272" t="s">
        <v>1</v>
      </c>
      <c r="C1" s="272" t="s">
        <v>2</v>
      </c>
      <c r="D1" s="272" t="s">
        <v>3</v>
      </c>
      <c r="E1" s="272" t="s">
        <v>4</v>
      </c>
      <c r="F1" s="273" t="s">
        <v>5</v>
      </c>
      <c r="G1" s="273" t="s">
        <v>6</v>
      </c>
      <c r="H1" s="272" t="s">
        <v>7</v>
      </c>
      <c r="I1" s="272" t="s">
        <v>8</v>
      </c>
      <c r="J1" s="272" t="s">
        <v>9</v>
      </c>
      <c r="K1" s="274" t="s">
        <v>10</v>
      </c>
    </row>
    <row r="2" spans="1:14">
      <c r="A2" s="249" t="s">
        <v>11</v>
      </c>
      <c r="B2" s="250" t="s">
        <v>12</v>
      </c>
      <c r="C2" s="250" t="s">
        <v>13</v>
      </c>
      <c r="D2" s="250" t="s">
        <v>14</v>
      </c>
      <c r="E2" s="250">
        <v>98</v>
      </c>
      <c r="F2" s="251">
        <v>501.30900000000003</v>
      </c>
      <c r="G2" s="251">
        <v>512</v>
      </c>
      <c r="H2" s="250" t="s">
        <v>15</v>
      </c>
      <c r="I2" s="250" t="s">
        <v>16</v>
      </c>
      <c r="J2" s="250" t="s">
        <v>17</v>
      </c>
      <c r="K2" s="252" t="s">
        <v>18</v>
      </c>
    </row>
    <row r="3" spans="1:14">
      <c r="A3" s="253" t="s">
        <v>11</v>
      </c>
      <c r="B3" s="254" t="s">
        <v>12</v>
      </c>
      <c r="C3" s="254" t="s">
        <v>13</v>
      </c>
      <c r="D3" s="254" t="s">
        <v>14</v>
      </c>
      <c r="E3" s="254">
        <v>98</v>
      </c>
      <c r="F3" s="255">
        <v>512</v>
      </c>
      <c r="G3" s="255">
        <v>521</v>
      </c>
      <c r="H3" s="254" t="s">
        <v>15</v>
      </c>
      <c r="I3" s="254">
        <v>512521</v>
      </c>
      <c r="J3" s="254" t="s">
        <v>17</v>
      </c>
      <c r="K3" s="256" t="s">
        <v>18</v>
      </c>
    </row>
    <row r="4" spans="1:14">
      <c r="A4" s="257" t="s">
        <v>11</v>
      </c>
      <c r="B4" s="258" t="s">
        <v>12</v>
      </c>
      <c r="C4" s="258" t="s">
        <v>13</v>
      </c>
      <c r="D4" s="258" t="s">
        <v>14</v>
      </c>
      <c r="E4" s="258">
        <v>98</v>
      </c>
      <c r="F4" s="259">
        <v>521</v>
      </c>
      <c r="G4" s="259">
        <v>529.20000000000005</v>
      </c>
      <c r="H4" s="258" t="s">
        <v>15</v>
      </c>
      <c r="I4" s="258" t="s">
        <v>19</v>
      </c>
      <c r="J4" s="258" t="s">
        <v>17</v>
      </c>
      <c r="K4" s="260" t="s">
        <v>18</v>
      </c>
    </row>
    <row r="5" spans="1:14">
      <c r="A5" s="253" t="s">
        <v>11</v>
      </c>
      <c r="B5" s="254" t="s">
        <v>12</v>
      </c>
      <c r="C5" s="254" t="s">
        <v>13</v>
      </c>
      <c r="D5" s="254" t="s">
        <v>14</v>
      </c>
      <c r="E5" s="254">
        <v>98</v>
      </c>
      <c r="F5" s="255">
        <v>529.20000000000005</v>
      </c>
      <c r="G5" s="255">
        <v>531.91399999999999</v>
      </c>
      <c r="H5" s="254" t="s">
        <v>20</v>
      </c>
      <c r="I5" s="254" t="s">
        <v>21</v>
      </c>
      <c r="J5" s="254" t="s">
        <v>17</v>
      </c>
      <c r="K5" s="256" t="s">
        <v>18</v>
      </c>
    </row>
    <row r="6" spans="1:14">
      <c r="A6" s="257" t="s">
        <v>11</v>
      </c>
      <c r="B6" s="258" t="s">
        <v>12</v>
      </c>
      <c r="C6" s="258" t="s">
        <v>13</v>
      </c>
      <c r="D6" s="258" t="s">
        <v>14</v>
      </c>
      <c r="E6" s="258">
        <v>98</v>
      </c>
      <c r="F6" s="259">
        <v>529.20000000000005</v>
      </c>
      <c r="G6" s="259">
        <v>531.91399999999999</v>
      </c>
      <c r="H6" s="258" t="s">
        <v>20</v>
      </c>
      <c r="I6" s="258" t="s">
        <v>22</v>
      </c>
      <c r="J6" s="258" t="s">
        <v>17</v>
      </c>
      <c r="K6" s="260" t="s">
        <v>18</v>
      </c>
    </row>
    <row r="7" spans="1:14">
      <c r="A7" s="253" t="s">
        <v>11</v>
      </c>
      <c r="B7" s="254" t="s">
        <v>12</v>
      </c>
      <c r="C7" s="254" t="s">
        <v>13</v>
      </c>
      <c r="D7" s="254" t="s">
        <v>14</v>
      </c>
      <c r="E7" s="254">
        <v>98</v>
      </c>
      <c r="F7" s="255">
        <v>531.91399999999999</v>
      </c>
      <c r="G7" s="255">
        <v>539</v>
      </c>
      <c r="H7" s="254" t="s">
        <v>23</v>
      </c>
      <c r="I7" s="254" t="s">
        <v>24</v>
      </c>
      <c r="J7" s="254" t="s">
        <v>17</v>
      </c>
      <c r="K7" s="256" t="s">
        <v>18</v>
      </c>
    </row>
    <row r="8" spans="1:14">
      <c r="A8" s="257" t="s">
        <v>11</v>
      </c>
      <c r="B8" s="258" t="s">
        <v>12</v>
      </c>
      <c r="C8" s="258" t="s">
        <v>13</v>
      </c>
      <c r="D8" s="258" t="s">
        <v>14</v>
      </c>
      <c r="E8" s="258">
        <v>98</v>
      </c>
      <c r="F8" s="259">
        <v>539</v>
      </c>
      <c r="G8" s="259">
        <v>548.154</v>
      </c>
      <c r="H8" s="258" t="s">
        <v>23</v>
      </c>
      <c r="I8" s="258" t="s">
        <v>25</v>
      </c>
      <c r="J8" s="258" t="s">
        <v>17</v>
      </c>
      <c r="K8" s="260" t="s">
        <v>18</v>
      </c>
      <c r="N8" s="196"/>
    </row>
    <row r="9" spans="1:14">
      <c r="A9" s="253" t="s">
        <v>11</v>
      </c>
      <c r="B9" s="254" t="s">
        <v>12</v>
      </c>
      <c r="C9" s="254" t="s">
        <v>13</v>
      </c>
      <c r="D9" s="254" t="s">
        <v>14</v>
      </c>
      <c r="E9" s="254">
        <v>98</v>
      </c>
      <c r="F9" s="255">
        <v>548.154</v>
      </c>
      <c r="G9" s="255">
        <v>550.87599999999998</v>
      </c>
      <c r="H9" s="254" t="s">
        <v>26</v>
      </c>
      <c r="I9" s="254" t="s">
        <v>27</v>
      </c>
      <c r="J9" s="254" t="s">
        <v>17</v>
      </c>
      <c r="K9" s="256" t="s">
        <v>18</v>
      </c>
    </row>
    <row r="10" spans="1:14">
      <c r="A10" s="257" t="s">
        <v>11</v>
      </c>
      <c r="B10" s="258" t="s">
        <v>12</v>
      </c>
      <c r="C10" s="258" t="s">
        <v>13</v>
      </c>
      <c r="D10" s="258" t="s">
        <v>14</v>
      </c>
      <c r="E10" s="258">
        <v>98</v>
      </c>
      <c r="F10" s="259">
        <v>548.154</v>
      </c>
      <c r="G10" s="259">
        <v>550.87599999999998</v>
      </c>
      <c r="H10" s="258" t="s">
        <v>26</v>
      </c>
      <c r="I10" s="258" t="s">
        <v>28</v>
      </c>
      <c r="J10" s="258" t="s">
        <v>17</v>
      </c>
      <c r="K10" s="260" t="s">
        <v>18</v>
      </c>
    </row>
    <row r="11" spans="1:14">
      <c r="A11" s="253" t="s">
        <v>11</v>
      </c>
      <c r="B11" s="254" t="s">
        <v>12</v>
      </c>
      <c r="C11" s="254" t="s">
        <v>13</v>
      </c>
      <c r="D11" s="254" t="s">
        <v>14</v>
      </c>
      <c r="E11" s="254">
        <v>98</v>
      </c>
      <c r="F11" s="255">
        <v>550.87599999999998</v>
      </c>
      <c r="G11" s="255">
        <v>556</v>
      </c>
      <c r="H11" s="254" t="s">
        <v>29</v>
      </c>
      <c r="I11" s="254" t="s">
        <v>30</v>
      </c>
      <c r="J11" s="254" t="s">
        <v>17</v>
      </c>
      <c r="K11" s="256" t="s">
        <v>18</v>
      </c>
    </row>
    <row r="12" spans="1:14">
      <c r="A12" s="257" t="s">
        <v>11</v>
      </c>
      <c r="B12" s="258" t="s">
        <v>12</v>
      </c>
      <c r="C12" s="258" t="s">
        <v>13</v>
      </c>
      <c r="D12" s="258" t="s">
        <v>14</v>
      </c>
      <c r="E12" s="258">
        <v>98</v>
      </c>
      <c r="F12" s="259">
        <v>556</v>
      </c>
      <c r="G12" s="259">
        <v>562.79200000000003</v>
      </c>
      <c r="H12" s="258" t="s">
        <v>29</v>
      </c>
      <c r="I12" s="258" t="s">
        <v>31</v>
      </c>
      <c r="J12" s="258" t="s">
        <v>17</v>
      </c>
      <c r="K12" s="260" t="s">
        <v>18</v>
      </c>
    </row>
    <row r="13" spans="1:14">
      <c r="A13" s="253" t="s">
        <v>11</v>
      </c>
      <c r="B13" s="254" t="s">
        <v>12</v>
      </c>
      <c r="C13" s="254" t="s">
        <v>13</v>
      </c>
      <c r="D13" s="254" t="s">
        <v>14</v>
      </c>
      <c r="E13" s="254">
        <v>98</v>
      </c>
      <c r="F13" s="255">
        <v>562.79200000000003</v>
      </c>
      <c r="G13" s="255">
        <v>565.49900000000002</v>
      </c>
      <c r="H13" s="254" t="s">
        <v>32</v>
      </c>
      <c r="I13" s="254" t="s">
        <v>33</v>
      </c>
      <c r="J13" s="254" t="s">
        <v>17</v>
      </c>
      <c r="K13" s="256" t="s">
        <v>18</v>
      </c>
    </row>
    <row r="14" spans="1:14">
      <c r="A14" s="257" t="s">
        <v>11</v>
      </c>
      <c r="B14" s="258" t="s">
        <v>12</v>
      </c>
      <c r="C14" s="258" t="s">
        <v>13</v>
      </c>
      <c r="D14" s="258" t="s">
        <v>14</v>
      </c>
      <c r="E14" s="258">
        <v>98</v>
      </c>
      <c r="F14" s="259">
        <v>562.79200000000003</v>
      </c>
      <c r="G14" s="259">
        <v>565.49900000000002</v>
      </c>
      <c r="H14" s="258" t="s">
        <v>32</v>
      </c>
      <c r="I14" s="258" t="s">
        <v>34</v>
      </c>
      <c r="J14" s="258" t="s">
        <v>17</v>
      </c>
      <c r="K14" s="260" t="s">
        <v>18</v>
      </c>
    </row>
    <row r="15" spans="1:14">
      <c r="A15" s="253" t="s">
        <v>11</v>
      </c>
      <c r="B15" s="254" t="s">
        <v>12</v>
      </c>
      <c r="C15" s="254" t="s">
        <v>13</v>
      </c>
      <c r="D15" s="254" t="s">
        <v>14</v>
      </c>
      <c r="E15" s="254">
        <v>98</v>
      </c>
      <c r="F15" s="255">
        <v>565.49900000000002</v>
      </c>
      <c r="G15" s="255">
        <v>575</v>
      </c>
      <c r="H15" s="254" t="s">
        <v>35</v>
      </c>
      <c r="I15" s="254" t="s">
        <v>36</v>
      </c>
      <c r="J15" s="254" t="s">
        <v>17</v>
      </c>
      <c r="K15" s="256" t="s">
        <v>18</v>
      </c>
    </row>
    <row r="16" spans="1:14">
      <c r="A16" s="257" t="s">
        <v>11</v>
      </c>
      <c r="B16" s="258" t="s">
        <v>12</v>
      </c>
      <c r="C16" s="258" t="s">
        <v>13</v>
      </c>
      <c r="D16" s="258" t="s">
        <v>14</v>
      </c>
      <c r="E16" s="258">
        <v>98</v>
      </c>
      <c r="F16" s="259">
        <v>575</v>
      </c>
      <c r="G16" s="259">
        <v>585</v>
      </c>
      <c r="H16" s="258" t="s">
        <v>35</v>
      </c>
      <c r="I16" s="258">
        <v>575585</v>
      </c>
      <c r="J16" s="258" t="s">
        <v>17</v>
      </c>
      <c r="K16" s="260" t="s">
        <v>18</v>
      </c>
    </row>
    <row r="17" spans="1:11">
      <c r="A17" s="253" t="s">
        <v>11</v>
      </c>
      <c r="B17" s="254" t="s">
        <v>12</v>
      </c>
      <c r="C17" s="254" t="s">
        <v>13</v>
      </c>
      <c r="D17" s="254" t="s">
        <v>14</v>
      </c>
      <c r="E17" s="254">
        <v>98</v>
      </c>
      <c r="F17" s="255">
        <v>585</v>
      </c>
      <c r="G17" s="255">
        <v>596.16099999999994</v>
      </c>
      <c r="H17" s="254" t="s">
        <v>35</v>
      </c>
      <c r="I17" s="254" t="s">
        <v>37</v>
      </c>
      <c r="J17" s="254" t="s">
        <v>17</v>
      </c>
      <c r="K17" s="256" t="s">
        <v>18</v>
      </c>
    </row>
    <row r="18" spans="1:11">
      <c r="A18" s="257" t="s">
        <v>11</v>
      </c>
      <c r="B18" s="258" t="s">
        <v>12</v>
      </c>
      <c r="C18" s="258" t="s">
        <v>13</v>
      </c>
      <c r="D18" s="258" t="s">
        <v>14</v>
      </c>
      <c r="E18" s="258">
        <v>98</v>
      </c>
      <c r="F18" s="259">
        <v>596.16099999999994</v>
      </c>
      <c r="G18" s="259">
        <v>599.19899999999996</v>
      </c>
      <c r="H18" s="258" t="s">
        <v>38</v>
      </c>
      <c r="I18" s="258" t="s">
        <v>39</v>
      </c>
      <c r="J18" s="258" t="s">
        <v>17</v>
      </c>
      <c r="K18" s="260" t="s">
        <v>18</v>
      </c>
    </row>
    <row r="19" spans="1:11">
      <c r="A19" s="253" t="s">
        <v>11</v>
      </c>
      <c r="B19" s="254" t="s">
        <v>12</v>
      </c>
      <c r="C19" s="254" t="s">
        <v>13</v>
      </c>
      <c r="D19" s="254" t="s">
        <v>14</v>
      </c>
      <c r="E19" s="254">
        <v>98</v>
      </c>
      <c r="F19" s="255">
        <v>596.16099999999994</v>
      </c>
      <c r="G19" s="255">
        <v>599.19899999999996</v>
      </c>
      <c r="H19" s="254" t="s">
        <v>38</v>
      </c>
      <c r="I19" s="254" t="s">
        <v>40</v>
      </c>
      <c r="J19" s="254" t="s">
        <v>17</v>
      </c>
      <c r="K19" s="256" t="s">
        <v>18</v>
      </c>
    </row>
    <row r="20" spans="1:11">
      <c r="A20" s="257" t="s">
        <v>11</v>
      </c>
      <c r="B20" s="258" t="s">
        <v>12</v>
      </c>
      <c r="C20" s="258" t="s">
        <v>13</v>
      </c>
      <c r="D20" s="258" t="s">
        <v>14</v>
      </c>
      <c r="E20" s="258">
        <v>98</v>
      </c>
      <c r="F20" s="259">
        <v>599.19899999999996</v>
      </c>
      <c r="G20" s="259">
        <v>612.44899999999996</v>
      </c>
      <c r="H20" s="258" t="s">
        <v>41</v>
      </c>
      <c r="I20" s="258" t="s">
        <v>42</v>
      </c>
      <c r="J20" s="258" t="s">
        <v>17</v>
      </c>
      <c r="K20" s="260" t="s">
        <v>18</v>
      </c>
    </row>
    <row r="21" spans="1:11">
      <c r="A21" s="253" t="s">
        <v>11</v>
      </c>
      <c r="B21" s="254" t="s">
        <v>12</v>
      </c>
      <c r="C21" s="254" t="s">
        <v>13</v>
      </c>
      <c r="D21" s="254" t="s">
        <v>14</v>
      </c>
      <c r="E21" s="254">
        <v>98</v>
      </c>
      <c r="F21" s="255">
        <v>612.44899999999996</v>
      </c>
      <c r="G21" s="255">
        <v>614.60799999999995</v>
      </c>
      <c r="H21" s="254" t="s">
        <v>43</v>
      </c>
      <c r="I21" s="254" t="s">
        <v>44</v>
      </c>
      <c r="J21" s="254" t="s">
        <v>17</v>
      </c>
      <c r="K21" s="256" t="s">
        <v>18</v>
      </c>
    </row>
    <row r="22" spans="1:11">
      <c r="A22" s="257" t="s">
        <v>11</v>
      </c>
      <c r="B22" s="258" t="s">
        <v>12</v>
      </c>
      <c r="C22" s="258" t="s">
        <v>13</v>
      </c>
      <c r="D22" s="258" t="s">
        <v>14</v>
      </c>
      <c r="E22" s="258">
        <v>98</v>
      </c>
      <c r="F22" s="259">
        <v>612.44899999999996</v>
      </c>
      <c r="G22" s="259">
        <v>614.60799999999995</v>
      </c>
      <c r="H22" s="258" t="s">
        <v>43</v>
      </c>
      <c r="I22" s="258" t="s">
        <v>45</v>
      </c>
      <c r="J22" s="258" t="s">
        <v>17</v>
      </c>
      <c r="K22" s="260" t="s">
        <v>18</v>
      </c>
    </row>
    <row r="23" spans="1:11">
      <c r="A23" s="253" t="s">
        <v>11</v>
      </c>
      <c r="B23" s="254" t="s">
        <v>12</v>
      </c>
      <c r="C23" s="254" t="s">
        <v>13</v>
      </c>
      <c r="D23" s="254" t="s">
        <v>14</v>
      </c>
      <c r="E23" s="254">
        <v>98</v>
      </c>
      <c r="F23" s="255">
        <v>614.60799999999995</v>
      </c>
      <c r="G23" s="255">
        <v>615.40800000000002</v>
      </c>
      <c r="H23" s="254" t="s">
        <v>46</v>
      </c>
      <c r="I23" s="254" t="s">
        <v>47</v>
      </c>
      <c r="J23" s="254" t="s">
        <v>17</v>
      </c>
      <c r="K23" s="256" t="s">
        <v>18</v>
      </c>
    </row>
    <row r="24" spans="1:11">
      <c r="A24" s="257" t="s">
        <v>11</v>
      </c>
      <c r="B24" s="258" t="s">
        <v>12</v>
      </c>
      <c r="C24" s="258" t="s">
        <v>13</v>
      </c>
      <c r="D24" s="258" t="s">
        <v>14</v>
      </c>
      <c r="E24" s="258">
        <v>98</v>
      </c>
      <c r="F24" s="259">
        <v>614.60799999999995</v>
      </c>
      <c r="G24" s="259">
        <v>615.40800000000002</v>
      </c>
      <c r="H24" s="258" t="s">
        <v>46</v>
      </c>
      <c r="I24" s="258" t="s">
        <v>48</v>
      </c>
      <c r="J24" s="258" t="s">
        <v>17</v>
      </c>
      <c r="K24" s="260" t="s">
        <v>18</v>
      </c>
    </row>
    <row r="25" spans="1:11">
      <c r="A25" s="253" t="s">
        <v>11</v>
      </c>
      <c r="B25" s="254" t="s">
        <v>12</v>
      </c>
      <c r="C25" s="254" t="s">
        <v>13</v>
      </c>
      <c r="D25" s="254" t="s">
        <v>14</v>
      </c>
      <c r="E25" s="254">
        <v>98</v>
      </c>
      <c r="F25" s="255">
        <v>615.40800000000002</v>
      </c>
      <c r="G25" s="255">
        <v>617.928</v>
      </c>
      <c r="H25" s="254" t="s">
        <v>49</v>
      </c>
      <c r="I25" s="254" t="s">
        <v>50</v>
      </c>
      <c r="J25" s="254" t="s">
        <v>17</v>
      </c>
      <c r="K25" s="256" t="s">
        <v>18</v>
      </c>
    </row>
    <row r="26" spans="1:11">
      <c r="A26" s="257" t="s">
        <v>11</v>
      </c>
      <c r="B26" s="258" t="s">
        <v>12</v>
      </c>
      <c r="C26" s="258" t="s">
        <v>13</v>
      </c>
      <c r="D26" s="258" t="s">
        <v>14</v>
      </c>
      <c r="E26" s="258">
        <v>98</v>
      </c>
      <c r="F26" s="259">
        <v>615.40800000000002</v>
      </c>
      <c r="G26" s="259">
        <v>617.928</v>
      </c>
      <c r="H26" s="258" t="s">
        <v>49</v>
      </c>
      <c r="I26" s="258" t="s">
        <v>51</v>
      </c>
      <c r="J26" s="258" t="s">
        <v>17</v>
      </c>
      <c r="K26" s="260" t="s">
        <v>18</v>
      </c>
    </row>
    <row r="27" spans="1:11">
      <c r="A27" s="253" t="s">
        <v>11</v>
      </c>
      <c r="B27" s="254" t="s">
        <v>12</v>
      </c>
      <c r="C27" s="254" t="s">
        <v>13</v>
      </c>
      <c r="D27" s="254" t="s">
        <v>14</v>
      </c>
      <c r="E27" s="254">
        <v>98</v>
      </c>
      <c r="F27" s="255">
        <v>617.928</v>
      </c>
      <c r="G27" s="255">
        <v>630.08600000000001</v>
      </c>
      <c r="H27" s="254" t="s">
        <v>52</v>
      </c>
      <c r="I27" s="254" t="s">
        <v>53</v>
      </c>
      <c r="J27" s="254" t="s">
        <v>17</v>
      </c>
      <c r="K27" s="256" t="s">
        <v>18</v>
      </c>
    </row>
    <row r="28" spans="1:11">
      <c r="A28" s="257" t="s">
        <v>11</v>
      </c>
      <c r="B28" s="258" t="s">
        <v>12</v>
      </c>
      <c r="C28" s="258" t="s">
        <v>13</v>
      </c>
      <c r="D28" s="258" t="s">
        <v>14</v>
      </c>
      <c r="E28" s="258">
        <v>98</v>
      </c>
      <c r="F28" s="259">
        <v>630.08600000000001</v>
      </c>
      <c r="G28" s="259">
        <v>633.15800000000002</v>
      </c>
      <c r="H28" s="258" t="s">
        <v>54</v>
      </c>
      <c r="I28" s="258" t="s">
        <v>55</v>
      </c>
      <c r="J28" s="258" t="s">
        <v>17</v>
      </c>
      <c r="K28" s="260" t="s">
        <v>18</v>
      </c>
    </row>
    <row r="29" spans="1:11">
      <c r="A29" s="253" t="s">
        <v>11</v>
      </c>
      <c r="B29" s="254" t="s">
        <v>12</v>
      </c>
      <c r="C29" s="254" t="s">
        <v>13</v>
      </c>
      <c r="D29" s="254" t="s">
        <v>14</v>
      </c>
      <c r="E29" s="254">
        <v>98</v>
      </c>
      <c r="F29" s="255">
        <v>630.08600000000001</v>
      </c>
      <c r="G29" s="255">
        <v>633.15800000000002</v>
      </c>
      <c r="H29" s="254" t="s">
        <v>54</v>
      </c>
      <c r="I29" s="254" t="s">
        <v>56</v>
      </c>
      <c r="J29" s="254" t="s">
        <v>17</v>
      </c>
      <c r="K29" s="256" t="s">
        <v>18</v>
      </c>
    </row>
    <row r="30" spans="1:11">
      <c r="A30" s="257" t="s">
        <v>11</v>
      </c>
      <c r="B30" s="258" t="s">
        <v>12</v>
      </c>
      <c r="C30" s="258" t="s">
        <v>13</v>
      </c>
      <c r="D30" s="258" t="s">
        <v>14</v>
      </c>
      <c r="E30" s="258">
        <v>98</v>
      </c>
      <c r="F30" s="259">
        <v>633.15800000000002</v>
      </c>
      <c r="G30" s="259">
        <v>643</v>
      </c>
      <c r="H30" s="258" t="s">
        <v>57</v>
      </c>
      <c r="I30" s="258" t="s">
        <v>58</v>
      </c>
      <c r="J30" s="258" t="s">
        <v>17</v>
      </c>
      <c r="K30" s="260" t="s">
        <v>18</v>
      </c>
    </row>
    <row r="31" spans="1:11">
      <c r="A31" s="253" t="s">
        <v>11</v>
      </c>
      <c r="B31" s="254" t="s">
        <v>12</v>
      </c>
      <c r="C31" s="254" t="s">
        <v>13</v>
      </c>
      <c r="D31" s="254" t="s">
        <v>14</v>
      </c>
      <c r="E31" s="254">
        <v>98</v>
      </c>
      <c r="F31" s="255">
        <v>643</v>
      </c>
      <c r="G31" s="255">
        <v>651</v>
      </c>
      <c r="H31" s="254" t="s">
        <v>57</v>
      </c>
      <c r="I31" s="254">
        <v>643651</v>
      </c>
      <c r="J31" s="254" t="s">
        <v>17</v>
      </c>
      <c r="K31" s="256" t="s">
        <v>18</v>
      </c>
    </row>
    <row r="32" spans="1:11">
      <c r="A32" s="257" t="s">
        <v>11</v>
      </c>
      <c r="B32" s="258" t="s">
        <v>12</v>
      </c>
      <c r="C32" s="258" t="s">
        <v>13</v>
      </c>
      <c r="D32" s="258" t="s">
        <v>14</v>
      </c>
      <c r="E32" s="258">
        <v>98</v>
      </c>
      <c r="F32" s="259">
        <v>651</v>
      </c>
      <c r="G32" s="259">
        <v>659.65</v>
      </c>
      <c r="H32" s="258" t="s">
        <v>57</v>
      </c>
      <c r="I32" s="258" t="s">
        <v>59</v>
      </c>
      <c r="J32" s="258" t="s">
        <v>17</v>
      </c>
      <c r="K32" s="260" t="s">
        <v>18</v>
      </c>
    </row>
    <row r="33" spans="1:11">
      <c r="A33" s="253" t="s">
        <v>11</v>
      </c>
      <c r="B33" s="254" t="s">
        <v>12</v>
      </c>
      <c r="C33" s="254" t="s">
        <v>13</v>
      </c>
      <c r="D33" s="254" t="s">
        <v>14</v>
      </c>
      <c r="E33" s="254">
        <v>98</v>
      </c>
      <c r="F33" s="255">
        <v>659.65</v>
      </c>
      <c r="G33" s="255">
        <v>662.37</v>
      </c>
      <c r="H33" s="254" t="s">
        <v>60</v>
      </c>
      <c r="I33" s="254" t="s">
        <v>61</v>
      </c>
      <c r="J33" s="254" t="s">
        <v>17</v>
      </c>
      <c r="K33" s="256" t="s">
        <v>18</v>
      </c>
    </row>
    <row r="34" spans="1:11">
      <c r="A34" s="257" t="s">
        <v>11</v>
      </c>
      <c r="B34" s="258" t="s">
        <v>12</v>
      </c>
      <c r="C34" s="258" t="s">
        <v>13</v>
      </c>
      <c r="D34" s="258" t="s">
        <v>14</v>
      </c>
      <c r="E34" s="258">
        <v>98</v>
      </c>
      <c r="F34" s="259">
        <v>659.65</v>
      </c>
      <c r="G34" s="259">
        <v>662.37</v>
      </c>
      <c r="H34" s="258" t="s">
        <v>60</v>
      </c>
      <c r="I34" s="258" t="s">
        <v>62</v>
      </c>
      <c r="J34" s="258" t="s">
        <v>17</v>
      </c>
      <c r="K34" s="260" t="s">
        <v>18</v>
      </c>
    </row>
    <row r="35" spans="1:11">
      <c r="A35" s="253" t="s">
        <v>11</v>
      </c>
      <c r="B35" s="254" t="s">
        <v>12</v>
      </c>
      <c r="C35" s="254" t="s">
        <v>13</v>
      </c>
      <c r="D35" s="254" t="s">
        <v>14</v>
      </c>
      <c r="E35" s="254">
        <v>98</v>
      </c>
      <c r="F35" s="255">
        <v>662.37</v>
      </c>
      <c r="G35" s="255">
        <v>671</v>
      </c>
      <c r="H35" s="254" t="s">
        <v>63</v>
      </c>
      <c r="I35" s="254" t="s">
        <v>64</v>
      </c>
      <c r="J35" s="254" t="s">
        <v>17</v>
      </c>
      <c r="K35" s="256" t="s">
        <v>18</v>
      </c>
    </row>
    <row r="36" spans="1:11">
      <c r="A36" s="257" t="s">
        <v>11</v>
      </c>
      <c r="B36" s="258" t="s">
        <v>12</v>
      </c>
      <c r="C36" s="258" t="s">
        <v>13</v>
      </c>
      <c r="D36" s="258" t="s">
        <v>14</v>
      </c>
      <c r="E36" s="258">
        <v>98</v>
      </c>
      <c r="F36" s="259">
        <v>671</v>
      </c>
      <c r="G36" s="259">
        <v>677</v>
      </c>
      <c r="H36" s="258" t="s">
        <v>63</v>
      </c>
      <c r="I36" s="258">
        <v>671677</v>
      </c>
      <c r="J36" s="258" t="s">
        <v>17</v>
      </c>
      <c r="K36" s="260" t="s">
        <v>18</v>
      </c>
    </row>
    <row r="37" spans="1:11">
      <c r="A37" s="253" t="s">
        <v>11</v>
      </c>
      <c r="B37" s="254" t="s">
        <v>12</v>
      </c>
      <c r="C37" s="254" t="s">
        <v>13</v>
      </c>
      <c r="D37" s="254" t="s">
        <v>14</v>
      </c>
      <c r="E37" s="254">
        <v>98</v>
      </c>
      <c r="F37" s="255">
        <v>677</v>
      </c>
      <c r="G37" s="255">
        <v>688.38199999999995</v>
      </c>
      <c r="H37" s="254" t="s">
        <v>63</v>
      </c>
      <c r="I37" s="254" t="s">
        <v>65</v>
      </c>
      <c r="J37" s="254" t="s">
        <v>17</v>
      </c>
      <c r="K37" s="256" t="s">
        <v>18</v>
      </c>
    </row>
    <row r="38" spans="1:11">
      <c r="A38" s="257" t="s">
        <v>11</v>
      </c>
      <c r="B38" s="258" t="s">
        <v>12</v>
      </c>
      <c r="C38" s="258" t="s">
        <v>13</v>
      </c>
      <c r="D38" s="258" t="s">
        <v>14</v>
      </c>
      <c r="E38" s="258">
        <v>98</v>
      </c>
      <c r="F38" s="259">
        <v>688.38199999999995</v>
      </c>
      <c r="G38" s="259">
        <v>691.12900000000002</v>
      </c>
      <c r="H38" s="258" t="s">
        <v>66</v>
      </c>
      <c r="I38" s="258" t="s">
        <v>67</v>
      </c>
      <c r="J38" s="258" t="s">
        <v>17</v>
      </c>
      <c r="K38" s="260" t="s">
        <v>18</v>
      </c>
    </row>
    <row r="39" spans="1:11">
      <c r="A39" s="253" t="s">
        <v>11</v>
      </c>
      <c r="B39" s="254" t="s">
        <v>12</v>
      </c>
      <c r="C39" s="254" t="s">
        <v>13</v>
      </c>
      <c r="D39" s="254" t="s">
        <v>14</v>
      </c>
      <c r="E39" s="254">
        <v>98</v>
      </c>
      <c r="F39" s="255">
        <v>688.38199999999995</v>
      </c>
      <c r="G39" s="255">
        <v>691.12900000000002</v>
      </c>
      <c r="H39" s="254" t="s">
        <v>66</v>
      </c>
      <c r="I39" s="254" t="s">
        <v>68</v>
      </c>
      <c r="J39" s="254" t="s">
        <v>17</v>
      </c>
      <c r="K39" s="256" t="s">
        <v>18</v>
      </c>
    </row>
    <row r="40" spans="1:11">
      <c r="A40" s="257" t="s">
        <v>11</v>
      </c>
      <c r="B40" s="258" t="s">
        <v>12</v>
      </c>
      <c r="C40" s="258" t="s">
        <v>13</v>
      </c>
      <c r="D40" s="258" t="s">
        <v>14</v>
      </c>
      <c r="E40" s="258">
        <v>98</v>
      </c>
      <c r="F40" s="259">
        <v>691.12900000000002</v>
      </c>
      <c r="G40" s="259">
        <v>699</v>
      </c>
      <c r="H40" s="258" t="s">
        <v>69</v>
      </c>
      <c r="I40" s="258" t="s">
        <v>70</v>
      </c>
      <c r="J40" s="258" t="s">
        <v>17</v>
      </c>
      <c r="K40" s="260" t="s">
        <v>18</v>
      </c>
    </row>
    <row r="41" spans="1:11">
      <c r="A41" s="253" t="s">
        <v>11</v>
      </c>
      <c r="B41" s="254" t="s">
        <v>12</v>
      </c>
      <c r="C41" s="254" t="s">
        <v>13</v>
      </c>
      <c r="D41" s="254" t="s">
        <v>14</v>
      </c>
      <c r="E41" s="254">
        <v>98</v>
      </c>
      <c r="F41" s="255">
        <v>699</v>
      </c>
      <c r="G41" s="255">
        <v>710</v>
      </c>
      <c r="H41" s="254" t="s">
        <v>69</v>
      </c>
      <c r="I41" s="254">
        <v>699710</v>
      </c>
      <c r="J41" s="254" t="s">
        <v>17</v>
      </c>
      <c r="K41" s="256" t="s">
        <v>18</v>
      </c>
    </row>
    <row r="42" spans="1:11">
      <c r="A42" s="257" t="s">
        <v>11</v>
      </c>
      <c r="B42" s="258" t="s">
        <v>12</v>
      </c>
      <c r="C42" s="258" t="s">
        <v>13</v>
      </c>
      <c r="D42" s="258" t="s">
        <v>14</v>
      </c>
      <c r="E42" s="258">
        <v>98</v>
      </c>
      <c r="F42" s="259">
        <v>710</v>
      </c>
      <c r="G42" s="259">
        <v>719.14099999999996</v>
      </c>
      <c r="H42" s="258" t="s">
        <v>69</v>
      </c>
      <c r="I42" s="258" t="s">
        <v>71</v>
      </c>
      <c r="J42" s="258" t="s">
        <v>17</v>
      </c>
      <c r="K42" s="260" t="s">
        <v>18</v>
      </c>
    </row>
    <row r="43" spans="1:11">
      <c r="A43" s="253" t="s">
        <v>11</v>
      </c>
      <c r="B43" s="254" t="s">
        <v>12</v>
      </c>
      <c r="C43" s="254" t="s">
        <v>13</v>
      </c>
      <c r="D43" s="254" t="s">
        <v>14</v>
      </c>
      <c r="E43" s="254">
        <v>98</v>
      </c>
      <c r="F43" s="255">
        <v>719.14099999999996</v>
      </c>
      <c r="G43" s="255">
        <v>721.86699999999996</v>
      </c>
      <c r="H43" s="254" t="s">
        <v>72</v>
      </c>
      <c r="I43" s="254" t="s">
        <v>73</v>
      </c>
      <c r="J43" s="254" t="s">
        <v>17</v>
      </c>
      <c r="K43" s="256" t="s">
        <v>18</v>
      </c>
    </row>
    <row r="44" spans="1:11">
      <c r="A44" s="257" t="s">
        <v>11</v>
      </c>
      <c r="B44" s="258" t="s">
        <v>12</v>
      </c>
      <c r="C44" s="258" t="s">
        <v>13</v>
      </c>
      <c r="D44" s="258" t="s">
        <v>14</v>
      </c>
      <c r="E44" s="258">
        <v>98</v>
      </c>
      <c r="F44" s="259">
        <v>719.14099999999996</v>
      </c>
      <c r="G44" s="259">
        <v>721.86699999999996</v>
      </c>
      <c r="H44" s="258" t="s">
        <v>72</v>
      </c>
      <c r="I44" s="258" t="s">
        <v>74</v>
      </c>
      <c r="J44" s="258" t="s">
        <v>17</v>
      </c>
      <c r="K44" s="260" t="s">
        <v>18</v>
      </c>
    </row>
    <row r="45" spans="1:11">
      <c r="A45" s="253" t="s">
        <v>11</v>
      </c>
      <c r="B45" s="254" t="s">
        <v>12</v>
      </c>
      <c r="C45" s="254" t="s">
        <v>13</v>
      </c>
      <c r="D45" s="254" t="s">
        <v>14</v>
      </c>
      <c r="E45" s="254">
        <v>98</v>
      </c>
      <c r="F45" s="255">
        <v>721.86699999999996</v>
      </c>
      <c r="G45" s="255">
        <v>732</v>
      </c>
      <c r="H45" s="254" t="s">
        <v>75</v>
      </c>
      <c r="I45" s="254" t="s">
        <v>76</v>
      </c>
      <c r="J45" s="254" t="s">
        <v>17</v>
      </c>
      <c r="K45" s="256" t="s">
        <v>18</v>
      </c>
    </row>
    <row r="46" spans="1:11">
      <c r="A46" s="257" t="s">
        <v>11</v>
      </c>
      <c r="B46" s="258" t="s">
        <v>12</v>
      </c>
      <c r="C46" s="258" t="s">
        <v>13</v>
      </c>
      <c r="D46" s="258" t="s">
        <v>14</v>
      </c>
      <c r="E46" s="258">
        <v>98</v>
      </c>
      <c r="F46" s="259">
        <v>732</v>
      </c>
      <c r="G46" s="259">
        <v>744</v>
      </c>
      <c r="H46" s="258" t="s">
        <v>75</v>
      </c>
      <c r="I46" s="258">
        <v>732744</v>
      </c>
      <c r="J46" s="258" t="s">
        <v>17</v>
      </c>
      <c r="K46" s="260" t="s">
        <v>18</v>
      </c>
    </row>
    <row r="47" spans="1:11">
      <c r="A47" s="253" t="s">
        <v>11</v>
      </c>
      <c r="B47" s="254" t="s">
        <v>12</v>
      </c>
      <c r="C47" s="254" t="s">
        <v>13</v>
      </c>
      <c r="D47" s="254" t="s">
        <v>14</v>
      </c>
      <c r="E47" s="254">
        <v>98</v>
      </c>
      <c r="F47" s="255">
        <v>744</v>
      </c>
      <c r="G47" s="255">
        <v>751.5</v>
      </c>
      <c r="H47" s="254" t="s">
        <v>75</v>
      </c>
      <c r="I47" s="254" t="s">
        <v>77</v>
      </c>
      <c r="J47" s="254" t="s">
        <v>17</v>
      </c>
      <c r="K47" s="256" t="s">
        <v>18</v>
      </c>
    </row>
    <row r="48" spans="1:11">
      <c r="A48" s="257" t="s">
        <v>11</v>
      </c>
      <c r="B48" s="258" t="s">
        <v>12</v>
      </c>
      <c r="C48" s="258" t="s">
        <v>13</v>
      </c>
      <c r="D48" s="258" t="s">
        <v>14</v>
      </c>
      <c r="E48" s="258">
        <v>98</v>
      </c>
      <c r="F48" s="259">
        <v>751.5</v>
      </c>
      <c r="G48" s="259">
        <v>754.15599999999995</v>
      </c>
      <c r="H48" s="258" t="s">
        <v>75</v>
      </c>
      <c r="I48" s="258" t="s">
        <v>78</v>
      </c>
      <c r="J48" s="258" t="s">
        <v>17</v>
      </c>
      <c r="K48" s="260" t="s">
        <v>18</v>
      </c>
    </row>
    <row r="49" spans="1:11">
      <c r="A49" s="253" t="s">
        <v>11</v>
      </c>
      <c r="B49" s="254" t="s">
        <v>12</v>
      </c>
      <c r="C49" s="254" t="s">
        <v>13</v>
      </c>
      <c r="D49" s="254" t="s">
        <v>14</v>
      </c>
      <c r="E49" s="254">
        <v>98</v>
      </c>
      <c r="F49" s="255">
        <v>751.56500000000005</v>
      </c>
      <c r="G49" s="255">
        <v>754.15599999999995</v>
      </c>
      <c r="H49" s="254" t="s">
        <v>75</v>
      </c>
      <c r="I49" s="254" t="s">
        <v>79</v>
      </c>
      <c r="J49" s="254" t="s">
        <v>17</v>
      </c>
      <c r="K49" s="256" t="s">
        <v>18</v>
      </c>
    </row>
    <row r="50" spans="1:11">
      <c r="A50" s="257" t="s">
        <v>11</v>
      </c>
      <c r="B50" s="258" t="s">
        <v>12</v>
      </c>
      <c r="C50" s="258" t="s">
        <v>13</v>
      </c>
      <c r="D50" s="258" t="s">
        <v>14</v>
      </c>
      <c r="E50" s="258">
        <v>98</v>
      </c>
      <c r="F50" s="259">
        <v>754.15599999999995</v>
      </c>
      <c r="G50" s="259">
        <v>759.3</v>
      </c>
      <c r="H50" s="258" t="s">
        <v>80</v>
      </c>
      <c r="I50" s="258" t="s">
        <v>81</v>
      </c>
      <c r="J50" s="258" t="s">
        <v>17</v>
      </c>
      <c r="K50" s="260" t="s">
        <v>18</v>
      </c>
    </row>
    <row r="51" spans="1:11">
      <c r="A51" s="253" t="s">
        <v>11</v>
      </c>
      <c r="B51" s="254" t="s">
        <v>12</v>
      </c>
      <c r="C51" s="254" t="s">
        <v>13</v>
      </c>
      <c r="D51" s="254" t="s">
        <v>14</v>
      </c>
      <c r="E51" s="254">
        <v>98</v>
      </c>
      <c r="F51" s="255">
        <v>754.15599999999995</v>
      </c>
      <c r="G51" s="255">
        <v>757.66499999999996</v>
      </c>
      <c r="H51" s="254" t="s">
        <v>80</v>
      </c>
      <c r="I51" s="254" t="s">
        <v>82</v>
      </c>
      <c r="J51" s="254" t="s">
        <v>17</v>
      </c>
      <c r="K51" s="256" t="s">
        <v>18</v>
      </c>
    </row>
    <row r="52" spans="1:11">
      <c r="A52" s="257" t="s">
        <v>11</v>
      </c>
      <c r="B52" s="258" t="s">
        <v>83</v>
      </c>
      <c r="C52" s="258" t="s">
        <v>84</v>
      </c>
      <c r="D52" s="258" t="s">
        <v>85</v>
      </c>
      <c r="E52" s="258">
        <v>101</v>
      </c>
      <c r="F52" s="259">
        <v>717.93700000000001</v>
      </c>
      <c r="G52" s="259">
        <v>718.27099999999996</v>
      </c>
      <c r="H52" s="258" t="s">
        <v>86</v>
      </c>
      <c r="I52" s="258" t="s">
        <v>87</v>
      </c>
      <c r="J52" s="258" t="s">
        <v>88</v>
      </c>
      <c r="K52" s="260" t="s">
        <v>89</v>
      </c>
    </row>
    <row r="53" spans="1:11">
      <c r="A53" s="253" t="s">
        <v>11</v>
      </c>
      <c r="B53" s="254" t="s">
        <v>83</v>
      </c>
      <c r="C53" s="254" t="s">
        <v>84</v>
      </c>
      <c r="D53" s="254" t="s">
        <v>85</v>
      </c>
      <c r="E53" s="254">
        <v>101</v>
      </c>
      <c r="F53" s="255">
        <v>718.27099999999996</v>
      </c>
      <c r="G53" s="255">
        <v>719.50400000000002</v>
      </c>
      <c r="H53" s="254" t="s">
        <v>86</v>
      </c>
      <c r="I53" s="254" t="s">
        <v>90</v>
      </c>
      <c r="J53" s="254" t="s">
        <v>88</v>
      </c>
      <c r="K53" s="256" t="s">
        <v>89</v>
      </c>
    </row>
    <row r="54" spans="1:11">
      <c r="A54" s="257" t="s">
        <v>11</v>
      </c>
      <c r="B54" s="258" t="s">
        <v>83</v>
      </c>
      <c r="C54" s="258" t="s">
        <v>84</v>
      </c>
      <c r="D54" s="258" t="s">
        <v>85</v>
      </c>
      <c r="E54" s="258">
        <v>101</v>
      </c>
      <c r="F54" s="259">
        <v>719.50400000000002</v>
      </c>
      <c r="G54" s="259">
        <v>719.92200000000003</v>
      </c>
      <c r="H54" s="258" t="s">
        <v>86</v>
      </c>
      <c r="I54" s="258" t="s">
        <v>91</v>
      </c>
      <c r="J54" s="258" t="s">
        <v>88</v>
      </c>
      <c r="K54" s="260" t="s">
        <v>89</v>
      </c>
    </row>
    <row r="55" spans="1:11">
      <c r="A55" s="253" t="s">
        <v>11</v>
      </c>
      <c r="B55" s="254" t="s">
        <v>83</v>
      </c>
      <c r="C55" s="254" t="s">
        <v>84</v>
      </c>
      <c r="D55" s="254" t="s">
        <v>85</v>
      </c>
      <c r="E55" s="254">
        <v>101</v>
      </c>
      <c r="F55" s="255">
        <v>719.92200000000003</v>
      </c>
      <c r="G55" s="255">
        <v>724.01700000000005</v>
      </c>
      <c r="H55" s="254" t="s">
        <v>92</v>
      </c>
      <c r="I55" s="254" t="s">
        <v>93</v>
      </c>
      <c r="J55" s="254" t="s">
        <v>88</v>
      </c>
      <c r="K55" s="256" t="s">
        <v>89</v>
      </c>
    </row>
    <row r="56" spans="1:11">
      <c r="A56" s="257" t="s">
        <v>11</v>
      </c>
      <c r="B56" s="258" t="s">
        <v>83</v>
      </c>
      <c r="C56" s="258" t="s">
        <v>84</v>
      </c>
      <c r="D56" s="258" t="s">
        <v>85</v>
      </c>
      <c r="E56" s="258">
        <v>101</v>
      </c>
      <c r="F56" s="259">
        <v>719.92200000000003</v>
      </c>
      <c r="G56" s="259">
        <v>724.01700000000005</v>
      </c>
      <c r="H56" s="258" t="s">
        <v>92</v>
      </c>
      <c r="I56" s="258" t="s">
        <v>94</v>
      </c>
      <c r="J56" s="258" t="s">
        <v>88</v>
      </c>
      <c r="K56" s="260" t="s">
        <v>89</v>
      </c>
    </row>
    <row r="57" spans="1:11">
      <c r="A57" s="253" t="s">
        <v>11</v>
      </c>
      <c r="B57" s="254" t="s">
        <v>83</v>
      </c>
      <c r="C57" s="254" t="s">
        <v>84</v>
      </c>
      <c r="D57" s="254" t="s">
        <v>85</v>
      </c>
      <c r="E57" s="254">
        <v>101</v>
      </c>
      <c r="F57" s="255">
        <v>724.01700000000005</v>
      </c>
      <c r="G57" s="255">
        <v>726</v>
      </c>
      <c r="H57" s="254" t="s">
        <v>92</v>
      </c>
      <c r="I57" s="254" t="s">
        <v>95</v>
      </c>
      <c r="J57" s="254" t="s">
        <v>88</v>
      </c>
      <c r="K57" s="256" t="s">
        <v>89</v>
      </c>
    </row>
    <row r="58" spans="1:11">
      <c r="A58" s="257" t="s">
        <v>11</v>
      </c>
      <c r="B58" s="258" t="s">
        <v>83</v>
      </c>
      <c r="C58" s="258" t="s">
        <v>84</v>
      </c>
      <c r="D58" s="258" t="s">
        <v>85</v>
      </c>
      <c r="E58" s="258">
        <v>101</v>
      </c>
      <c r="F58" s="259">
        <v>726</v>
      </c>
      <c r="G58" s="259">
        <v>747.34299999999996</v>
      </c>
      <c r="H58" s="258" t="s">
        <v>96</v>
      </c>
      <c r="I58" s="258" t="s">
        <v>97</v>
      </c>
      <c r="J58" s="258" t="s">
        <v>88</v>
      </c>
      <c r="K58" s="260" t="s">
        <v>89</v>
      </c>
    </row>
    <row r="59" spans="1:11">
      <c r="A59" s="253" t="s">
        <v>11</v>
      </c>
      <c r="B59" s="254" t="s">
        <v>83</v>
      </c>
      <c r="C59" s="254" t="s">
        <v>84</v>
      </c>
      <c r="D59" s="254" t="s">
        <v>85</v>
      </c>
      <c r="E59" s="254">
        <v>101</v>
      </c>
      <c r="F59" s="255">
        <v>747.34299999999996</v>
      </c>
      <c r="G59" s="255">
        <v>749.721</v>
      </c>
      <c r="H59" s="254" t="s">
        <v>98</v>
      </c>
      <c r="I59" s="254" t="s">
        <v>99</v>
      </c>
      <c r="J59" s="254" t="s">
        <v>88</v>
      </c>
      <c r="K59" s="256" t="s">
        <v>89</v>
      </c>
    </row>
    <row r="60" spans="1:11">
      <c r="A60" s="257" t="s">
        <v>11</v>
      </c>
      <c r="B60" s="258" t="s">
        <v>83</v>
      </c>
      <c r="C60" s="258" t="s">
        <v>84</v>
      </c>
      <c r="D60" s="258" t="s">
        <v>85</v>
      </c>
      <c r="E60" s="258">
        <v>101</v>
      </c>
      <c r="F60" s="259">
        <v>747.34299999999996</v>
      </c>
      <c r="G60" s="259">
        <v>749.721</v>
      </c>
      <c r="H60" s="258" t="s">
        <v>98</v>
      </c>
      <c r="I60" s="258" t="s">
        <v>100</v>
      </c>
      <c r="J60" s="258" t="s">
        <v>88</v>
      </c>
      <c r="K60" s="260" t="s">
        <v>89</v>
      </c>
    </row>
    <row r="61" spans="1:11">
      <c r="A61" s="253" t="s">
        <v>11</v>
      </c>
      <c r="B61" s="254" t="s">
        <v>83</v>
      </c>
      <c r="C61" s="254" t="s">
        <v>84</v>
      </c>
      <c r="D61" s="254" t="s">
        <v>85</v>
      </c>
      <c r="E61" s="254">
        <v>101</v>
      </c>
      <c r="F61" s="255">
        <v>749.721</v>
      </c>
      <c r="G61" s="255">
        <v>794.49400000000003</v>
      </c>
      <c r="H61" s="254" t="s">
        <v>101</v>
      </c>
      <c r="I61" s="254" t="s">
        <v>102</v>
      </c>
      <c r="J61" s="254" t="s">
        <v>88</v>
      </c>
      <c r="K61" s="256" t="s">
        <v>89</v>
      </c>
    </row>
    <row r="62" spans="1:11">
      <c r="A62" s="257" t="s">
        <v>11</v>
      </c>
      <c r="B62" s="258" t="s">
        <v>83</v>
      </c>
      <c r="C62" s="258" t="s">
        <v>84</v>
      </c>
      <c r="D62" s="258" t="s">
        <v>85</v>
      </c>
      <c r="E62" s="258">
        <v>101</v>
      </c>
      <c r="F62" s="259">
        <v>794.49400000000003</v>
      </c>
      <c r="G62" s="259">
        <v>796.53099999999995</v>
      </c>
      <c r="H62" s="258" t="s">
        <v>103</v>
      </c>
      <c r="I62" s="258" t="s">
        <v>104</v>
      </c>
      <c r="J62" s="258" t="s">
        <v>88</v>
      </c>
      <c r="K62" s="260" t="s">
        <v>89</v>
      </c>
    </row>
    <row r="63" spans="1:11">
      <c r="A63" s="253" t="s">
        <v>11</v>
      </c>
      <c r="B63" s="254" t="s">
        <v>83</v>
      </c>
      <c r="C63" s="254" t="s">
        <v>84</v>
      </c>
      <c r="D63" s="254" t="s">
        <v>85</v>
      </c>
      <c r="E63" s="254">
        <v>101</v>
      </c>
      <c r="F63" s="255">
        <v>794.49400000000003</v>
      </c>
      <c r="G63" s="255">
        <v>796.53099999999995</v>
      </c>
      <c r="H63" s="254" t="s">
        <v>103</v>
      </c>
      <c r="I63" s="254" t="s">
        <v>105</v>
      </c>
      <c r="J63" s="254" t="s">
        <v>88</v>
      </c>
      <c r="K63" s="256" t="s">
        <v>89</v>
      </c>
    </row>
    <row r="64" spans="1:11">
      <c r="A64" s="257" t="s">
        <v>11</v>
      </c>
      <c r="B64" s="258" t="s">
        <v>83</v>
      </c>
      <c r="C64" s="258" t="s">
        <v>84</v>
      </c>
      <c r="D64" s="258" t="s">
        <v>85</v>
      </c>
      <c r="E64" s="258">
        <v>101</v>
      </c>
      <c r="F64" s="259">
        <v>796.53099999999995</v>
      </c>
      <c r="G64" s="259">
        <v>841.83199999999999</v>
      </c>
      <c r="H64" s="258" t="s">
        <v>106</v>
      </c>
      <c r="I64" s="258" t="s">
        <v>107</v>
      </c>
      <c r="J64" s="258" t="s">
        <v>88</v>
      </c>
      <c r="K64" s="260" t="s">
        <v>89</v>
      </c>
    </row>
    <row r="65" spans="1:11">
      <c r="A65" s="253" t="s">
        <v>11</v>
      </c>
      <c r="B65" s="254" t="s">
        <v>83</v>
      </c>
      <c r="C65" s="254" t="s">
        <v>84</v>
      </c>
      <c r="D65" s="254" t="s">
        <v>85</v>
      </c>
      <c r="E65" s="254">
        <v>101</v>
      </c>
      <c r="F65" s="255">
        <v>841.83199999999999</v>
      </c>
      <c r="G65" s="255">
        <v>843.66700000000003</v>
      </c>
      <c r="H65" s="254" t="s">
        <v>108</v>
      </c>
      <c r="I65" s="254" t="s">
        <v>109</v>
      </c>
      <c r="J65" s="254" t="s">
        <v>88</v>
      </c>
      <c r="K65" s="256" t="s">
        <v>89</v>
      </c>
    </row>
    <row r="66" spans="1:11">
      <c r="A66" s="257" t="s">
        <v>11</v>
      </c>
      <c r="B66" s="258" t="s">
        <v>83</v>
      </c>
      <c r="C66" s="258" t="s">
        <v>84</v>
      </c>
      <c r="D66" s="258" t="s">
        <v>85</v>
      </c>
      <c r="E66" s="258">
        <v>101</v>
      </c>
      <c r="F66" s="259">
        <v>841.83199999999999</v>
      </c>
      <c r="G66" s="259">
        <v>843.66700000000003</v>
      </c>
      <c r="H66" s="258" t="s">
        <v>108</v>
      </c>
      <c r="I66" s="258" t="s">
        <v>110</v>
      </c>
      <c r="J66" s="258" t="s">
        <v>88</v>
      </c>
      <c r="K66" s="260" t="s">
        <v>89</v>
      </c>
    </row>
    <row r="67" spans="1:11">
      <c r="A67" s="253" t="s">
        <v>11</v>
      </c>
      <c r="B67" s="254" t="s">
        <v>83</v>
      </c>
      <c r="C67" s="254" t="s">
        <v>84</v>
      </c>
      <c r="D67" s="254" t="s">
        <v>85</v>
      </c>
      <c r="E67" s="254">
        <v>101</v>
      </c>
      <c r="F67" s="255">
        <v>843.66700000000003</v>
      </c>
      <c r="G67" s="255">
        <v>890.08</v>
      </c>
      <c r="H67" s="254" t="s">
        <v>111</v>
      </c>
      <c r="I67" s="254" t="s">
        <v>112</v>
      </c>
      <c r="J67" s="254" t="s">
        <v>88</v>
      </c>
      <c r="K67" s="256" t="s">
        <v>89</v>
      </c>
    </row>
    <row r="68" spans="1:11">
      <c r="A68" s="257" t="s">
        <v>11</v>
      </c>
      <c r="B68" s="258" t="s">
        <v>83</v>
      </c>
      <c r="C68" s="258" t="s">
        <v>84</v>
      </c>
      <c r="D68" s="258" t="s">
        <v>85</v>
      </c>
      <c r="E68" s="258">
        <v>101</v>
      </c>
      <c r="F68" s="259">
        <v>890.08</v>
      </c>
      <c r="G68" s="259">
        <v>892.09400000000005</v>
      </c>
      <c r="H68" s="258" t="s">
        <v>113</v>
      </c>
      <c r="I68" s="258" t="s">
        <v>114</v>
      </c>
      <c r="J68" s="258" t="s">
        <v>88</v>
      </c>
      <c r="K68" s="260" t="s">
        <v>89</v>
      </c>
    </row>
    <row r="69" spans="1:11">
      <c r="A69" s="253" t="s">
        <v>11</v>
      </c>
      <c r="B69" s="254" t="s">
        <v>83</v>
      </c>
      <c r="C69" s="254" t="s">
        <v>84</v>
      </c>
      <c r="D69" s="254" t="s">
        <v>85</v>
      </c>
      <c r="E69" s="254">
        <v>101</v>
      </c>
      <c r="F69" s="255">
        <v>890.08</v>
      </c>
      <c r="G69" s="255">
        <v>892.09400000000005</v>
      </c>
      <c r="H69" s="254" t="s">
        <v>113</v>
      </c>
      <c r="I69" s="254" t="s">
        <v>115</v>
      </c>
      <c r="J69" s="254" t="s">
        <v>88</v>
      </c>
      <c r="K69" s="256" t="s">
        <v>89</v>
      </c>
    </row>
    <row r="70" spans="1:11">
      <c r="A70" s="257" t="s">
        <v>11</v>
      </c>
      <c r="B70" s="258" t="s">
        <v>83</v>
      </c>
      <c r="C70" s="258" t="s">
        <v>84</v>
      </c>
      <c r="D70" s="258" t="s">
        <v>85</v>
      </c>
      <c r="E70" s="258">
        <v>101</v>
      </c>
      <c r="F70" s="259">
        <v>892.09400000000005</v>
      </c>
      <c r="G70" s="259">
        <v>937.95899999999995</v>
      </c>
      <c r="H70" s="258" t="s">
        <v>116</v>
      </c>
      <c r="I70" s="258" t="s">
        <v>117</v>
      </c>
      <c r="J70" s="258" t="s">
        <v>88</v>
      </c>
      <c r="K70" s="260" t="s">
        <v>89</v>
      </c>
    </row>
    <row r="71" spans="1:11">
      <c r="A71" s="253" t="s">
        <v>11</v>
      </c>
      <c r="B71" s="254" t="s">
        <v>83</v>
      </c>
      <c r="C71" s="254" t="s">
        <v>84</v>
      </c>
      <c r="D71" s="254" t="s">
        <v>85</v>
      </c>
      <c r="E71" s="254">
        <v>101</v>
      </c>
      <c r="F71" s="255">
        <v>937.95899999999995</v>
      </c>
      <c r="G71" s="255">
        <v>940.71400000000006</v>
      </c>
      <c r="H71" s="254" t="s">
        <v>118</v>
      </c>
      <c r="I71" s="254" t="s">
        <v>119</v>
      </c>
      <c r="J71" s="254" t="s">
        <v>88</v>
      </c>
      <c r="K71" s="256" t="s">
        <v>89</v>
      </c>
    </row>
    <row r="72" spans="1:11">
      <c r="A72" s="257" t="s">
        <v>11</v>
      </c>
      <c r="B72" s="258" t="s">
        <v>83</v>
      </c>
      <c r="C72" s="258" t="s">
        <v>84</v>
      </c>
      <c r="D72" s="258" t="s">
        <v>85</v>
      </c>
      <c r="E72" s="258">
        <v>101</v>
      </c>
      <c r="F72" s="259">
        <v>937.95899999999995</v>
      </c>
      <c r="G72" s="259">
        <v>940.71400000000006</v>
      </c>
      <c r="H72" s="258" t="s">
        <v>118</v>
      </c>
      <c r="I72" s="258" t="s">
        <v>120</v>
      </c>
      <c r="J72" s="258" t="s">
        <v>88</v>
      </c>
      <c r="K72" s="260" t="s">
        <v>89</v>
      </c>
    </row>
    <row r="73" spans="1:11">
      <c r="A73" s="253" t="s">
        <v>11</v>
      </c>
      <c r="B73" s="254" t="s">
        <v>83</v>
      </c>
      <c r="C73" s="254" t="s">
        <v>84</v>
      </c>
      <c r="D73" s="254" t="s">
        <v>85</v>
      </c>
      <c r="E73" s="254">
        <v>101</v>
      </c>
      <c r="F73" s="255">
        <v>940.71400000000006</v>
      </c>
      <c r="G73" s="255">
        <v>987.22199999999998</v>
      </c>
      <c r="H73" s="254" t="s">
        <v>121</v>
      </c>
      <c r="I73" s="254" t="s">
        <v>122</v>
      </c>
      <c r="J73" s="254" t="s">
        <v>88</v>
      </c>
      <c r="K73" s="256" t="s">
        <v>89</v>
      </c>
    </row>
    <row r="74" spans="1:11">
      <c r="A74" s="257" t="s">
        <v>11</v>
      </c>
      <c r="B74" s="258" t="s">
        <v>83</v>
      </c>
      <c r="C74" s="258" t="s">
        <v>84</v>
      </c>
      <c r="D74" s="258" t="s">
        <v>85</v>
      </c>
      <c r="E74" s="258">
        <v>101</v>
      </c>
      <c r="F74" s="259">
        <v>987.22199999999998</v>
      </c>
      <c r="G74" s="259">
        <v>989.50800000000004</v>
      </c>
      <c r="H74" s="258" t="s">
        <v>123</v>
      </c>
      <c r="I74" s="258" t="s">
        <v>124</v>
      </c>
      <c r="J74" s="258" t="s">
        <v>88</v>
      </c>
      <c r="K74" s="260" t="s">
        <v>89</v>
      </c>
    </row>
    <row r="75" spans="1:11">
      <c r="A75" s="253" t="s">
        <v>11</v>
      </c>
      <c r="B75" s="254" t="s">
        <v>83</v>
      </c>
      <c r="C75" s="254" t="s">
        <v>84</v>
      </c>
      <c r="D75" s="254" t="s">
        <v>85</v>
      </c>
      <c r="E75" s="254">
        <v>101</v>
      </c>
      <c r="F75" s="255">
        <v>987.22199999999998</v>
      </c>
      <c r="G75" s="255">
        <v>989.50800000000004</v>
      </c>
      <c r="H75" s="254" t="s">
        <v>123</v>
      </c>
      <c r="I75" s="254" t="s">
        <v>125</v>
      </c>
      <c r="J75" s="254" t="s">
        <v>88</v>
      </c>
      <c r="K75" s="256" t="s">
        <v>89</v>
      </c>
    </row>
    <row r="76" spans="1:11">
      <c r="A76" s="257" t="s">
        <v>11</v>
      </c>
      <c r="B76" s="258" t="s">
        <v>83</v>
      </c>
      <c r="C76" s="258" t="s">
        <v>84</v>
      </c>
      <c r="D76" s="258" t="s">
        <v>85</v>
      </c>
      <c r="E76" s="258">
        <v>101</v>
      </c>
      <c r="F76" s="259">
        <v>989.50800000000004</v>
      </c>
      <c r="G76" s="259">
        <v>1008.2859999999999</v>
      </c>
      <c r="H76" s="258" t="s">
        <v>126</v>
      </c>
      <c r="I76" s="258" t="s">
        <v>127</v>
      </c>
      <c r="J76" s="258" t="s">
        <v>88</v>
      </c>
      <c r="K76" s="260" t="s">
        <v>89</v>
      </c>
    </row>
    <row r="77" spans="1:11">
      <c r="A77" s="253" t="s">
        <v>11</v>
      </c>
      <c r="B77" s="254" t="s">
        <v>83</v>
      </c>
      <c r="C77" s="254" t="s">
        <v>84</v>
      </c>
      <c r="D77" s="254" t="s">
        <v>85</v>
      </c>
      <c r="E77" s="254">
        <v>101</v>
      </c>
      <c r="F77" s="255">
        <v>1008.2859999999999</v>
      </c>
      <c r="G77" s="255">
        <v>1040.482</v>
      </c>
      <c r="H77" s="254" t="s">
        <v>128</v>
      </c>
      <c r="I77" s="254" t="s">
        <v>129</v>
      </c>
      <c r="J77" s="254" t="s">
        <v>88</v>
      </c>
      <c r="K77" s="256" t="s">
        <v>89</v>
      </c>
    </row>
    <row r="78" spans="1:11">
      <c r="A78" s="257" t="s">
        <v>11</v>
      </c>
      <c r="B78" s="258" t="s">
        <v>83</v>
      </c>
      <c r="C78" s="258" t="s">
        <v>84</v>
      </c>
      <c r="D78" s="258" t="s">
        <v>85</v>
      </c>
      <c r="E78" s="258">
        <v>101</v>
      </c>
      <c r="F78" s="259">
        <v>1040.482</v>
      </c>
      <c r="G78" s="259">
        <v>1042.4680000000001</v>
      </c>
      <c r="H78" s="258" t="s">
        <v>130</v>
      </c>
      <c r="I78" s="258" t="s">
        <v>131</v>
      </c>
      <c r="J78" s="258" t="s">
        <v>88</v>
      </c>
      <c r="K78" s="260" t="s">
        <v>89</v>
      </c>
    </row>
    <row r="79" spans="1:11">
      <c r="A79" s="253" t="s">
        <v>11</v>
      </c>
      <c r="B79" s="254" t="s">
        <v>83</v>
      </c>
      <c r="C79" s="254" t="s">
        <v>84</v>
      </c>
      <c r="D79" s="254" t="s">
        <v>85</v>
      </c>
      <c r="E79" s="254">
        <v>101</v>
      </c>
      <c r="F79" s="255">
        <v>1040.482</v>
      </c>
      <c r="G79" s="255">
        <v>1042.4680000000001</v>
      </c>
      <c r="H79" s="254" t="s">
        <v>130</v>
      </c>
      <c r="I79" s="254" t="s">
        <v>132</v>
      </c>
      <c r="J79" s="254" t="s">
        <v>88</v>
      </c>
      <c r="K79" s="256" t="s">
        <v>89</v>
      </c>
    </row>
    <row r="80" spans="1:11">
      <c r="A80" s="257" t="s">
        <v>11</v>
      </c>
      <c r="B80" s="258" t="s">
        <v>83</v>
      </c>
      <c r="C80" s="258" t="s">
        <v>84</v>
      </c>
      <c r="D80" s="258" t="s">
        <v>85</v>
      </c>
      <c r="E80" s="258">
        <v>101</v>
      </c>
      <c r="F80" s="259">
        <v>1042.4680000000001</v>
      </c>
      <c r="G80" s="259">
        <v>1097.702</v>
      </c>
      <c r="H80" s="258" t="s">
        <v>133</v>
      </c>
      <c r="I80" s="258" t="s">
        <v>134</v>
      </c>
      <c r="J80" s="258" t="s">
        <v>88</v>
      </c>
      <c r="K80" s="260" t="s">
        <v>89</v>
      </c>
    </row>
    <row r="81" spans="1:11">
      <c r="A81" s="253" t="s">
        <v>11</v>
      </c>
      <c r="B81" s="254" t="s">
        <v>83</v>
      </c>
      <c r="C81" s="254" t="s">
        <v>84</v>
      </c>
      <c r="D81" s="254" t="s">
        <v>85</v>
      </c>
      <c r="E81" s="254">
        <v>101</v>
      </c>
      <c r="F81" s="255">
        <v>1097.702</v>
      </c>
      <c r="G81" s="255">
        <v>1099.663</v>
      </c>
      <c r="H81" s="254" t="s">
        <v>135</v>
      </c>
      <c r="I81" s="254" t="s">
        <v>136</v>
      </c>
      <c r="J81" s="254" t="s">
        <v>88</v>
      </c>
      <c r="K81" s="256" t="s">
        <v>89</v>
      </c>
    </row>
    <row r="82" spans="1:11">
      <c r="A82" s="257" t="s">
        <v>11</v>
      </c>
      <c r="B82" s="258" t="s">
        <v>83</v>
      </c>
      <c r="C82" s="258" t="s">
        <v>84</v>
      </c>
      <c r="D82" s="258" t="s">
        <v>85</v>
      </c>
      <c r="E82" s="258">
        <v>101</v>
      </c>
      <c r="F82" s="259">
        <v>1097.702</v>
      </c>
      <c r="G82" s="259">
        <v>1099.663</v>
      </c>
      <c r="H82" s="258" t="s">
        <v>135</v>
      </c>
      <c r="I82" s="258" t="s">
        <v>137</v>
      </c>
      <c r="J82" s="258" t="s">
        <v>88</v>
      </c>
      <c r="K82" s="260" t="s">
        <v>89</v>
      </c>
    </row>
    <row r="83" spans="1:11">
      <c r="A83" s="253" t="s">
        <v>11</v>
      </c>
      <c r="B83" s="254" t="s">
        <v>83</v>
      </c>
      <c r="C83" s="254" t="s">
        <v>84</v>
      </c>
      <c r="D83" s="254" t="s">
        <v>85</v>
      </c>
      <c r="E83" s="254">
        <v>101</v>
      </c>
      <c r="F83" s="255">
        <v>1099.663</v>
      </c>
      <c r="G83" s="255">
        <v>1142.702</v>
      </c>
      <c r="H83" s="254" t="s">
        <v>138</v>
      </c>
      <c r="I83" s="254" t="s">
        <v>139</v>
      </c>
      <c r="J83" s="254" t="s">
        <v>88</v>
      </c>
      <c r="K83" s="256" t="s">
        <v>89</v>
      </c>
    </row>
    <row r="84" spans="1:11">
      <c r="A84" s="257" t="s">
        <v>11</v>
      </c>
      <c r="B84" s="258" t="s">
        <v>83</v>
      </c>
      <c r="C84" s="258" t="s">
        <v>84</v>
      </c>
      <c r="D84" s="258" t="s">
        <v>85</v>
      </c>
      <c r="E84" s="258">
        <v>101</v>
      </c>
      <c r="F84" s="259">
        <v>1142.702</v>
      </c>
      <c r="G84" s="259">
        <v>1144.771</v>
      </c>
      <c r="H84" s="258" t="s">
        <v>140</v>
      </c>
      <c r="I84" s="258" t="s">
        <v>141</v>
      </c>
      <c r="J84" s="258" t="s">
        <v>88</v>
      </c>
      <c r="K84" s="260" t="s">
        <v>89</v>
      </c>
    </row>
    <row r="85" spans="1:11">
      <c r="A85" s="253" t="s">
        <v>11</v>
      </c>
      <c r="B85" s="254" t="s">
        <v>83</v>
      </c>
      <c r="C85" s="254" t="s">
        <v>84</v>
      </c>
      <c r="D85" s="254" t="s">
        <v>85</v>
      </c>
      <c r="E85" s="254">
        <v>101</v>
      </c>
      <c r="F85" s="255">
        <v>1142.702</v>
      </c>
      <c r="G85" s="255">
        <v>1144.771</v>
      </c>
      <c r="H85" s="254" t="s">
        <v>140</v>
      </c>
      <c r="I85" s="254" t="s">
        <v>142</v>
      </c>
      <c r="J85" s="254" t="s">
        <v>88</v>
      </c>
      <c r="K85" s="256" t="s">
        <v>89</v>
      </c>
    </row>
    <row r="86" spans="1:11">
      <c r="A86" s="257" t="s">
        <v>11</v>
      </c>
      <c r="B86" s="258" t="s">
        <v>83</v>
      </c>
      <c r="C86" s="258" t="s">
        <v>84</v>
      </c>
      <c r="D86" s="258" t="s">
        <v>85</v>
      </c>
      <c r="E86" s="258">
        <v>101</v>
      </c>
      <c r="F86" s="259">
        <v>1144.771</v>
      </c>
      <c r="G86" s="259">
        <v>1185.557</v>
      </c>
      <c r="H86" s="258" t="s">
        <v>143</v>
      </c>
      <c r="I86" s="258" t="s">
        <v>144</v>
      </c>
      <c r="J86" s="258" t="s">
        <v>88</v>
      </c>
      <c r="K86" s="260" t="s">
        <v>89</v>
      </c>
    </row>
    <row r="87" spans="1:11">
      <c r="A87" s="253" t="s">
        <v>11</v>
      </c>
      <c r="B87" s="254" t="s">
        <v>83</v>
      </c>
      <c r="C87" s="254" t="s">
        <v>84</v>
      </c>
      <c r="D87" s="254" t="s">
        <v>85</v>
      </c>
      <c r="E87" s="254">
        <v>101</v>
      </c>
      <c r="F87" s="255">
        <v>1185.557</v>
      </c>
      <c r="G87" s="255">
        <v>1187.587</v>
      </c>
      <c r="H87" s="254" t="s">
        <v>145</v>
      </c>
      <c r="I87" s="254" t="s">
        <v>146</v>
      </c>
      <c r="J87" s="254" t="s">
        <v>88</v>
      </c>
      <c r="K87" s="256" t="s">
        <v>89</v>
      </c>
    </row>
    <row r="88" spans="1:11">
      <c r="A88" s="257" t="s">
        <v>11</v>
      </c>
      <c r="B88" s="258" t="s">
        <v>83</v>
      </c>
      <c r="C88" s="258" t="s">
        <v>84</v>
      </c>
      <c r="D88" s="258" t="s">
        <v>85</v>
      </c>
      <c r="E88" s="258">
        <v>101</v>
      </c>
      <c r="F88" s="259">
        <v>1185.557</v>
      </c>
      <c r="G88" s="259">
        <v>1187.587</v>
      </c>
      <c r="H88" s="258" t="s">
        <v>145</v>
      </c>
      <c r="I88" s="258" t="s">
        <v>147</v>
      </c>
      <c r="J88" s="258" t="s">
        <v>88</v>
      </c>
      <c r="K88" s="260" t="s">
        <v>89</v>
      </c>
    </row>
    <row r="89" spans="1:11">
      <c r="A89" s="253" t="s">
        <v>11</v>
      </c>
      <c r="B89" s="254" t="s">
        <v>83</v>
      </c>
      <c r="C89" s="254" t="s">
        <v>84</v>
      </c>
      <c r="D89" s="254" t="s">
        <v>85</v>
      </c>
      <c r="E89" s="254">
        <v>101</v>
      </c>
      <c r="F89" s="255">
        <v>1187.587</v>
      </c>
      <c r="G89" s="255">
        <v>1238.712</v>
      </c>
      <c r="H89" s="254" t="s">
        <v>148</v>
      </c>
      <c r="I89" s="254" t="s">
        <v>149</v>
      </c>
      <c r="J89" s="254" t="s">
        <v>88</v>
      </c>
      <c r="K89" s="256" t="s">
        <v>89</v>
      </c>
    </row>
    <row r="90" spans="1:11">
      <c r="A90" s="257" t="s">
        <v>11</v>
      </c>
      <c r="B90" s="258" t="s">
        <v>83</v>
      </c>
      <c r="C90" s="258" t="s">
        <v>84</v>
      </c>
      <c r="D90" s="258" t="s">
        <v>85</v>
      </c>
      <c r="E90" s="258">
        <v>101</v>
      </c>
      <c r="F90" s="259">
        <v>1238.712</v>
      </c>
      <c r="G90" s="259">
        <v>1241.008</v>
      </c>
      <c r="H90" s="258" t="s">
        <v>150</v>
      </c>
      <c r="I90" s="258" t="s">
        <v>151</v>
      </c>
      <c r="J90" s="258" t="s">
        <v>88</v>
      </c>
      <c r="K90" s="260" t="s">
        <v>89</v>
      </c>
    </row>
    <row r="91" spans="1:11">
      <c r="A91" s="253" t="s">
        <v>11</v>
      </c>
      <c r="B91" s="254" t="s">
        <v>83</v>
      </c>
      <c r="C91" s="254" t="s">
        <v>84</v>
      </c>
      <c r="D91" s="254" t="s">
        <v>85</v>
      </c>
      <c r="E91" s="254">
        <v>101</v>
      </c>
      <c r="F91" s="255">
        <v>1238.712</v>
      </c>
      <c r="G91" s="255">
        <v>1241.008</v>
      </c>
      <c r="H91" s="254" t="s">
        <v>150</v>
      </c>
      <c r="I91" s="254" t="s">
        <v>152</v>
      </c>
      <c r="J91" s="254" t="s">
        <v>88</v>
      </c>
      <c r="K91" s="256" t="s">
        <v>89</v>
      </c>
    </row>
    <row r="92" spans="1:11">
      <c r="A92" s="257" t="s">
        <v>11</v>
      </c>
      <c r="B92" s="258" t="s">
        <v>83</v>
      </c>
      <c r="C92" s="258" t="s">
        <v>84</v>
      </c>
      <c r="D92" s="258" t="s">
        <v>85</v>
      </c>
      <c r="E92" s="258">
        <v>101</v>
      </c>
      <c r="F92" s="259">
        <v>1241.008</v>
      </c>
      <c r="G92" s="259">
        <v>1290.7059999999999</v>
      </c>
      <c r="H92" s="258" t="s">
        <v>153</v>
      </c>
      <c r="I92" s="258" t="s">
        <v>154</v>
      </c>
      <c r="J92" s="258" t="s">
        <v>88</v>
      </c>
      <c r="K92" s="260" t="s">
        <v>89</v>
      </c>
    </row>
    <row r="93" spans="1:11">
      <c r="A93" s="253" t="s">
        <v>11</v>
      </c>
      <c r="B93" s="254" t="s">
        <v>83</v>
      </c>
      <c r="C93" s="254" t="s">
        <v>84</v>
      </c>
      <c r="D93" s="254" t="s">
        <v>85</v>
      </c>
      <c r="E93" s="254">
        <v>101</v>
      </c>
      <c r="F93" s="255">
        <v>1290.7059999999999</v>
      </c>
      <c r="G93" s="255">
        <v>1292.7239999999999</v>
      </c>
      <c r="H93" s="254" t="s">
        <v>155</v>
      </c>
      <c r="I93" s="254" t="s">
        <v>156</v>
      </c>
      <c r="J93" s="254" t="s">
        <v>88</v>
      </c>
      <c r="K93" s="256" t="s">
        <v>89</v>
      </c>
    </row>
    <row r="94" spans="1:11">
      <c r="A94" s="257" t="s">
        <v>11</v>
      </c>
      <c r="B94" s="258" t="s">
        <v>83</v>
      </c>
      <c r="C94" s="258" t="s">
        <v>84</v>
      </c>
      <c r="D94" s="258" t="s">
        <v>85</v>
      </c>
      <c r="E94" s="258">
        <v>101</v>
      </c>
      <c r="F94" s="259">
        <v>1290.7059999999999</v>
      </c>
      <c r="G94" s="259">
        <v>1292.7239999999999</v>
      </c>
      <c r="H94" s="258" t="s">
        <v>155</v>
      </c>
      <c r="I94" s="258" t="s">
        <v>157</v>
      </c>
      <c r="J94" s="258" t="s">
        <v>88</v>
      </c>
      <c r="K94" s="260" t="s">
        <v>89</v>
      </c>
    </row>
    <row r="95" spans="1:11">
      <c r="A95" s="253" t="s">
        <v>11</v>
      </c>
      <c r="B95" s="254" t="s">
        <v>83</v>
      </c>
      <c r="C95" s="254" t="s">
        <v>84</v>
      </c>
      <c r="D95" s="254" t="s">
        <v>85</v>
      </c>
      <c r="E95" s="254">
        <v>101</v>
      </c>
      <c r="F95" s="255">
        <v>1292.7239999999999</v>
      </c>
      <c r="G95" s="255">
        <v>1345.366</v>
      </c>
      <c r="H95" s="254" t="s">
        <v>158</v>
      </c>
      <c r="I95" s="254" t="s">
        <v>159</v>
      </c>
      <c r="J95" s="254" t="s">
        <v>88</v>
      </c>
      <c r="K95" s="256" t="s">
        <v>89</v>
      </c>
    </row>
    <row r="96" spans="1:11">
      <c r="A96" s="257" t="s">
        <v>11</v>
      </c>
      <c r="B96" s="258" t="s">
        <v>83</v>
      </c>
      <c r="C96" s="258" t="s">
        <v>84</v>
      </c>
      <c r="D96" s="258" t="s">
        <v>85</v>
      </c>
      <c r="E96" s="258">
        <v>101</v>
      </c>
      <c r="F96" s="259">
        <v>1345.366</v>
      </c>
      <c r="G96" s="259">
        <v>1347.146</v>
      </c>
      <c r="H96" s="258" t="s">
        <v>160</v>
      </c>
      <c r="I96" s="258" t="s">
        <v>161</v>
      </c>
      <c r="J96" s="258" t="s">
        <v>88</v>
      </c>
      <c r="K96" s="260" t="s">
        <v>89</v>
      </c>
    </row>
    <row r="97" spans="1:11">
      <c r="A97" s="253" t="s">
        <v>11</v>
      </c>
      <c r="B97" s="254" t="s">
        <v>83</v>
      </c>
      <c r="C97" s="254" t="s">
        <v>84</v>
      </c>
      <c r="D97" s="254" t="s">
        <v>85</v>
      </c>
      <c r="E97" s="254">
        <v>101</v>
      </c>
      <c r="F97" s="255">
        <v>1345.366</v>
      </c>
      <c r="G97" s="255">
        <v>1347.146</v>
      </c>
      <c r="H97" s="254" t="s">
        <v>160</v>
      </c>
      <c r="I97" s="254" t="s">
        <v>162</v>
      </c>
      <c r="J97" s="254" t="s">
        <v>88</v>
      </c>
      <c r="K97" s="256" t="s">
        <v>89</v>
      </c>
    </row>
    <row r="98" spans="1:11">
      <c r="A98" s="257" t="s">
        <v>11</v>
      </c>
      <c r="B98" s="258" t="s">
        <v>83</v>
      </c>
      <c r="C98" s="258" t="s">
        <v>84</v>
      </c>
      <c r="D98" s="258" t="s">
        <v>85</v>
      </c>
      <c r="E98" s="258">
        <v>101</v>
      </c>
      <c r="F98" s="259">
        <v>1347.146</v>
      </c>
      <c r="G98" s="259">
        <v>1399.7339999999999</v>
      </c>
      <c r="H98" s="258" t="s">
        <v>163</v>
      </c>
      <c r="I98" s="258" t="s">
        <v>164</v>
      </c>
      <c r="J98" s="258" t="s">
        <v>88</v>
      </c>
      <c r="K98" s="260" t="s">
        <v>89</v>
      </c>
    </row>
    <row r="99" spans="1:11">
      <c r="A99" s="253" t="s">
        <v>11</v>
      </c>
      <c r="B99" s="254" t="s">
        <v>83</v>
      </c>
      <c r="C99" s="254" t="s">
        <v>84</v>
      </c>
      <c r="D99" s="254" t="s">
        <v>85</v>
      </c>
      <c r="E99" s="254">
        <v>101</v>
      </c>
      <c r="F99" s="255">
        <v>1399.7339999999999</v>
      </c>
      <c r="G99" s="255">
        <v>1401.8109999999999</v>
      </c>
      <c r="H99" s="254" t="s">
        <v>165</v>
      </c>
      <c r="I99" s="254" t="s">
        <v>166</v>
      </c>
      <c r="J99" s="254" t="s">
        <v>88</v>
      </c>
      <c r="K99" s="256" t="s">
        <v>89</v>
      </c>
    </row>
    <row r="100" spans="1:11">
      <c r="A100" s="257" t="s">
        <v>11</v>
      </c>
      <c r="B100" s="258" t="s">
        <v>83</v>
      </c>
      <c r="C100" s="258" t="s">
        <v>84</v>
      </c>
      <c r="D100" s="258" t="s">
        <v>85</v>
      </c>
      <c r="E100" s="258">
        <v>101</v>
      </c>
      <c r="F100" s="259">
        <v>1399.7339999999999</v>
      </c>
      <c r="G100" s="259">
        <v>1401.8109999999999</v>
      </c>
      <c r="H100" s="258" t="s">
        <v>165</v>
      </c>
      <c r="I100" s="258" t="s">
        <v>167</v>
      </c>
      <c r="J100" s="258" t="s">
        <v>88</v>
      </c>
      <c r="K100" s="260" t="s">
        <v>89</v>
      </c>
    </row>
    <row r="101" spans="1:11">
      <c r="A101" s="253" t="s">
        <v>11</v>
      </c>
      <c r="B101" s="254" t="s">
        <v>83</v>
      </c>
      <c r="C101" s="254" t="s">
        <v>84</v>
      </c>
      <c r="D101" s="254" t="s">
        <v>85</v>
      </c>
      <c r="E101" s="254">
        <v>101</v>
      </c>
      <c r="F101" s="255">
        <v>1401.8109999999999</v>
      </c>
      <c r="G101" s="255">
        <v>1434.83</v>
      </c>
      <c r="H101" s="254" t="s">
        <v>168</v>
      </c>
      <c r="I101" s="254" t="s">
        <v>169</v>
      </c>
      <c r="J101" s="254" t="s">
        <v>88</v>
      </c>
      <c r="K101" s="256" t="s">
        <v>89</v>
      </c>
    </row>
    <row r="102" spans="1:11">
      <c r="A102" s="257" t="s">
        <v>11</v>
      </c>
      <c r="B102" s="258" t="s">
        <v>83</v>
      </c>
      <c r="C102" s="258" t="s">
        <v>84</v>
      </c>
      <c r="D102" s="258" t="s">
        <v>85</v>
      </c>
      <c r="E102" s="258">
        <v>101</v>
      </c>
      <c r="F102" s="259">
        <v>1434.83</v>
      </c>
      <c r="G102" s="259">
        <v>1436.7760000000001</v>
      </c>
      <c r="H102" s="258" t="s">
        <v>170</v>
      </c>
      <c r="I102" s="258" t="s">
        <v>171</v>
      </c>
      <c r="J102" s="258" t="s">
        <v>88</v>
      </c>
      <c r="K102" s="260" t="s">
        <v>89</v>
      </c>
    </row>
    <row r="103" spans="1:11">
      <c r="A103" s="253" t="s">
        <v>11</v>
      </c>
      <c r="B103" s="254" t="s">
        <v>83</v>
      </c>
      <c r="C103" s="254" t="s">
        <v>84</v>
      </c>
      <c r="D103" s="254" t="s">
        <v>85</v>
      </c>
      <c r="E103" s="254">
        <v>101</v>
      </c>
      <c r="F103" s="255">
        <v>1434.83</v>
      </c>
      <c r="G103" s="255">
        <v>1436.7760000000001</v>
      </c>
      <c r="H103" s="254" t="s">
        <v>170</v>
      </c>
      <c r="I103" s="254" t="s">
        <v>172</v>
      </c>
      <c r="J103" s="254" t="s">
        <v>88</v>
      </c>
      <c r="K103" s="256" t="s">
        <v>89</v>
      </c>
    </row>
    <row r="104" spans="1:11">
      <c r="A104" s="257" t="s">
        <v>11</v>
      </c>
      <c r="B104" s="258" t="s">
        <v>83</v>
      </c>
      <c r="C104" s="258" t="s">
        <v>84</v>
      </c>
      <c r="D104" s="258" t="s">
        <v>85</v>
      </c>
      <c r="E104" s="258">
        <v>101</v>
      </c>
      <c r="F104" s="259">
        <v>1436.7760000000001</v>
      </c>
      <c r="G104" s="259">
        <v>1471.0350000000001</v>
      </c>
      <c r="H104" s="258" t="s">
        <v>173</v>
      </c>
      <c r="I104" s="258" t="s">
        <v>174</v>
      </c>
      <c r="J104" s="258" t="s">
        <v>88</v>
      </c>
      <c r="K104" s="260" t="s">
        <v>89</v>
      </c>
    </row>
    <row r="105" spans="1:11">
      <c r="A105" s="253" t="s">
        <v>11</v>
      </c>
      <c r="B105" s="254" t="s">
        <v>83</v>
      </c>
      <c r="C105" s="254" t="s">
        <v>84</v>
      </c>
      <c r="D105" s="254" t="s">
        <v>85</v>
      </c>
      <c r="E105" s="254">
        <v>101</v>
      </c>
      <c r="F105" s="255">
        <v>1471.0350000000001</v>
      </c>
      <c r="G105" s="255">
        <v>1473.0119999999999</v>
      </c>
      <c r="H105" s="254" t="s">
        <v>175</v>
      </c>
      <c r="I105" s="254" t="s">
        <v>176</v>
      </c>
      <c r="J105" s="254" t="s">
        <v>88</v>
      </c>
      <c r="K105" s="256" t="s">
        <v>89</v>
      </c>
    </row>
    <row r="106" spans="1:11">
      <c r="A106" s="257" t="s">
        <v>11</v>
      </c>
      <c r="B106" s="258" t="s">
        <v>83</v>
      </c>
      <c r="C106" s="258" t="s">
        <v>84</v>
      </c>
      <c r="D106" s="258" t="s">
        <v>85</v>
      </c>
      <c r="E106" s="258">
        <v>101</v>
      </c>
      <c r="F106" s="259">
        <v>1471.0350000000001</v>
      </c>
      <c r="G106" s="259">
        <v>1473.0119999999999</v>
      </c>
      <c r="H106" s="258" t="s">
        <v>175</v>
      </c>
      <c r="I106" s="258" t="s">
        <v>177</v>
      </c>
      <c r="J106" s="258" t="s">
        <v>88</v>
      </c>
      <c r="K106" s="260" t="s">
        <v>89</v>
      </c>
    </row>
    <row r="107" spans="1:11">
      <c r="A107" s="253" t="s">
        <v>11</v>
      </c>
      <c r="B107" s="254" t="s">
        <v>83</v>
      </c>
      <c r="C107" s="254" t="s">
        <v>84</v>
      </c>
      <c r="D107" s="254" t="s">
        <v>85</v>
      </c>
      <c r="E107" s="254">
        <v>101</v>
      </c>
      <c r="F107" s="255">
        <v>1473.0119999999999</v>
      </c>
      <c r="G107" s="255">
        <v>1524.9829999999999</v>
      </c>
      <c r="H107" s="254" t="s">
        <v>178</v>
      </c>
      <c r="I107" s="254" t="s">
        <v>179</v>
      </c>
      <c r="J107" s="254" t="s">
        <v>88</v>
      </c>
      <c r="K107" s="256" t="s">
        <v>89</v>
      </c>
    </row>
    <row r="108" spans="1:11">
      <c r="A108" s="257" t="s">
        <v>11</v>
      </c>
      <c r="B108" s="258" t="s">
        <v>180</v>
      </c>
      <c r="C108" s="258" t="s">
        <v>181</v>
      </c>
      <c r="D108" s="258" t="s">
        <v>14</v>
      </c>
      <c r="E108" s="258">
        <v>74</v>
      </c>
      <c r="F108" s="259">
        <v>73</v>
      </c>
      <c r="G108" s="259">
        <v>84.073999999999998</v>
      </c>
      <c r="H108" s="258" t="s">
        <v>182</v>
      </c>
      <c r="I108" s="258" t="s">
        <v>183</v>
      </c>
      <c r="J108" s="258" t="s">
        <v>184</v>
      </c>
      <c r="K108" s="260" t="s">
        <v>185</v>
      </c>
    </row>
    <row r="109" spans="1:11">
      <c r="A109" s="253" t="s">
        <v>11</v>
      </c>
      <c r="B109" s="254" t="s">
        <v>180</v>
      </c>
      <c r="C109" s="254" t="s">
        <v>181</v>
      </c>
      <c r="D109" s="254" t="s">
        <v>14</v>
      </c>
      <c r="E109" s="254">
        <v>74</v>
      </c>
      <c r="F109" s="255">
        <v>118</v>
      </c>
      <c r="G109" s="255">
        <v>124.181</v>
      </c>
      <c r="H109" s="254" t="s">
        <v>186</v>
      </c>
      <c r="I109" s="254" t="s">
        <v>187</v>
      </c>
      <c r="J109" s="254" t="s">
        <v>184</v>
      </c>
      <c r="K109" s="256" t="s">
        <v>185</v>
      </c>
    </row>
    <row r="110" spans="1:11">
      <c r="A110" s="257" t="s">
        <v>11</v>
      </c>
      <c r="B110" s="258" t="s">
        <v>180</v>
      </c>
      <c r="C110" s="258" t="s">
        <v>181</v>
      </c>
      <c r="D110" s="258" t="s">
        <v>14</v>
      </c>
      <c r="E110" s="258">
        <v>74</v>
      </c>
      <c r="F110" s="259">
        <v>155</v>
      </c>
      <c r="G110" s="259">
        <v>164.11600000000001</v>
      </c>
      <c r="H110" s="258" t="s">
        <v>188</v>
      </c>
      <c r="I110" s="258" t="s">
        <v>189</v>
      </c>
      <c r="J110" s="258" t="s">
        <v>184</v>
      </c>
      <c r="K110" s="260" t="s">
        <v>185</v>
      </c>
    </row>
    <row r="111" spans="1:11">
      <c r="A111" s="253" t="s">
        <v>11</v>
      </c>
      <c r="B111" s="254" t="s">
        <v>180</v>
      </c>
      <c r="C111" s="254" t="s">
        <v>181</v>
      </c>
      <c r="D111" s="254" t="s">
        <v>14</v>
      </c>
      <c r="E111" s="254">
        <v>74</v>
      </c>
      <c r="F111" s="255">
        <v>201</v>
      </c>
      <c r="G111" s="255">
        <v>213</v>
      </c>
      <c r="H111" s="254" t="s">
        <v>190</v>
      </c>
      <c r="I111" s="254">
        <v>201213</v>
      </c>
      <c r="J111" s="254" t="s">
        <v>184</v>
      </c>
      <c r="K111" s="256" t="s">
        <v>185</v>
      </c>
    </row>
    <row r="112" spans="1:11">
      <c r="A112" s="257" t="s">
        <v>11</v>
      </c>
      <c r="B112" s="258" t="s">
        <v>180</v>
      </c>
      <c r="C112" s="258" t="s">
        <v>181</v>
      </c>
      <c r="D112" s="258" t="s">
        <v>14</v>
      </c>
      <c r="E112" s="258">
        <v>74</v>
      </c>
      <c r="F112" s="259">
        <v>213</v>
      </c>
      <c r="G112" s="259">
        <v>225.24700000000001</v>
      </c>
      <c r="H112" s="258" t="s">
        <v>190</v>
      </c>
      <c r="I112" s="258" t="s">
        <v>191</v>
      </c>
      <c r="J112" s="258" t="s">
        <v>184</v>
      </c>
      <c r="K112" s="260" t="s">
        <v>185</v>
      </c>
    </row>
    <row r="113" spans="1:11">
      <c r="A113" s="253" t="s">
        <v>11</v>
      </c>
      <c r="B113" s="254" t="s">
        <v>180</v>
      </c>
      <c r="C113" s="254" t="s">
        <v>181</v>
      </c>
      <c r="D113" s="254" t="s">
        <v>14</v>
      </c>
      <c r="E113" s="254">
        <v>74</v>
      </c>
      <c r="F113" s="255">
        <v>326</v>
      </c>
      <c r="G113" s="255">
        <v>335.31</v>
      </c>
      <c r="H113" s="254" t="s">
        <v>192</v>
      </c>
      <c r="I113" s="254" t="s">
        <v>193</v>
      </c>
      <c r="J113" s="254" t="s">
        <v>184</v>
      </c>
      <c r="K113" s="256" t="s">
        <v>194</v>
      </c>
    </row>
    <row r="114" spans="1:11">
      <c r="A114" s="257" t="s">
        <v>11</v>
      </c>
      <c r="B114" s="258" t="s">
        <v>195</v>
      </c>
      <c r="C114" s="258" t="s">
        <v>181</v>
      </c>
      <c r="D114" s="258" t="s">
        <v>14</v>
      </c>
      <c r="E114" s="258">
        <v>74</v>
      </c>
      <c r="F114" s="259">
        <v>0</v>
      </c>
      <c r="G114" s="259">
        <v>5.77</v>
      </c>
      <c r="H114" s="258" t="s">
        <v>196</v>
      </c>
      <c r="I114" s="258" t="s">
        <v>197</v>
      </c>
      <c r="J114" s="258" t="s">
        <v>184</v>
      </c>
      <c r="K114" s="260" t="s">
        <v>185</v>
      </c>
    </row>
    <row r="115" spans="1:11">
      <c r="A115" s="253" t="s">
        <v>11</v>
      </c>
      <c r="B115" s="254" t="s">
        <v>180</v>
      </c>
      <c r="C115" s="254" t="s">
        <v>181</v>
      </c>
      <c r="D115" s="254" t="s">
        <v>14</v>
      </c>
      <c r="E115" s="254">
        <v>74</v>
      </c>
      <c r="F115" s="255">
        <v>5.77</v>
      </c>
      <c r="G115" s="255">
        <v>8.4480000000000004</v>
      </c>
      <c r="H115" s="254" t="s">
        <v>198</v>
      </c>
      <c r="I115" s="254" t="s">
        <v>199</v>
      </c>
      <c r="J115" s="254" t="s">
        <v>184</v>
      </c>
      <c r="K115" s="256" t="s">
        <v>185</v>
      </c>
    </row>
    <row r="116" spans="1:11">
      <c r="A116" s="257" t="s">
        <v>11</v>
      </c>
      <c r="B116" s="258" t="s">
        <v>180</v>
      </c>
      <c r="C116" s="258" t="s">
        <v>181</v>
      </c>
      <c r="D116" s="258" t="s">
        <v>14</v>
      </c>
      <c r="E116" s="258">
        <v>74</v>
      </c>
      <c r="F116" s="259">
        <v>5.77</v>
      </c>
      <c r="G116" s="259">
        <v>8.4480000000000004</v>
      </c>
      <c r="H116" s="258" t="s">
        <v>198</v>
      </c>
      <c r="I116" s="258" t="s">
        <v>200</v>
      </c>
      <c r="J116" s="258" t="s">
        <v>184</v>
      </c>
      <c r="K116" s="260" t="s">
        <v>185</v>
      </c>
    </row>
    <row r="117" spans="1:11">
      <c r="A117" s="253" t="s">
        <v>11</v>
      </c>
      <c r="B117" s="254" t="s">
        <v>180</v>
      </c>
      <c r="C117" s="254" t="s">
        <v>181</v>
      </c>
      <c r="D117" s="254" t="s">
        <v>14</v>
      </c>
      <c r="E117" s="254">
        <v>74</v>
      </c>
      <c r="F117" s="255">
        <v>8.4480000000000004</v>
      </c>
      <c r="G117" s="255">
        <v>11.754</v>
      </c>
      <c r="H117" s="254" t="s">
        <v>201</v>
      </c>
      <c r="I117" s="254" t="s">
        <v>202</v>
      </c>
      <c r="J117" s="254" t="s">
        <v>184</v>
      </c>
      <c r="K117" s="256" t="s">
        <v>185</v>
      </c>
    </row>
    <row r="118" spans="1:11">
      <c r="A118" s="257" t="s">
        <v>11</v>
      </c>
      <c r="B118" s="258" t="s">
        <v>180</v>
      </c>
      <c r="C118" s="258" t="s">
        <v>181</v>
      </c>
      <c r="D118" s="258" t="s">
        <v>14</v>
      </c>
      <c r="E118" s="258">
        <v>74</v>
      </c>
      <c r="F118" s="259">
        <v>11.754</v>
      </c>
      <c r="G118" s="259">
        <v>13.234999999999999</v>
      </c>
      <c r="H118" s="258" t="s">
        <v>201</v>
      </c>
      <c r="I118" s="258" t="s">
        <v>203</v>
      </c>
      <c r="J118" s="258" t="s">
        <v>184</v>
      </c>
      <c r="K118" s="260" t="s">
        <v>185</v>
      </c>
    </row>
    <row r="119" spans="1:11">
      <c r="A119" s="253" t="s">
        <v>11</v>
      </c>
      <c r="B119" s="254" t="s">
        <v>180</v>
      </c>
      <c r="C119" s="254" t="s">
        <v>181</v>
      </c>
      <c r="D119" s="254" t="s">
        <v>14</v>
      </c>
      <c r="E119" s="254">
        <v>74</v>
      </c>
      <c r="F119" s="255">
        <v>11.754</v>
      </c>
      <c r="G119" s="255">
        <v>13.694000000000001</v>
      </c>
      <c r="H119" s="254" t="s">
        <v>201</v>
      </c>
      <c r="I119" s="254" t="s">
        <v>204</v>
      </c>
      <c r="J119" s="254" t="s">
        <v>184</v>
      </c>
      <c r="K119" s="256" t="s">
        <v>185</v>
      </c>
    </row>
    <row r="120" spans="1:11">
      <c r="A120" s="257" t="s">
        <v>11</v>
      </c>
      <c r="B120" s="258" t="s">
        <v>180</v>
      </c>
      <c r="C120" s="258" t="s">
        <v>181</v>
      </c>
      <c r="D120" s="258" t="s">
        <v>14</v>
      </c>
      <c r="E120" s="258">
        <v>74</v>
      </c>
      <c r="F120" s="259">
        <v>13.234999999999999</v>
      </c>
      <c r="G120" s="259">
        <v>23.231999999999999</v>
      </c>
      <c r="H120" s="258" t="s">
        <v>201</v>
      </c>
      <c r="I120" s="258" t="s">
        <v>205</v>
      </c>
      <c r="J120" s="258" t="s">
        <v>184</v>
      </c>
      <c r="K120" s="260" t="s">
        <v>185</v>
      </c>
    </row>
    <row r="121" spans="1:11">
      <c r="A121" s="253" t="s">
        <v>11</v>
      </c>
      <c r="B121" s="254" t="s">
        <v>180</v>
      </c>
      <c r="C121" s="254" t="s">
        <v>181</v>
      </c>
      <c r="D121" s="254" t="s">
        <v>14</v>
      </c>
      <c r="E121" s="254">
        <v>74</v>
      </c>
      <c r="F121" s="255">
        <v>23.231999999999999</v>
      </c>
      <c r="G121" s="255">
        <v>26.449000000000002</v>
      </c>
      <c r="H121" s="254" t="s">
        <v>206</v>
      </c>
      <c r="I121" s="254" t="s">
        <v>207</v>
      </c>
      <c r="J121" s="254" t="s">
        <v>184</v>
      </c>
      <c r="K121" s="256" t="s">
        <v>185</v>
      </c>
    </row>
    <row r="122" spans="1:11">
      <c r="A122" s="257" t="s">
        <v>11</v>
      </c>
      <c r="B122" s="258" t="s">
        <v>180</v>
      </c>
      <c r="C122" s="258" t="s">
        <v>181</v>
      </c>
      <c r="D122" s="258" t="s">
        <v>14</v>
      </c>
      <c r="E122" s="258">
        <v>74</v>
      </c>
      <c r="F122" s="259">
        <v>23.231999999999999</v>
      </c>
      <c r="G122" s="259">
        <v>26.449000000000002</v>
      </c>
      <c r="H122" s="258" t="s">
        <v>206</v>
      </c>
      <c r="I122" s="258" t="s">
        <v>208</v>
      </c>
      <c r="J122" s="258" t="s">
        <v>184</v>
      </c>
      <c r="K122" s="260" t="s">
        <v>185</v>
      </c>
    </row>
    <row r="123" spans="1:11">
      <c r="A123" s="253" t="s">
        <v>11</v>
      </c>
      <c r="B123" s="254" t="s">
        <v>180</v>
      </c>
      <c r="C123" s="254" t="s">
        <v>181</v>
      </c>
      <c r="D123" s="254" t="s">
        <v>14</v>
      </c>
      <c r="E123" s="254">
        <v>74</v>
      </c>
      <c r="F123" s="255">
        <v>26.449000000000002</v>
      </c>
      <c r="G123" s="255">
        <v>35</v>
      </c>
      <c r="H123" s="254" t="s">
        <v>209</v>
      </c>
      <c r="I123" s="254" t="s">
        <v>210</v>
      </c>
      <c r="J123" s="254" t="s">
        <v>184</v>
      </c>
      <c r="K123" s="256" t="s">
        <v>185</v>
      </c>
    </row>
    <row r="124" spans="1:11">
      <c r="A124" s="257" t="s">
        <v>11</v>
      </c>
      <c r="B124" s="258" t="s">
        <v>180</v>
      </c>
      <c r="C124" s="258" t="s">
        <v>181</v>
      </c>
      <c r="D124" s="258" t="s">
        <v>14</v>
      </c>
      <c r="E124" s="258">
        <v>74</v>
      </c>
      <c r="F124" s="259">
        <v>35</v>
      </c>
      <c r="G124" s="259">
        <v>41.445999999999998</v>
      </c>
      <c r="H124" s="258" t="s">
        <v>209</v>
      </c>
      <c r="I124" s="258" t="s">
        <v>211</v>
      </c>
      <c r="J124" s="258" t="s">
        <v>184</v>
      </c>
      <c r="K124" s="260" t="s">
        <v>185</v>
      </c>
    </row>
    <row r="125" spans="1:11">
      <c r="A125" s="253" t="s">
        <v>11</v>
      </c>
      <c r="B125" s="254" t="s">
        <v>180</v>
      </c>
      <c r="C125" s="254" t="s">
        <v>181</v>
      </c>
      <c r="D125" s="254" t="s">
        <v>14</v>
      </c>
      <c r="E125" s="254">
        <v>74</v>
      </c>
      <c r="F125" s="255">
        <v>41.445999999999998</v>
      </c>
      <c r="G125" s="255">
        <v>44.125999999999998</v>
      </c>
      <c r="H125" s="254" t="s">
        <v>212</v>
      </c>
      <c r="I125" s="254" t="s">
        <v>213</v>
      </c>
      <c r="J125" s="254" t="s">
        <v>184</v>
      </c>
      <c r="K125" s="256" t="s">
        <v>185</v>
      </c>
    </row>
    <row r="126" spans="1:11">
      <c r="A126" s="257" t="s">
        <v>11</v>
      </c>
      <c r="B126" s="258" t="s">
        <v>180</v>
      </c>
      <c r="C126" s="258" t="s">
        <v>181</v>
      </c>
      <c r="D126" s="258" t="s">
        <v>14</v>
      </c>
      <c r="E126" s="258">
        <v>74</v>
      </c>
      <c r="F126" s="259">
        <v>41.445999999999998</v>
      </c>
      <c r="G126" s="259">
        <v>44.125999999999998</v>
      </c>
      <c r="H126" s="258" t="s">
        <v>212</v>
      </c>
      <c r="I126" s="258" t="s">
        <v>214</v>
      </c>
      <c r="J126" s="258" t="s">
        <v>184</v>
      </c>
      <c r="K126" s="260" t="s">
        <v>185</v>
      </c>
    </row>
    <row r="127" spans="1:11">
      <c r="A127" s="253" t="s">
        <v>11</v>
      </c>
      <c r="B127" s="254" t="s">
        <v>180</v>
      </c>
      <c r="C127" s="254" t="s">
        <v>181</v>
      </c>
      <c r="D127" s="254" t="s">
        <v>14</v>
      </c>
      <c r="E127" s="254">
        <v>74</v>
      </c>
      <c r="F127" s="255">
        <v>44.125999999999998</v>
      </c>
      <c r="G127" s="255">
        <v>52</v>
      </c>
      <c r="H127" s="254" t="s">
        <v>215</v>
      </c>
      <c r="I127" s="254" t="s">
        <v>216</v>
      </c>
      <c r="J127" s="254" t="s">
        <v>184</v>
      </c>
      <c r="K127" s="256" t="s">
        <v>185</v>
      </c>
    </row>
    <row r="128" spans="1:11">
      <c r="A128" s="257" t="s">
        <v>11</v>
      </c>
      <c r="B128" s="258" t="s">
        <v>180</v>
      </c>
      <c r="C128" s="258" t="s">
        <v>181</v>
      </c>
      <c r="D128" s="258" t="s">
        <v>14</v>
      </c>
      <c r="E128" s="258">
        <v>74</v>
      </c>
      <c r="F128" s="259">
        <v>52</v>
      </c>
      <c r="G128" s="259">
        <v>59.295000000000002</v>
      </c>
      <c r="H128" s="258" t="s">
        <v>215</v>
      </c>
      <c r="I128" s="258" t="s">
        <v>217</v>
      </c>
      <c r="J128" s="258" t="s">
        <v>184</v>
      </c>
      <c r="K128" s="260" t="s">
        <v>185</v>
      </c>
    </row>
    <row r="129" spans="1:11">
      <c r="A129" s="253" t="s">
        <v>11</v>
      </c>
      <c r="B129" s="254" t="s">
        <v>180</v>
      </c>
      <c r="C129" s="254" t="s">
        <v>181</v>
      </c>
      <c r="D129" s="254" t="s">
        <v>14</v>
      </c>
      <c r="E129" s="254">
        <v>74</v>
      </c>
      <c r="F129" s="255">
        <v>59.295000000000002</v>
      </c>
      <c r="G129" s="255">
        <v>62.311</v>
      </c>
      <c r="H129" s="254" t="s">
        <v>218</v>
      </c>
      <c r="I129" s="254" t="s">
        <v>219</v>
      </c>
      <c r="J129" s="254" t="s">
        <v>184</v>
      </c>
      <c r="K129" s="256" t="s">
        <v>185</v>
      </c>
    </row>
    <row r="130" spans="1:11">
      <c r="A130" s="257" t="s">
        <v>11</v>
      </c>
      <c r="B130" s="258" t="s">
        <v>180</v>
      </c>
      <c r="C130" s="258" t="s">
        <v>181</v>
      </c>
      <c r="D130" s="258" t="s">
        <v>14</v>
      </c>
      <c r="E130" s="258">
        <v>74</v>
      </c>
      <c r="F130" s="259">
        <v>59.295000000000002</v>
      </c>
      <c r="G130" s="259">
        <v>62.311</v>
      </c>
      <c r="H130" s="258" t="s">
        <v>218</v>
      </c>
      <c r="I130" s="258" t="s">
        <v>220</v>
      </c>
      <c r="J130" s="258" t="s">
        <v>184</v>
      </c>
      <c r="K130" s="260" t="s">
        <v>185</v>
      </c>
    </row>
    <row r="131" spans="1:11">
      <c r="A131" s="253" t="s">
        <v>11</v>
      </c>
      <c r="B131" s="254" t="s">
        <v>180</v>
      </c>
      <c r="C131" s="254" t="s">
        <v>181</v>
      </c>
      <c r="D131" s="254" t="s">
        <v>14</v>
      </c>
      <c r="E131" s="254">
        <v>74</v>
      </c>
      <c r="F131" s="255">
        <v>62.311</v>
      </c>
      <c r="G131" s="255">
        <v>73</v>
      </c>
      <c r="H131" s="254" t="s">
        <v>182</v>
      </c>
      <c r="I131" s="254" t="s">
        <v>221</v>
      </c>
      <c r="J131" s="254" t="s">
        <v>184</v>
      </c>
      <c r="K131" s="256" t="s">
        <v>185</v>
      </c>
    </row>
    <row r="132" spans="1:11">
      <c r="A132" s="257" t="s">
        <v>11</v>
      </c>
      <c r="B132" s="258" t="s">
        <v>180</v>
      </c>
      <c r="C132" s="258" t="s">
        <v>181</v>
      </c>
      <c r="D132" s="258" t="s">
        <v>14</v>
      </c>
      <c r="E132" s="258">
        <v>74</v>
      </c>
      <c r="F132" s="259">
        <v>84.073999999999998</v>
      </c>
      <c r="G132" s="259">
        <v>87.271000000000001</v>
      </c>
      <c r="H132" s="258" t="s">
        <v>222</v>
      </c>
      <c r="I132" s="258" t="s">
        <v>223</v>
      </c>
      <c r="J132" s="258" t="s">
        <v>184</v>
      </c>
      <c r="K132" s="260" t="s">
        <v>185</v>
      </c>
    </row>
    <row r="133" spans="1:11">
      <c r="A133" s="253" t="s">
        <v>11</v>
      </c>
      <c r="B133" s="254" t="s">
        <v>180</v>
      </c>
      <c r="C133" s="254" t="s">
        <v>181</v>
      </c>
      <c r="D133" s="254" t="s">
        <v>14</v>
      </c>
      <c r="E133" s="254">
        <v>74</v>
      </c>
      <c r="F133" s="255">
        <v>84.073999999999998</v>
      </c>
      <c r="G133" s="255">
        <v>87.271000000000001</v>
      </c>
      <c r="H133" s="254" t="s">
        <v>222</v>
      </c>
      <c r="I133" s="254" t="s">
        <v>224</v>
      </c>
      <c r="J133" s="254" t="s">
        <v>184</v>
      </c>
      <c r="K133" s="256" t="s">
        <v>185</v>
      </c>
    </row>
    <row r="134" spans="1:11">
      <c r="A134" s="257" t="s">
        <v>11</v>
      </c>
      <c r="B134" s="258" t="s">
        <v>180</v>
      </c>
      <c r="C134" s="258" t="s">
        <v>181</v>
      </c>
      <c r="D134" s="258" t="s">
        <v>14</v>
      </c>
      <c r="E134" s="258">
        <v>74</v>
      </c>
      <c r="F134" s="259">
        <v>87.271000000000001</v>
      </c>
      <c r="G134" s="259">
        <v>97</v>
      </c>
      <c r="H134" s="258" t="s">
        <v>225</v>
      </c>
      <c r="I134" s="258" t="s">
        <v>226</v>
      </c>
      <c r="J134" s="258" t="s">
        <v>184</v>
      </c>
      <c r="K134" s="260" t="s">
        <v>185</v>
      </c>
    </row>
    <row r="135" spans="1:11">
      <c r="A135" s="253" t="s">
        <v>11</v>
      </c>
      <c r="B135" s="254" t="s">
        <v>180</v>
      </c>
      <c r="C135" s="254" t="s">
        <v>181</v>
      </c>
      <c r="D135" s="254" t="s">
        <v>14</v>
      </c>
      <c r="E135" s="254">
        <v>74</v>
      </c>
      <c r="F135" s="255">
        <v>97</v>
      </c>
      <c r="G135" s="255">
        <v>107.709</v>
      </c>
      <c r="H135" s="254" t="s">
        <v>225</v>
      </c>
      <c r="I135" s="254" t="s">
        <v>227</v>
      </c>
      <c r="J135" s="254" t="s">
        <v>184</v>
      </c>
      <c r="K135" s="256" t="s">
        <v>185</v>
      </c>
    </row>
    <row r="136" spans="1:11">
      <c r="A136" s="257" t="s">
        <v>11</v>
      </c>
      <c r="B136" s="258" t="s">
        <v>180</v>
      </c>
      <c r="C136" s="258" t="s">
        <v>181</v>
      </c>
      <c r="D136" s="258" t="s">
        <v>14</v>
      </c>
      <c r="E136" s="258">
        <v>74</v>
      </c>
      <c r="F136" s="259">
        <v>107.709</v>
      </c>
      <c r="G136" s="259">
        <v>111.369</v>
      </c>
      <c r="H136" s="258" t="s">
        <v>228</v>
      </c>
      <c r="I136" s="258" t="s">
        <v>229</v>
      </c>
      <c r="J136" s="258" t="s">
        <v>184</v>
      </c>
      <c r="K136" s="260" t="s">
        <v>185</v>
      </c>
    </row>
    <row r="137" spans="1:11">
      <c r="A137" s="253" t="s">
        <v>11</v>
      </c>
      <c r="B137" s="254" t="s">
        <v>180</v>
      </c>
      <c r="C137" s="254" t="s">
        <v>181</v>
      </c>
      <c r="D137" s="254" t="s">
        <v>14</v>
      </c>
      <c r="E137" s="254">
        <v>74</v>
      </c>
      <c r="F137" s="255">
        <v>107.709</v>
      </c>
      <c r="G137" s="255">
        <v>111.369</v>
      </c>
      <c r="H137" s="254" t="s">
        <v>228</v>
      </c>
      <c r="I137" s="254" t="s">
        <v>230</v>
      </c>
      <c r="J137" s="254" t="s">
        <v>184</v>
      </c>
      <c r="K137" s="256" t="s">
        <v>185</v>
      </c>
    </row>
    <row r="138" spans="1:11">
      <c r="A138" s="257" t="s">
        <v>11</v>
      </c>
      <c r="B138" s="258" t="s">
        <v>180</v>
      </c>
      <c r="C138" s="258" t="s">
        <v>181</v>
      </c>
      <c r="D138" s="258" t="s">
        <v>14</v>
      </c>
      <c r="E138" s="258">
        <v>74</v>
      </c>
      <c r="F138" s="259">
        <v>111.369</v>
      </c>
      <c r="G138" s="259">
        <v>112.855</v>
      </c>
      <c r="H138" s="258" t="s">
        <v>186</v>
      </c>
      <c r="I138" s="258" t="s">
        <v>231</v>
      </c>
      <c r="J138" s="258" t="s">
        <v>184</v>
      </c>
      <c r="K138" s="260" t="s">
        <v>185</v>
      </c>
    </row>
    <row r="139" spans="1:11">
      <c r="A139" s="253" t="s">
        <v>11</v>
      </c>
      <c r="B139" s="254" t="s">
        <v>180</v>
      </c>
      <c r="C139" s="254" t="s">
        <v>181</v>
      </c>
      <c r="D139" s="254" t="s">
        <v>14</v>
      </c>
      <c r="E139" s="254">
        <v>74</v>
      </c>
      <c r="F139" s="255">
        <v>112.855</v>
      </c>
      <c r="G139" s="255">
        <v>118</v>
      </c>
      <c r="H139" s="254" t="s">
        <v>186</v>
      </c>
      <c r="I139" s="254">
        <v>113118</v>
      </c>
      <c r="J139" s="254" t="s">
        <v>184</v>
      </c>
      <c r="K139" s="256" t="s">
        <v>185</v>
      </c>
    </row>
    <row r="140" spans="1:11">
      <c r="A140" s="257" t="s">
        <v>11</v>
      </c>
      <c r="B140" s="258" t="s">
        <v>180</v>
      </c>
      <c r="C140" s="258" t="s">
        <v>181</v>
      </c>
      <c r="D140" s="258" t="s">
        <v>14</v>
      </c>
      <c r="E140" s="258">
        <v>74</v>
      </c>
      <c r="F140" s="259">
        <v>124.181</v>
      </c>
      <c r="G140" s="259">
        <v>126.899</v>
      </c>
      <c r="H140" s="258" t="s">
        <v>232</v>
      </c>
      <c r="I140" s="258" t="s">
        <v>233</v>
      </c>
      <c r="J140" s="258" t="s">
        <v>184</v>
      </c>
      <c r="K140" s="260" t="s">
        <v>185</v>
      </c>
    </row>
    <row r="141" spans="1:11">
      <c r="A141" s="253" t="s">
        <v>11</v>
      </c>
      <c r="B141" s="254" t="s">
        <v>180</v>
      </c>
      <c r="C141" s="254" t="s">
        <v>181</v>
      </c>
      <c r="D141" s="254" t="s">
        <v>14</v>
      </c>
      <c r="E141" s="254">
        <v>74</v>
      </c>
      <c r="F141" s="255">
        <v>124.181</v>
      </c>
      <c r="G141" s="255">
        <v>126.899</v>
      </c>
      <c r="H141" s="254" t="s">
        <v>232</v>
      </c>
      <c r="I141" s="254" t="s">
        <v>234</v>
      </c>
      <c r="J141" s="254" t="s">
        <v>184</v>
      </c>
      <c r="K141" s="256" t="s">
        <v>185</v>
      </c>
    </row>
    <row r="142" spans="1:11">
      <c r="A142" s="257" t="s">
        <v>11</v>
      </c>
      <c r="B142" s="258" t="s">
        <v>180</v>
      </c>
      <c r="C142" s="258" t="s">
        <v>181</v>
      </c>
      <c r="D142" s="258" t="s">
        <v>14</v>
      </c>
      <c r="E142" s="258">
        <v>74</v>
      </c>
      <c r="F142" s="259">
        <v>126.899</v>
      </c>
      <c r="G142" s="259">
        <v>135</v>
      </c>
      <c r="H142" s="258" t="s">
        <v>235</v>
      </c>
      <c r="I142" s="258" t="s">
        <v>236</v>
      </c>
      <c r="J142" s="258" t="s">
        <v>184</v>
      </c>
      <c r="K142" s="260" t="s">
        <v>185</v>
      </c>
    </row>
    <row r="143" spans="1:11">
      <c r="A143" s="253" t="s">
        <v>11</v>
      </c>
      <c r="B143" s="254" t="s">
        <v>180</v>
      </c>
      <c r="C143" s="254" t="s">
        <v>181</v>
      </c>
      <c r="D143" s="254" t="s">
        <v>14</v>
      </c>
      <c r="E143" s="254">
        <v>74</v>
      </c>
      <c r="F143" s="255">
        <v>135</v>
      </c>
      <c r="G143" s="255">
        <v>143.268</v>
      </c>
      <c r="H143" s="254" t="s">
        <v>235</v>
      </c>
      <c r="I143" s="254" t="s">
        <v>237</v>
      </c>
      <c r="J143" s="254" t="s">
        <v>184</v>
      </c>
      <c r="K143" s="256" t="s">
        <v>185</v>
      </c>
    </row>
    <row r="144" spans="1:11">
      <c r="A144" s="257" t="s">
        <v>11</v>
      </c>
      <c r="B144" s="258" t="s">
        <v>180</v>
      </c>
      <c r="C144" s="258" t="s">
        <v>181</v>
      </c>
      <c r="D144" s="258" t="s">
        <v>14</v>
      </c>
      <c r="E144" s="258">
        <v>74</v>
      </c>
      <c r="F144" s="259">
        <v>143.268</v>
      </c>
      <c r="G144" s="259">
        <v>146.21899999999999</v>
      </c>
      <c r="H144" s="258" t="s">
        <v>238</v>
      </c>
      <c r="I144" s="258" t="s">
        <v>239</v>
      </c>
      <c r="J144" s="258" t="s">
        <v>184</v>
      </c>
      <c r="K144" s="260" t="s">
        <v>185</v>
      </c>
    </row>
    <row r="145" spans="1:11">
      <c r="A145" s="253" t="s">
        <v>11</v>
      </c>
      <c r="B145" s="254" t="s">
        <v>180</v>
      </c>
      <c r="C145" s="254" t="s">
        <v>181</v>
      </c>
      <c r="D145" s="254" t="s">
        <v>14</v>
      </c>
      <c r="E145" s="254">
        <v>74</v>
      </c>
      <c r="F145" s="255">
        <v>143.268</v>
      </c>
      <c r="G145" s="255">
        <v>146.21899999999999</v>
      </c>
      <c r="H145" s="254" t="s">
        <v>238</v>
      </c>
      <c r="I145" s="254" t="s">
        <v>240</v>
      </c>
      <c r="J145" s="254" t="s">
        <v>184</v>
      </c>
      <c r="K145" s="256" t="s">
        <v>185</v>
      </c>
    </row>
    <row r="146" spans="1:11">
      <c r="A146" s="257" t="s">
        <v>11</v>
      </c>
      <c r="B146" s="258" t="s">
        <v>180</v>
      </c>
      <c r="C146" s="258" t="s">
        <v>181</v>
      </c>
      <c r="D146" s="258" t="s">
        <v>14</v>
      </c>
      <c r="E146" s="258">
        <v>74</v>
      </c>
      <c r="F146" s="259">
        <v>146.21899999999999</v>
      </c>
      <c r="G146" s="259">
        <v>155</v>
      </c>
      <c r="H146" s="258" t="s">
        <v>188</v>
      </c>
      <c r="I146" s="258" t="s">
        <v>241</v>
      </c>
      <c r="J146" s="258" t="s">
        <v>184</v>
      </c>
      <c r="K146" s="260" t="s">
        <v>185</v>
      </c>
    </row>
    <row r="147" spans="1:11">
      <c r="A147" s="253" t="s">
        <v>11</v>
      </c>
      <c r="B147" s="254" t="s">
        <v>180</v>
      </c>
      <c r="C147" s="254" t="s">
        <v>181</v>
      </c>
      <c r="D147" s="254" t="s">
        <v>14</v>
      </c>
      <c r="E147" s="254">
        <v>74</v>
      </c>
      <c r="F147" s="255">
        <v>164.11600000000001</v>
      </c>
      <c r="G147" s="255">
        <v>167.09700000000001</v>
      </c>
      <c r="H147" s="254" t="s">
        <v>242</v>
      </c>
      <c r="I147" s="254" t="s">
        <v>243</v>
      </c>
      <c r="J147" s="254" t="s">
        <v>184</v>
      </c>
      <c r="K147" s="256" t="s">
        <v>185</v>
      </c>
    </row>
    <row r="148" spans="1:11">
      <c r="A148" s="257" t="s">
        <v>11</v>
      </c>
      <c r="B148" s="258" t="s">
        <v>180</v>
      </c>
      <c r="C148" s="258" t="s">
        <v>181</v>
      </c>
      <c r="D148" s="258" t="s">
        <v>14</v>
      </c>
      <c r="E148" s="258">
        <v>74</v>
      </c>
      <c r="F148" s="259">
        <v>164.11600000000001</v>
      </c>
      <c r="G148" s="259">
        <v>167.09700000000001</v>
      </c>
      <c r="H148" s="258" t="s">
        <v>242</v>
      </c>
      <c r="I148" s="258" t="s">
        <v>244</v>
      </c>
      <c r="J148" s="258" t="s">
        <v>184</v>
      </c>
      <c r="K148" s="260" t="s">
        <v>185</v>
      </c>
    </row>
    <row r="149" spans="1:11">
      <c r="A149" s="253" t="s">
        <v>11</v>
      </c>
      <c r="B149" s="254" t="s">
        <v>180</v>
      </c>
      <c r="C149" s="254" t="s">
        <v>181</v>
      </c>
      <c r="D149" s="254" t="s">
        <v>14</v>
      </c>
      <c r="E149" s="254">
        <v>74</v>
      </c>
      <c r="F149" s="255">
        <v>167.09700000000001</v>
      </c>
      <c r="G149" s="255">
        <v>177</v>
      </c>
      <c r="H149" s="254" t="s">
        <v>245</v>
      </c>
      <c r="I149" s="254" t="s">
        <v>246</v>
      </c>
      <c r="J149" s="254" t="s">
        <v>184</v>
      </c>
      <c r="K149" s="256" t="s">
        <v>185</v>
      </c>
    </row>
    <row r="150" spans="1:11">
      <c r="A150" s="257" t="s">
        <v>11</v>
      </c>
      <c r="B150" s="258" t="s">
        <v>180</v>
      </c>
      <c r="C150" s="258" t="s">
        <v>181</v>
      </c>
      <c r="D150" s="258" t="s">
        <v>14</v>
      </c>
      <c r="E150" s="258">
        <v>74</v>
      </c>
      <c r="F150" s="259">
        <v>177</v>
      </c>
      <c r="G150" s="259">
        <v>186.874</v>
      </c>
      <c r="H150" s="258" t="s">
        <v>245</v>
      </c>
      <c r="I150" s="258" t="s">
        <v>247</v>
      </c>
      <c r="J150" s="258" t="s">
        <v>184</v>
      </c>
      <c r="K150" s="260" t="s">
        <v>185</v>
      </c>
    </row>
    <row r="151" spans="1:11">
      <c r="A151" s="253" t="s">
        <v>11</v>
      </c>
      <c r="B151" s="254" t="s">
        <v>180</v>
      </c>
      <c r="C151" s="254" t="s">
        <v>181</v>
      </c>
      <c r="D151" s="254" t="s">
        <v>14</v>
      </c>
      <c r="E151" s="254">
        <v>74</v>
      </c>
      <c r="F151" s="255">
        <v>186.874</v>
      </c>
      <c r="G151" s="255">
        <v>189.96600000000001</v>
      </c>
      <c r="H151" s="254" t="s">
        <v>248</v>
      </c>
      <c r="I151" s="254" t="s">
        <v>249</v>
      </c>
      <c r="J151" s="254" t="s">
        <v>184</v>
      </c>
      <c r="K151" s="256" t="s">
        <v>185</v>
      </c>
    </row>
    <row r="152" spans="1:11">
      <c r="A152" s="257" t="s">
        <v>11</v>
      </c>
      <c r="B152" s="258" t="s">
        <v>180</v>
      </c>
      <c r="C152" s="258" t="s">
        <v>181</v>
      </c>
      <c r="D152" s="258" t="s">
        <v>14</v>
      </c>
      <c r="E152" s="258">
        <v>74</v>
      </c>
      <c r="F152" s="259">
        <v>186.874</v>
      </c>
      <c r="G152" s="259">
        <v>189.96600000000001</v>
      </c>
      <c r="H152" s="258" t="s">
        <v>248</v>
      </c>
      <c r="I152" s="258" t="s">
        <v>250</v>
      </c>
      <c r="J152" s="258" t="s">
        <v>184</v>
      </c>
      <c r="K152" s="260" t="s">
        <v>185</v>
      </c>
    </row>
    <row r="153" spans="1:11">
      <c r="A153" s="253" t="s">
        <v>11</v>
      </c>
      <c r="B153" s="254" t="s">
        <v>180</v>
      </c>
      <c r="C153" s="254" t="s">
        <v>181</v>
      </c>
      <c r="D153" s="254" t="s">
        <v>14</v>
      </c>
      <c r="E153" s="254">
        <v>74</v>
      </c>
      <c r="F153" s="255">
        <v>189.96600000000001</v>
      </c>
      <c r="G153" s="255">
        <v>201</v>
      </c>
      <c r="H153" s="254" t="s">
        <v>190</v>
      </c>
      <c r="I153" s="254" t="s">
        <v>251</v>
      </c>
      <c r="J153" s="254" t="s">
        <v>184</v>
      </c>
      <c r="K153" s="256" t="s">
        <v>185</v>
      </c>
    </row>
    <row r="154" spans="1:11">
      <c r="A154" s="257" t="s">
        <v>11</v>
      </c>
      <c r="B154" s="258" t="s">
        <v>180</v>
      </c>
      <c r="C154" s="258" t="s">
        <v>181</v>
      </c>
      <c r="D154" s="258" t="s">
        <v>14</v>
      </c>
      <c r="E154" s="258">
        <v>74</v>
      </c>
      <c r="F154" s="259">
        <v>225.24700000000001</v>
      </c>
      <c r="G154" s="259">
        <v>227.952</v>
      </c>
      <c r="H154" s="258" t="s">
        <v>252</v>
      </c>
      <c r="I154" s="258" t="s">
        <v>253</v>
      </c>
      <c r="J154" s="258" t="s">
        <v>184</v>
      </c>
      <c r="K154" s="260" t="s">
        <v>185</v>
      </c>
    </row>
    <row r="155" spans="1:11">
      <c r="A155" s="253" t="s">
        <v>11</v>
      </c>
      <c r="B155" s="254" t="s">
        <v>180</v>
      </c>
      <c r="C155" s="254" t="s">
        <v>181</v>
      </c>
      <c r="D155" s="254" t="s">
        <v>14</v>
      </c>
      <c r="E155" s="254">
        <v>74</v>
      </c>
      <c r="F155" s="255">
        <v>225.24700000000001</v>
      </c>
      <c r="G155" s="255">
        <v>227.952</v>
      </c>
      <c r="H155" s="254" t="s">
        <v>252</v>
      </c>
      <c r="I155" s="254" t="s">
        <v>254</v>
      </c>
      <c r="J155" s="254" t="s">
        <v>184</v>
      </c>
      <c r="K155" s="256" t="s">
        <v>185</v>
      </c>
    </row>
    <row r="156" spans="1:11">
      <c r="A156" s="257" t="s">
        <v>11</v>
      </c>
      <c r="B156" s="258" t="s">
        <v>180</v>
      </c>
      <c r="C156" s="258" t="s">
        <v>181</v>
      </c>
      <c r="D156" s="258" t="s">
        <v>14</v>
      </c>
      <c r="E156" s="258">
        <v>74</v>
      </c>
      <c r="F156" s="259">
        <v>227.952</v>
      </c>
      <c r="G156" s="259">
        <v>239</v>
      </c>
      <c r="H156" s="258" t="s">
        <v>255</v>
      </c>
      <c r="I156" s="258" t="s">
        <v>256</v>
      </c>
      <c r="J156" s="258" t="s">
        <v>184</v>
      </c>
      <c r="K156" s="260" t="s">
        <v>185</v>
      </c>
    </row>
    <row r="157" spans="1:11">
      <c r="A157" s="253" t="s">
        <v>11</v>
      </c>
      <c r="B157" s="254" t="s">
        <v>180</v>
      </c>
      <c r="C157" s="254" t="s">
        <v>181</v>
      </c>
      <c r="D157" s="254" t="s">
        <v>14</v>
      </c>
      <c r="E157" s="254">
        <v>74</v>
      </c>
      <c r="F157" s="255">
        <v>239</v>
      </c>
      <c r="G157" s="255">
        <v>251</v>
      </c>
      <c r="H157" s="254" t="s">
        <v>255</v>
      </c>
      <c r="I157" s="254">
        <v>239251</v>
      </c>
      <c r="J157" s="254" t="s">
        <v>184</v>
      </c>
      <c r="K157" s="256" t="s">
        <v>185</v>
      </c>
    </row>
    <row r="158" spans="1:11">
      <c r="A158" s="257" t="s">
        <v>11</v>
      </c>
      <c r="B158" s="258" t="s">
        <v>180</v>
      </c>
      <c r="C158" s="258" t="s">
        <v>181</v>
      </c>
      <c r="D158" s="258" t="s">
        <v>14</v>
      </c>
      <c r="E158" s="258">
        <v>74</v>
      </c>
      <c r="F158" s="259">
        <v>251</v>
      </c>
      <c r="G158" s="259">
        <v>262.67399999999998</v>
      </c>
      <c r="H158" s="258" t="s">
        <v>255</v>
      </c>
      <c r="I158" s="258" t="s">
        <v>257</v>
      </c>
      <c r="J158" s="258" t="s">
        <v>184</v>
      </c>
      <c r="K158" s="260" t="s">
        <v>185</v>
      </c>
    </row>
    <row r="159" spans="1:11">
      <c r="A159" s="253" t="s">
        <v>11</v>
      </c>
      <c r="B159" s="254" t="s">
        <v>180</v>
      </c>
      <c r="C159" s="254" t="s">
        <v>181</v>
      </c>
      <c r="D159" s="254" t="s">
        <v>14</v>
      </c>
      <c r="E159" s="254">
        <v>74</v>
      </c>
      <c r="F159" s="255">
        <v>262.67399999999998</v>
      </c>
      <c r="G159" s="255">
        <v>265.63200000000001</v>
      </c>
      <c r="H159" s="254" t="s">
        <v>258</v>
      </c>
      <c r="I159" s="254" t="s">
        <v>259</v>
      </c>
      <c r="J159" s="254" t="s">
        <v>184</v>
      </c>
      <c r="K159" s="256" t="s">
        <v>185</v>
      </c>
    </row>
    <row r="160" spans="1:11">
      <c r="A160" s="257" t="s">
        <v>11</v>
      </c>
      <c r="B160" s="258" t="s">
        <v>180</v>
      </c>
      <c r="C160" s="258" t="s">
        <v>181</v>
      </c>
      <c r="D160" s="258" t="s">
        <v>14</v>
      </c>
      <c r="E160" s="258">
        <v>74</v>
      </c>
      <c r="F160" s="259">
        <v>262.67399999999998</v>
      </c>
      <c r="G160" s="259">
        <v>265.63200000000001</v>
      </c>
      <c r="H160" s="258" t="s">
        <v>258</v>
      </c>
      <c r="I160" s="258" t="s">
        <v>260</v>
      </c>
      <c r="J160" s="258" t="s">
        <v>184</v>
      </c>
      <c r="K160" s="260" t="s">
        <v>185</v>
      </c>
    </row>
    <row r="161" spans="1:11">
      <c r="A161" s="253" t="s">
        <v>11</v>
      </c>
      <c r="B161" s="254" t="s">
        <v>180</v>
      </c>
      <c r="C161" s="254" t="s">
        <v>181</v>
      </c>
      <c r="D161" s="254" t="s">
        <v>14</v>
      </c>
      <c r="E161" s="254">
        <v>74</v>
      </c>
      <c r="F161" s="255">
        <v>265.63200000000001</v>
      </c>
      <c r="G161" s="255">
        <v>277</v>
      </c>
      <c r="H161" s="254" t="s">
        <v>261</v>
      </c>
      <c r="I161" s="254" t="s">
        <v>262</v>
      </c>
      <c r="J161" s="254" t="s">
        <v>184</v>
      </c>
      <c r="K161" s="256" t="s">
        <v>185</v>
      </c>
    </row>
    <row r="162" spans="1:11">
      <c r="A162" s="257" t="s">
        <v>11</v>
      </c>
      <c r="B162" s="258" t="s">
        <v>180</v>
      </c>
      <c r="C162" s="258" t="s">
        <v>181</v>
      </c>
      <c r="D162" s="258" t="s">
        <v>14</v>
      </c>
      <c r="E162" s="258">
        <v>74</v>
      </c>
      <c r="F162" s="259">
        <v>277</v>
      </c>
      <c r="G162" s="259">
        <v>287.983</v>
      </c>
      <c r="H162" s="258" t="s">
        <v>261</v>
      </c>
      <c r="I162" s="258" t="s">
        <v>263</v>
      </c>
      <c r="J162" s="258" t="s">
        <v>184</v>
      </c>
      <c r="K162" s="260" t="s">
        <v>185</v>
      </c>
    </row>
    <row r="163" spans="1:11">
      <c r="A163" s="253" t="s">
        <v>11</v>
      </c>
      <c r="B163" s="254" t="s">
        <v>180</v>
      </c>
      <c r="C163" s="254" t="s">
        <v>181</v>
      </c>
      <c r="D163" s="254" t="s">
        <v>14</v>
      </c>
      <c r="E163" s="254">
        <v>74</v>
      </c>
      <c r="F163" s="255">
        <v>287.983</v>
      </c>
      <c r="G163" s="255">
        <v>290.75099999999998</v>
      </c>
      <c r="H163" s="254" t="s">
        <v>264</v>
      </c>
      <c r="I163" s="254" t="s">
        <v>265</v>
      </c>
      <c r="J163" s="254" t="s">
        <v>184</v>
      </c>
      <c r="K163" s="256" t="s">
        <v>185</v>
      </c>
    </row>
    <row r="164" spans="1:11">
      <c r="A164" s="257" t="s">
        <v>11</v>
      </c>
      <c r="B164" s="258" t="s">
        <v>180</v>
      </c>
      <c r="C164" s="258" t="s">
        <v>181</v>
      </c>
      <c r="D164" s="258" t="s">
        <v>14</v>
      </c>
      <c r="E164" s="258">
        <v>74</v>
      </c>
      <c r="F164" s="259">
        <v>287.983</v>
      </c>
      <c r="G164" s="259">
        <v>290.75099999999998</v>
      </c>
      <c r="H164" s="258" t="s">
        <v>264</v>
      </c>
      <c r="I164" s="258" t="s">
        <v>266</v>
      </c>
      <c r="J164" s="258" t="s">
        <v>184</v>
      </c>
      <c r="K164" s="260" t="s">
        <v>185</v>
      </c>
    </row>
    <row r="165" spans="1:11">
      <c r="A165" s="253" t="s">
        <v>11</v>
      </c>
      <c r="B165" s="254" t="s">
        <v>267</v>
      </c>
      <c r="C165" s="254" t="s">
        <v>268</v>
      </c>
      <c r="D165" s="254" t="s">
        <v>85</v>
      </c>
      <c r="E165" s="254">
        <v>102</v>
      </c>
      <c r="F165" s="255">
        <v>6.3E-2</v>
      </c>
      <c r="G165" s="255">
        <v>1.901</v>
      </c>
      <c r="H165" s="254" t="s">
        <v>269</v>
      </c>
      <c r="I165" s="254" t="s">
        <v>270</v>
      </c>
      <c r="J165" s="254" t="s">
        <v>271</v>
      </c>
      <c r="K165" s="256" t="s">
        <v>272</v>
      </c>
    </row>
    <row r="166" spans="1:11">
      <c r="A166" s="257" t="s">
        <v>11</v>
      </c>
      <c r="B166" s="258" t="s">
        <v>267</v>
      </c>
      <c r="C166" s="258" t="s">
        <v>268</v>
      </c>
      <c r="D166" s="258" t="s">
        <v>85</v>
      </c>
      <c r="E166" s="258">
        <v>102</v>
      </c>
      <c r="F166" s="259">
        <v>6.3E-2</v>
      </c>
      <c r="G166" s="259">
        <v>1.901</v>
      </c>
      <c r="H166" s="258" t="s">
        <v>269</v>
      </c>
      <c r="I166" s="258" t="s">
        <v>273</v>
      </c>
      <c r="J166" s="258" t="s">
        <v>271</v>
      </c>
      <c r="K166" s="260" t="s">
        <v>272</v>
      </c>
    </row>
    <row r="167" spans="1:11">
      <c r="A167" s="253" t="s">
        <v>11</v>
      </c>
      <c r="B167" s="254" t="s">
        <v>267</v>
      </c>
      <c r="C167" s="254" t="s">
        <v>268</v>
      </c>
      <c r="D167" s="254" t="s">
        <v>85</v>
      </c>
      <c r="E167" s="254">
        <v>102</v>
      </c>
      <c r="F167" s="255">
        <v>1.901</v>
      </c>
      <c r="G167" s="255">
        <v>44.243000000000002</v>
      </c>
      <c r="H167" s="254" t="s">
        <v>274</v>
      </c>
      <c r="I167" s="254" t="s">
        <v>275</v>
      </c>
      <c r="J167" s="254" t="s">
        <v>271</v>
      </c>
      <c r="K167" s="256" t="s">
        <v>272</v>
      </c>
    </row>
    <row r="168" spans="1:11">
      <c r="A168" s="257" t="s">
        <v>11</v>
      </c>
      <c r="B168" s="258" t="s">
        <v>267</v>
      </c>
      <c r="C168" s="258" t="s">
        <v>268</v>
      </c>
      <c r="D168" s="258" t="s">
        <v>85</v>
      </c>
      <c r="E168" s="258">
        <v>102</v>
      </c>
      <c r="F168" s="259">
        <v>44.243000000000002</v>
      </c>
      <c r="G168" s="259">
        <v>46.752000000000002</v>
      </c>
      <c r="H168" s="258" t="s">
        <v>276</v>
      </c>
      <c r="I168" s="258" t="s">
        <v>277</v>
      </c>
      <c r="J168" s="258" t="s">
        <v>271</v>
      </c>
      <c r="K168" s="260" t="s">
        <v>272</v>
      </c>
    </row>
    <row r="169" spans="1:11">
      <c r="A169" s="253" t="s">
        <v>11</v>
      </c>
      <c r="B169" s="254" t="s">
        <v>267</v>
      </c>
      <c r="C169" s="254" t="s">
        <v>268</v>
      </c>
      <c r="D169" s="254" t="s">
        <v>85</v>
      </c>
      <c r="E169" s="254">
        <v>102</v>
      </c>
      <c r="F169" s="255">
        <v>46.752000000000002</v>
      </c>
      <c r="G169" s="255">
        <v>50.84</v>
      </c>
      <c r="H169" s="254" t="s">
        <v>278</v>
      </c>
      <c r="I169" s="254" t="s">
        <v>279</v>
      </c>
      <c r="J169" s="254" t="s">
        <v>271</v>
      </c>
      <c r="K169" s="256" t="s">
        <v>272</v>
      </c>
    </row>
    <row r="170" spans="1:11">
      <c r="A170" s="257" t="s">
        <v>11</v>
      </c>
      <c r="B170" s="258" t="s">
        <v>267</v>
      </c>
      <c r="C170" s="258" t="s">
        <v>268</v>
      </c>
      <c r="D170" s="258" t="s">
        <v>85</v>
      </c>
      <c r="E170" s="258">
        <v>102</v>
      </c>
      <c r="F170" s="259">
        <v>50.84</v>
      </c>
      <c r="G170" s="259">
        <v>52.296999999999997</v>
      </c>
      <c r="H170" s="258" t="s">
        <v>280</v>
      </c>
      <c r="I170" s="258" t="s">
        <v>281</v>
      </c>
      <c r="J170" s="258" t="s">
        <v>271</v>
      </c>
      <c r="K170" s="260" t="s">
        <v>272</v>
      </c>
    </row>
    <row r="171" spans="1:11">
      <c r="A171" s="253" t="s">
        <v>11</v>
      </c>
      <c r="B171" s="254" t="s">
        <v>267</v>
      </c>
      <c r="C171" s="254" t="s">
        <v>268</v>
      </c>
      <c r="D171" s="254" t="s">
        <v>85</v>
      </c>
      <c r="E171" s="254">
        <v>103</v>
      </c>
      <c r="F171" s="255">
        <v>1524.9829999999999</v>
      </c>
      <c r="G171" s="255">
        <v>1527.52</v>
      </c>
      <c r="H171" s="254" t="s">
        <v>282</v>
      </c>
      <c r="I171" s="254" t="s">
        <v>283</v>
      </c>
      <c r="J171" s="254" t="s">
        <v>284</v>
      </c>
      <c r="K171" s="256" t="s">
        <v>272</v>
      </c>
    </row>
    <row r="172" spans="1:11">
      <c r="A172" s="257" t="s">
        <v>11</v>
      </c>
      <c r="B172" s="258" t="s">
        <v>267</v>
      </c>
      <c r="C172" s="258" t="s">
        <v>268</v>
      </c>
      <c r="D172" s="258" t="s">
        <v>85</v>
      </c>
      <c r="E172" s="258">
        <v>103</v>
      </c>
      <c r="F172" s="259">
        <v>1525.184</v>
      </c>
      <c r="G172" s="259">
        <v>1527.52</v>
      </c>
      <c r="H172" s="258" t="s">
        <v>282</v>
      </c>
      <c r="I172" s="258" t="s">
        <v>285</v>
      </c>
      <c r="J172" s="258" t="s">
        <v>284</v>
      </c>
      <c r="K172" s="260" t="s">
        <v>272</v>
      </c>
    </row>
    <row r="173" spans="1:11">
      <c r="A173" s="253" t="s">
        <v>11</v>
      </c>
      <c r="B173" s="254" t="s">
        <v>267</v>
      </c>
      <c r="C173" s="254" t="s">
        <v>268</v>
      </c>
      <c r="D173" s="254" t="s">
        <v>85</v>
      </c>
      <c r="E173" s="254">
        <v>103</v>
      </c>
      <c r="F173" s="255">
        <v>1527.52</v>
      </c>
      <c r="G173" s="255">
        <v>1538.921</v>
      </c>
      <c r="H173" s="254" t="s">
        <v>286</v>
      </c>
      <c r="I173" s="254" t="s">
        <v>287</v>
      </c>
      <c r="J173" s="254" t="s">
        <v>284</v>
      </c>
      <c r="K173" s="256" t="s">
        <v>272</v>
      </c>
    </row>
    <row r="174" spans="1:11">
      <c r="A174" s="257" t="s">
        <v>11</v>
      </c>
      <c r="B174" s="258" t="s">
        <v>267</v>
      </c>
      <c r="C174" s="258" t="s">
        <v>268</v>
      </c>
      <c r="D174" s="258" t="s">
        <v>85</v>
      </c>
      <c r="E174" s="258">
        <v>103</v>
      </c>
      <c r="F174" s="259">
        <v>1538.921</v>
      </c>
      <c r="G174" s="259">
        <v>1541.0340000000001</v>
      </c>
      <c r="H174" s="258" t="s">
        <v>288</v>
      </c>
      <c r="I174" s="258" t="s">
        <v>289</v>
      </c>
      <c r="J174" s="258" t="s">
        <v>284</v>
      </c>
      <c r="K174" s="260" t="s">
        <v>272</v>
      </c>
    </row>
    <row r="175" spans="1:11">
      <c r="A175" s="253" t="s">
        <v>11</v>
      </c>
      <c r="B175" s="254" t="s">
        <v>267</v>
      </c>
      <c r="C175" s="254" t="s">
        <v>268</v>
      </c>
      <c r="D175" s="254" t="s">
        <v>85</v>
      </c>
      <c r="E175" s="254">
        <v>103</v>
      </c>
      <c r="F175" s="255">
        <v>1541.0340000000001</v>
      </c>
      <c r="G175" s="255">
        <v>1585.672</v>
      </c>
      <c r="H175" s="254" t="s">
        <v>290</v>
      </c>
      <c r="I175" s="254" t="s">
        <v>291</v>
      </c>
      <c r="J175" s="254" t="s">
        <v>284</v>
      </c>
      <c r="K175" s="256" t="s">
        <v>272</v>
      </c>
    </row>
    <row r="176" spans="1:11">
      <c r="A176" s="257" t="s">
        <v>11</v>
      </c>
      <c r="B176" s="258" t="s">
        <v>267</v>
      </c>
      <c r="C176" s="258" t="s">
        <v>268</v>
      </c>
      <c r="D176" s="258" t="s">
        <v>85</v>
      </c>
      <c r="E176" s="258">
        <v>103</v>
      </c>
      <c r="F176" s="259">
        <v>1585.672</v>
      </c>
      <c r="G176" s="259">
        <v>1587.8</v>
      </c>
      <c r="H176" s="258" t="s">
        <v>292</v>
      </c>
      <c r="I176" s="258" t="s">
        <v>293</v>
      </c>
      <c r="J176" s="258" t="s">
        <v>284</v>
      </c>
      <c r="K176" s="260" t="s">
        <v>272</v>
      </c>
    </row>
    <row r="177" spans="1:11">
      <c r="A177" s="253" t="s">
        <v>11</v>
      </c>
      <c r="B177" s="254" t="s">
        <v>267</v>
      </c>
      <c r="C177" s="254" t="s">
        <v>268</v>
      </c>
      <c r="D177" s="254" t="s">
        <v>85</v>
      </c>
      <c r="E177" s="254">
        <v>103</v>
      </c>
      <c r="F177" s="255">
        <v>1585.672</v>
      </c>
      <c r="G177" s="255">
        <v>1587.8</v>
      </c>
      <c r="H177" s="254" t="s">
        <v>292</v>
      </c>
      <c r="I177" s="254" t="s">
        <v>294</v>
      </c>
      <c r="J177" s="254" t="s">
        <v>284</v>
      </c>
      <c r="K177" s="256" t="s">
        <v>272</v>
      </c>
    </row>
    <row r="178" spans="1:11">
      <c r="A178" s="257" t="s">
        <v>11</v>
      </c>
      <c r="B178" s="258" t="s">
        <v>267</v>
      </c>
      <c r="C178" s="258" t="s">
        <v>268</v>
      </c>
      <c r="D178" s="258" t="s">
        <v>85</v>
      </c>
      <c r="E178" s="258">
        <v>103</v>
      </c>
      <c r="F178" s="259">
        <v>1587.8</v>
      </c>
      <c r="G178" s="259">
        <v>1643.8</v>
      </c>
      <c r="H178" s="258" t="s">
        <v>295</v>
      </c>
      <c r="I178" s="258" t="s">
        <v>296</v>
      </c>
      <c r="J178" s="258" t="s">
        <v>284</v>
      </c>
      <c r="K178" s="260" t="s">
        <v>272</v>
      </c>
    </row>
    <row r="179" spans="1:11">
      <c r="A179" s="253" t="s">
        <v>11</v>
      </c>
      <c r="B179" s="254" t="s">
        <v>267</v>
      </c>
      <c r="C179" s="254" t="s">
        <v>268</v>
      </c>
      <c r="D179" s="254" t="s">
        <v>85</v>
      </c>
      <c r="E179" s="254">
        <v>103</v>
      </c>
      <c r="F179" s="255">
        <v>1643.8</v>
      </c>
      <c r="G179" s="255">
        <v>1645.895</v>
      </c>
      <c r="H179" s="254" t="s">
        <v>297</v>
      </c>
      <c r="I179" s="254" t="s">
        <v>298</v>
      </c>
      <c r="J179" s="254" t="s">
        <v>284</v>
      </c>
      <c r="K179" s="256" t="s">
        <v>272</v>
      </c>
    </row>
    <row r="180" spans="1:11">
      <c r="A180" s="257" t="s">
        <v>11</v>
      </c>
      <c r="B180" s="258" t="s">
        <v>267</v>
      </c>
      <c r="C180" s="258" t="s">
        <v>268</v>
      </c>
      <c r="D180" s="258" t="s">
        <v>85</v>
      </c>
      <c r="E180" s="258">
        <v>103</v>
      </c>
      <c r="F180" s="259">
        <v>1643.8</v>
      </c>
      <c r="G180" s="259">
        <v>1645.895</v>
      </c>
      <c r="H180" s="258" t="s">
        <v>297</v>
      </c>
      <c r="I180" s="258" t="s">
        <v>299</v>
      </c>
      <c r="J180" s="258" t="s">
        <v>284</v>
      </c>
      <c r="K180" s="260" t="s">
        <v>272</v>
      </c>
    </row>
    <row r="181" spans="1:11">
      <c r="A181" s="253" t="s">
        <v>11</v>
      </c>
      <c r="B181" s="254" t="s">
        <v>267</v>
      </c>
      <c r="C181" s="254" t="s">
        <v>268</v>
      </c>
      <c r="D181" s="254" t="s">
        <v>85</v>
      </c>
      <c r="E181" s="254">
        <v>103</v>
      </c>
      <c r="F181" s="255">
        <v>1645.895</v>
      </c>
      <c r="G181" s="255">
        <v>1724.2860000000001</v>
      </c>
      <c r="H181" s="254" t="s">
        <v>300</v>
      </c>
      <c r="I181" s="254" t="s">
        <v>301</v>
      </c>
      <c r="J181" s="254" t="s">
        <v>284</v>
      </c>
      <c r="K181" s="256" t="s">
        <v>272</v>
      </c>
    </row>
    <row r="182" spans="1:11">
      <c r="A182" s="257" t="s">
        <v>11</v>
      </c>
      <c r="B182" s="258" t="s">
        <v>267</v>
      </c>
      <c r="C182" s="258" t="s">
        <v>268</v>
      </c>
      <c r="D182" s="258" t="s">
        <v>85</v>
      </c>
      <c r="E182" s="258">
        <v>103</v>
      </c>
      <c r="F182" s="259">
        <v>1724.2860000000001</v>
      </c>
      <c r="G182" s="259">
        <v>1726.242</v>
      </c>
      <c r="H182" s="258" t="s">
        <v>302</v>
      </c>
      <c r="I182" s="258" t="s">
        <v>303</v>
      </c>
      <c r="J182" s="258" t="s">
        <v>284</v>
      </c>
      <c r="K182" s="260" t="s">
        <v>272</v>
      </c>
    </row>
    <row r="183" spans="1:11">
      <c r="A183" s="253" t="s">
        <v>11</v>
      </c>
      <c r="B183" s="254" t="s">
        <v>267</v>
      </c>
      <c r="C183" s="254" t="s">
        <v>268</v>
      </c>
      <c r="D183" s="254" t="s">
        <v>85</v>
      </c>
      <c r="E183" s="254">
        <v>103</v>
      </c>
      <c r="F183" s="255">
        <v>1724.2860000000001</v>
      </c>
      <c r="G183" s="255">
        <v>1726.242</v>
      </c>
      <c r="H183" s="254" t="s">
        <v>302</v>
      </c>
      <c r="I183" s="254" t="s">
        <v>304</v>
      </c>
      <c r="J183" s="254" t="s">
        <v>284</v>
      </c>
      <c r="K183" s="256" t="s">
        <v>272</v>
      </c>
    </row>
    <row r="184" spans="1:11">
      <c r="A184" s="257" t="s">
        <v>11</v>
      </c>
      <c r="B184" s="258" t="s">
        <v>267</v>
      </c>
      <c r="C184" s="258" t="s">
        <v>268</v>
      </c>
      <c r="D184" s="258" t="s">
        <v>85</v>
      </c>
      <c r="E184" s="258">
        <v>103</v>
      </c>
      <c r="F184" s="259">
        <v>1726.242</v>
      </c>
      <c r="G184" s="259">
        <v>1803.5129999999999</v>
      </c>
      <c r="H184" s="258" t="s">
        <v>305</v>
      </c>
      <c r="I184" s="258" t="s">
        <v>306</v>
      </c>
      <c r="J184" s="258" t="s">
        <v>284</v>
      </c>
      <c r="K184" s="260" t="s">
        <v>272</v>
      </c>
    </row>
    <row r="185" spans="1:11">
      <c r="A185" s="253" t="s">
        <v>11</v>
      </c>
      <c r="B185" s="254" t="s">
        <v>267</v>
      </c>
      <c r="C185" s="254" t="s">
        <v>268</v>
      </c>
      <c r="D185" s="254" t="s">
        <v>85</v>
      </c>
      <c r="E185" s="254">
        <v>103</v>
      </c>
      <c r="F185" s="255">
        <v>1803.5129999999999</v>
      </c>
      <c r="G185" s="255">
        <v>1806.6489999999999</v>
      </c>
      <c r="H185" s="254" t="s">
        <v>307</v>
      </c>
      <c r="I185" s="254" t="s">
        <v>308</v>
      </c>
      <c r="J185" s="254" t="s">
        <v>284</v>
      </c>
      <c r="K185" s="256" t="s">
        <v>272</v>
      </c>
    </row>
    <row r="186" spans="1:11">
      <c r="A186" s="257" t="s">
        <v>11</v>
      </c>
      <c r="B186" s="258" t="s">
        <v>267</v>
      </c>
      <c r="C186" s="258" t="s">
        <v>268</v>
      </c>
      <c r="D186" s="258" t="s">
        <v>85</v>
      </c>
      <c r="E186" s="258">
        <v>103</v>
      </c>
      <c r="F186" s="259">
        <v>1803.5129999999999</v>
      </c>
      <c r="G186" s="259">
        <v>1806.6489999999999</v>
      </c>
      <c r="H186" s="258" t="s">
        <v>307</v>
      </c>
      <c r="I186" s="258" t="s">
        <v>309</v>
      </c>
      <c r="J186" s="258" t="s">
        <v>284</v>
      </c>
      <c r="K186" s="260" t="s">
        <v>272</v>
      </c>
    </row>
    <row r="187" spans="1:11">
      <c r="A187" s="253" t="s">
        <v>11</v>
      </c>
      <c r="B187" s="254" t="s">
        <v>267</v>
      </c>
      <c r="C187" s="254" t="s">
        <v>268</v>
      </c>
      <c r="D187" s="254" t="s">
        <v>85</v>
      </c>
      <c r="E187" s="254">
        <v>103</v>
      </c>
      <c r="F187" s="255">
        <v>1806.6489999999999</v>
      </c>
      <c r="G187" s="255">
        <v>1813.345</v>
      </c>
      <c r="H187" s="254" t="s">
        <v>310</v>
      </c>
      <c r="I187" s="254" t="s">
        <v>311</v>
      </c>
      <c r="J187" s="254" t="s">
        <v>284</v>
      </c>
      <c r="K187" s="256" t="s">
        <v>272</v>
      </c>
    </row>
    <row r="188" spans="1:11">
      <c r="A188" s="257" t="s">
        <v>11</v>
      </c>
      <c r="B188" s="258" t="s">
        <v>267</v>
      </c>
      <c r="C188" s="258" t="s">
        <v>268</v>
      </c>
      <c r="D188" s="258" t="s">
        <v>85</v>
      </c>
      <c r="E188" s="258">
        <v>103</v>
      </c>
      <c r="F188" s="259">
        <v>1813.345</v>
      </c>
      <c r="G188" s="259">
        <v>1822.8620000000001</v>
      </c>
      <c r="H188" s="258" t="s">
        <v>312</v>
      </c>
      <c r="I188" s="258" t="s">
        <v>313</v>
      </c>
      <c r="J188" s="258" t="s">
        <v>284</v>
      </c>
      <c r="K188" s="260" t="s">
        <v>272</v>
      </c>
    </row>
    <row r="189" spans="1:11">
      <c r="A189" s="253" t="s">
        <v>11</v>
      </c>
      <c r="B189" s="254" t="s">
        <v>314</v>
      </c>
      <c r="C189" s="254" t="s">
        <v>315</v>
      </c>
      <c r="D189" s="254" t="s">
        <v>85</v>
      </c>
      <c r="E189" s="254">
        <v>103</v>
      </c>
      <c r="F189" s="255">
        <v>1822.8620000000001</v>
      </c>
      <c r="G189" s="255">
        <v>1825.5909999999999</v>
      </c>
      <c r="H189" s="254" t="s">
        <v>316</v>
      </c>
      <c r="I189" s="254" t="s">
        <v>317</v>
      </c>
      <c r="J189" s="254" t="s">
        <v>284</v>
      </c>
      <c r="K189" s="256" t="s">
        <v>318</v>
      </c>
    </row>
    <row r="190" spans="1:11">
      <c r="A190" s="257" t="s">
        <v>11</v>
      </c>
      <c r="B190" s="258" t="s">
        <v>314</v>
      </c>
      <c r="C190" s="258" t="s">
        <v>315</v>
      </c>
      <c r="D190" s="258" t="s">
        <v>85</v>
      </c>
      <c r="E190" s="258">
        <v>103</v>
      </c>
      <c r="F190" s="259">
        <v>1822.8620000000001</v>
      </c>
      <c r="G190" s="259">
        <v>1825.5909999999999</v>
      </c>
      <c r="H190" s="258" t="s">
        <v>316</v>
      </c>
      <c r="I190" s="258" t="s">
        <v>319</v>
      </c>
      <c r="J190" s="258" t="s">
        <v>284</v>
      </c>
      <c r="K190" s="260" t="s">
        <v>318</v>
      </c>
    </row>
    <row r="191" spans="1:11">
      <c r="A191" s="253" t="s">
        <v>11</v>
      </c>
      <c r="B191" s="254" t="s">
        <v>314</v>
      </c>
      <c r="C191" s="254" t="s">
        <v>315</v>
      </c>
      <c r="D191" s="254" t="s">
        <v>85</v>
      </c>
      <c r="E191" s="254">
        <v>103</v>
      </c>
      <c r="F191" s="255">
        <v>1825.5909999999999</v>
      </c>
      <c r="G191" s="255">
        <v>1850.855</v>
      </c>
      <c r="H191" s="254" t="s">
        <v>320</v>
      </c>
      <c r="I191" s="254" t="s">
        <v>321</v>
      </c>
      <c r="J191" s="254" t="s">
        <v>284</v>
      </c>
      <c r="K191" s="256" t="s">
        <v>318</v>
      </c>
    </row>
    <row r="192" spans="1:11">
      <c r="A192" s="257" t="s">
        <v>11</v>
      </c>
      <c r="B192" s="258" t="s">
        <v>314</v>
      </c>
      <c r="C192" s="258" t="s">
        <v>315</v>
      </c>
      <c r="D192" s="258" t="s">
        <v>85</v>
      </c>
      <c r="E192" s="258">
        <v>103</v>
      </c>
      <c r="F192" s="259">
        <v>1850.855</v>
      </c>
      <c r="G192" s="259">
        <v>1854.0170000000001</v>
      </c>
      <c r="H192" s="258" t="s">
        <v>322</v>
      </c>
      <c r="I192" s="258" t="s">
        <v>323</v>
      </c>
      <c r="J192" s="258" t="s">
        <v>284</v>
      </c>
      <c r="K192" s="260" t="s">
        <v>318</v>
      </c>
    </row>
    <row r="193" spans="1:11">
      <c r="A193" s="253" t="s">
        <v>11</v>
      </c>
      <c r="B193" s="254" t="s">
        <v>314</v>
      </c>
      <c r="C193" s="254" t="s">
        <v>315</v>
      </c>
      <c r="D193" s="254" t="s">
        <v>85</v>
      </c>
      <c r="E193" s="254">
        <v>103</v>
      </c>
      <c r="F193" s="255">
        <v>1850.855</v>
      </c>
      <c r="G193" s="255">
        <v>1854.0170000000001</v>
      </c>
      <c r="H193" s="254" t="s">
        <v>322</v>
      </c>
      <c r="I193" s="254" t="s">
        <v>324</v>
      </c>
      <c r="J193" s="254" t="s">
        <v>284</v>
      </c>
      <c r="K193" s="256" t="s">
        <v>318</v>
      </c>
    </row>
    <row r="194" spans="1:11">
      <c r="A194" s="257" t="s">
        <v>11</v>
      </c>
      <c r="B194" s="258" t="s">
        <v>314</v>
      </c>
      <c r="C194" s="258" t="s">
        <v>315</v>
      </c>
      <c r="D194" s="258" t="s">
        <v>85</v>
      </c>
      <c r="E194" s="258">
        <v>103</v>
      </c>
      <c r="F194" s="259">
        <v>1854.0170000000001</v>
      </c>
      <c r="G194" s="259">
        <v>1892.068</v>
      </c>
      <c r="H194" s="258" t="s">
        <v>325</v>
      </c>
      <c r="I194" s="258" t="s">
        <v>326</v>
      </c>
      <c r="J194" s="258" t="s">
        <v>284</v>
      </c>
      <c r="K194" s="260" t="s">
        <v>318</v>
      </c>
    </row>
    <row r="195" spans="1:11">
      <c r="A195" s="253" t="s">
        <v>11</v>
      </c>
      <c r="B195" s="254" t="s">
        <v>314</v>
      </c>
      <c r="C195" s="254" t="s">
        <v>315</v>
      </c>
      <c r="D195" s="254" t="s">
        <v>85</v>
      </c>
      <c r="E195" s="254">
        <v>103</v>
      </c>
      <c r="F195" s="255">
        <v>1892.068</v>
      </c>
      <c r="G195" s="255">
        <v>1894.85</v>
      </c>
      <c r="H195" s="254" t="s">
        <v>327</v>
      </c>
      <c r="I195" s="254" t="s">
        <v>328</v>
      </c>
      <c r="J195" s="254" t="s">
        <v>284</v>
      </c>
      <c r="K195" s="256" t="s">
        <v>318</v>
      </c>
    </row>
    <row r="196" spans="1:11">
      <c r="A196" s="257" t="s">
        <v>11</v>
      </c>
      <c r="B196" s="258" t="s">
        <v>314</v>
      </c>
      <c r="C196" s="258" t="s">
        <v>315</v>
      </c>
      <c r="D196" s="258" t="s">
        <v>85</v>
      </c>
      <c r="E196" s="258">
        <v>103</v>
      </c>
      <c r="F196" s="259">
        <v>1892.068</v>
      </c>
      <c r="G196" s="259">
        <v>1894.85</v>
      </c>
      <c r="H196" s="258" t="s">
        <v>327</v>
      </c>
      <c r="I196" s="258" t="s">
        <v>329</v>
      </c>
      <c r="J196" s="258" t="s">
        <v>284</v>
      </c>
      <c r="K196" s="260" t="s">
        <v>318</v>
      </c>
    </row>
    <row r="197" spans="1:11">
      <c r="A197" s="253" t="s">
        <v>11</v>
      </c>
      <c r="B197" s="254" t="s">
        <v>314</v>
      </c>
      <c r="C197" s="254" t="s">
        <v>315</v>
      </c>
      <c r="D197" s="254" t="s">
        <v>85</v>
      </c>
      <c r="E197" s="254">
        <v>103</v>
      </c>
      <c r="F197" s="255">
        <v>1894.85</v>
      </c>
      <c r="G197" s="255">
        <v>1934.7660000000001</v>
      </c>
      <c r="H197" s="254" t="s">
        <v>330</v>
      </c>
      <c r="I197" s="254" t="s">
        <v>331</v>
      </c>
      <c r="J197" s="254" t="s">
        <v>284</v>
      </c>
      <c r="K197" s="256" t="s">
        <v>318</v>
      </c>
    </row>
    <row r="198" spans="1:11">
      <c r="A198" s="257" t="s">
        <v>11</v>
      </c>
      <c r="B198" s="258" t="s">
        <v>314</v>
      </c>
      <c r="C198" s="258" t="s">
        <v>315</v>
      </c>
      <c r="D198" s="258" t="s">
        <v>85</v>
      </c>
      <c r="E198" s="258">
        <v>103</v>
      </c>
      <c r="F198" s="259">
        <v>1934.7660000000001</v>
      </c>
      <c r="G198" s="259">
        <v>1937.5050000000001</v>
      </c>
      <c r="H198" s="258" t="s">
        <v>332</v>
      </c>
      <c r="I198" s="258" t="s">
        <v>333</v>
      </c>
      <c r="J198" s="258" t="s">
        <v>284</v>
      </c>
      <c r="K198" s="260" t="s">
        <v>318</v>
      </c>
    </row>
    <row r="199" spans="1:11">
      <c r="A199" s="253" t="s">
        <v>11</v>
      </c>
      <c r="B199" s="254" t="s">
        <v>314</v>
      </c>
      <c r="C199" s="254" t="s">
        <v>315</v>
      </c>
      <c r="D199" s="254" t="s">
        <v>85</v>
      </c>
      <c r="E199" s="254">
        <v>103</v>
      </c>
      <c r="F199" s="255">
        <v>1934.7660000000001</v>
      </c>
      <c r="G199" s="255">
        <v>1937.5050000000001</v>
      </c>
      <c r="H199" s="254" t="s">
        <v>332</v>
      </c>
      <c r="I199" s="254" t="s">
        <v>334</v>
      </c>
      <c r="J199" s="254" t="s">
        <v>284</v>
      </c>
      <c r="K199" s="256" t="s">
        <v>318</v>
      </c>
    </row>
    <row r="200" spans="1:11">
      <c r="A200" s="257" t="s">
        <v>11</v>
      </c>
      <c r="B200" s="258" t="s">
        <v>314</v>
      </c>
      <c r="C200" s="258" t="s">
        <v>315</v>
      </c>
      <c r="D200" s="258" t="s">
        <v>85</v>
      </c>
      <c r="E200" s="258">
        <v>103</v>
      </c>
      <c r="F200" s="259">
        <v>1937.5050000000001</v>
      </c>
      <c r="G200" s="259">
        <v>1983.4059999999999</v>
      </c>
      <c r="H200" s="258" t="s">
        <v>335</v>
      </c>
      <c r="I200" s="258" t="s">
        <v>336</v>
      </c>
      <c r="J200" s="258" t="s">
        <v>284</v>
      </c>
      <c r="K200" s="260" t="s">
        <v>318</v>
      </c>
    </row>
    <row r="201" spans="1:11">
      <c r="A201" s="253" t="s">
        <v>11</v>
      </c>
      <c r="B201" s="254" t="s">
        <v>314</v>
      </c>
      <c r="C201" s="254" t="s">
        <v>315</v>
      </c>
      <c r="D201" s="254" t="s">
        <v>85</v>
      </c>
      <c r="E201" s="254">
        <v>103</v>
      </c>
      <c r="F201" s="255">
        <v>1983.4059999999999</v>
      </c>
      <c r="G201" s="255">
        <v>1986.088</v>
      </c>
      <c r="H201" s="254" t="s">
        <v>337</v>
      </c>
      <c r="I201" s="254" t="s">
        <v>338</v>
      </c>
      <c r="J201" s="254" t="s">
        <v>284</v>
      </c>
      <c r="K201" s="256" t="s">
        <v>318</v>
      </c>
    </row>
    <row r="202" spans="1:11">
      <c r="A202" s="257" t="s">
        <v>11</v>
      </c>
      <c r="B202" s="258" t="s">
        <v>314</v>
      </c>
      <c r="C202" s="258" t="s">
        <v>315</v>
      </c>
      <c r="D202" s="258" t="s">
        <v>85</v>
      </c>
      <c r="E202" s="258">
        <v>103</v>
      </c>
      <c r="F202" s="259">
        <v>1983.4059999999999</v>
      </c>
      <c r="G202" s="259">
        <v>1986.088</v>
      </c>
      <c r="H202" s="258" t="s">
        <v>337</v>
      </c>
      <c r="I202" s="258" t="s">
        <v>339</v>
      </c>
      <c r="J202" s="258" t="s">
        <v>284</v>
      </c>
      <c r="K202" s="260" t="s">
        <v>318</v>
      </c>
    </row>
    <row r="203" spans="1:11">
      <c r="A203" s="253" t="s">
        <v>11</v>
      </c>
      <c r="B203" s="254" t="s">
        <v>314</v>
      </c>
      <c r="C203" s="254" t="s">
        <v>315</v>
      </c>
      <c r="D203" s="254" t="s">
        <v>85</v>
      </c>
      <c r="E203" s="254">
        <v>103</v>
      </c>
      <c r="F203" s="255">
        <v>1986.088</v>
      </c>
      <c r="G203" s="255">
        <v>2018</v>
      </c>
      <c r="H203" s="254" t="s">
        <v>340</v>
      </c>
      <c r="I203" s="254" t="s">
        <v>341</v>
      </c>
      <c r="J203" s="254" t="s">
        <v>284</v>
      </c>
      <c r="K203" s="256" t="s">
        <v>318</v>
      </c>
    </row>
    <row r="204" spans="1:11">
      <c r="A204" s="257" t="s">
        <v>11</v>
      </c>
      <c r="B204" s="258" t="s">
        <v>314</v>
      </c>
      <c r="C204" s="258" t="s">
        <v>315</v>
      </c>
      <c r="D204" s="258" t="s">
        <v>85</v>
      </c>
      <c r="E204" s="258">
        <v>103</v>
      </c>
      <c r="F204" s="259">
        <v>2018</v>
      </c>
      <c r="G204" s="259">
        <v>2027.47</v>
      </c>
      <c r="H204" s="258" t="s">
        <v>342</v>
      </c>
      <c r="I204" s="258" t="s">
        <v>343</v>
      </c>
      <c r="J204" s="258" t="s">
        <v>284</v>
      </c>
      <c r="K204" s="260" t="s">
        <v>318</v>
      </c>
    </row>
    <row r="205" spans="1:11">
      <c r="A205" s="253" t="s">
        <v>11</v>
      </c>
      <c r="B205" s="254" t="s">
        <v>314</v>
      </c>
      <c r="C205" s="254" t="s">
        <v>315</v>
      </c>
      <c r="D205" s="254" t="s">
        <v>85</v>
      </c>
      <c r="E205" s="254">
        <v>103</v>
      </c>
      <c r="F205" s="255">
        <v>2027.47</v>
      </c>
      <c r="G205" s="255">
        <v>2030.586</v>
      </c>
      <c r="H205" s="254" t="s">
        <v>344</v>
      </c>
      <c r="I205" s="254" t="s">
        <v>345</v>
      </c>
      <c r="J205" s="254" t="s">
        <v>284</v>
      </c>
      <c r="K205" s="256" t="s">
        <v>318</v>
      </c>
    </row>
    <row r="206" spans="1:11">
      <c r="A206" s="257" t="s">
        <v>11</v>
      </c>
      <c r="B206" s="258" t="s">
        <v>314</v>
      </c>
      <c r="C206" s="258" t="s">
        <v>315</v>
      </c>
      <c r="D206" s="258" t="s">
        <v>85</v>
      </c>
      <c r="E206" s="258">
        <v>103</v>
      </c>
      <c r="F206" s="259">
        <v>2027.47</v>
      </c>
      <c r="G206" s="259">
        <v>2030.586</v>
      </c>
      <c r="H206" s="258" t="s">
        <v>344</v>
      </c>
      <c r="I206" s="258" t="s">
        <v>346</v>
      </c>
      <c r="J206" s="258" t="s">
        <v>284</v>
      </c>
      <c r="K206" s="260" t="s">
        <v>318</v>
      </c>
    </row>
    <row r="207" spans="1:11">
      <c r="A207" s="253" t="s">
        <v>11</v>
      </c>
      <c r="B207" s="254" t="s">
        <v>314</v>
      </c>
      <c r="C207" s="254" t="s">
        <v>315</v>
      </c>
      <c r="D207" s="254" t="s">
        <v>85</v>
      </c>
      <c r="E207" s="254">
        <v>103</v>
      </c>
      <c r="F207" s="255">
        <v>2030.586</v>
      </c>
      <c r="G207" s="255">
        <v>2033.424</v>
      </c>
      <c r="H207" s="254" t="s">
        <v>347</v>
      </c>
      <c r="I207" s="254" t="s">
        <v>348</v>
      </c>
      <c r="J207" s="254" t="s">
        <v>284</v>
      </c>
      <c r="K207" s="256" t="s">
        <v>318</v>
      </c>
    </row>
    <row r="208" spans="1:11">
      <c r="A208" s="257" t="s">
        <v>11</v>
      </c>
      <c r="B208" s="258" t="s">
        <v>314</v>
      </c>
      <c r="C208" s="258" t="s">
        <v>315</v>
      </c>
      <c r="D208" s="258" t="s">
        <v>85</v>
      </c>
      <c r="E208" s="258">
        <v>103</v>
      </c>
      <c r="F208" s="259">
        <v>2030.586</v>
      </c>
      <c r="G208" s="259">
        <v>2033.424</v>
      </c>
      <c r="H208" s="258" t="s">
        <v>347</v>
      </c>
      <c r="I208" s="258" t="s">
        <v>349</v>
      </c>
      <c r="J208" s="258" t="s">
        <v>284</v>
      </c>
      <c r="K208" s="260" t="s">
        <v>318</v>
      </c>
    </row>
    <row r="209" spans="1:11">
      <c r="A209" s="253" t="s">
        <v>11</v>
      </c>
      <c r="B209" s="254" t="s">
        <v>314</v>
      </c>
      <c r="C209" s="254" t="s">
        <v>315</v>
      </c>
      <c r="D209" s="254" t="s">
        <v>85</v>
      </c>
      <c r="E209" s="254">
        <v>103</v>
      </c>
      <c r="F209" s="255">
        <v>2033.424</v>
      </c>
      <c r="G209" s="255">
        <v>2038</v>
      </c>
      <c r="H209" s="254" t="s">
        <v>274</v>
      </c>
      <c r="I209" s="254" t="s">
        <v>350</v>
      </c>
      <c r="J209" s="254" t="s">
        <v>284</v>
      </c>
      <c r="K209" s="256" t="s">
        <v>318</v>
      </c>
    </row>
    <row r="210" spans="1:11">
      <c r="A210" s="257" t="s">
        <v>11</v>
      </c>
      <c r="B210" s="258" t="s">
        <v>314</v>
      </c>
      <c r="C210" s="258" t="s">
        <v>315</v>
      </c>
      <c r="D210" s="258" t="s">
        <v>85</v>
      </c>
      <c r="E210" s="258">
        <v>103</v>
      </c>
      <c r="F210" s="259">
        <v>2038</v>
      </c>
      <c r="G210" s="259">
        <v>2056</v>
      </c>
      <c r="H210" s="258" t="s">
        <v>280</v>
      </c>
      <c r="I210" s="258" t="s">
        <v>351</v>
      </c>
      <c r="J210" s="258" t="s">
        <v>284</v>
      </c>
      <c r="K210" s="260" t="s">
        <v>318</v>
      </c>
    </row>
    <row r="211" spans="1:11">
      <c r="A211" s="253" t="s">
        <v>11</v>
      </c>
      <c r="B211" s="254" t="s">
        <v>314</v>
      </c>
      <c r="C211" s="254" t="s">
        <v>315</v>
      </c>
      <c r="D211" s="254" t="s">
        <v>85</v>
      </c>
      <c r="E211" s="254">
        <v>103</v>
      </c>
      <c r="F211" s="255">
        <v>2056</v>
      </c>
      <c r="G211" s="255">
        <v>2075.86</v>
      </c>
      <c r="H211" s="254" t="s">
        <v>352</v>
      </c>
      <c r="I211" s="254" t="s">
        <v>353</v>
      </c>
      <c r="J211" s="254" t="s">
        <v>284</v>
      </c>
      <c r="K211" s="256" t="s">
        <v>318</v>
      </c>
    </row>
    <row r="212" spans="1:11">
      <c r="A212" s="257" t="s">
        <v>11</v>
      </c>
      <c r="B212" s="258" t="s">
        <v>314</v>
      </c>
      <c r="C212" s="258" t="s">
        <v>315</v>
      </c>
      <c r="D212" s="258" t="s">
        <v>85</v>
      </c>
      <c r="E212" s="258">
        <v>103</v>
      </c>
      <c r="F212" s="259">
        <v>2075.86</v>
      </c>
      <c r="G212" s="259">
        <v>2078.5169999999998</v>
      </c>
      <c r="H212" s="258" t="s">
        <v>354</v>
      </c>
      <c r="I212" s="258" t="s">
        <v>355</v>
      </c>
      <c r="J212" s="258" t="s">
        <v>284</v>
      </c>
      <c r="K212" s="260" t="s">
        <v>318</v>
      </c>
    </row>
    <row r="213" spans="1:11">
      <c r="A213" s="253" t="s">
        <v>11</v>
      </c>
      <c r="B213" s="254" t="s">
        <v>314</v>
      </c>
      <c r="C213" s="254" t="s">
        <v>315</v>
      </c>
      <c r="D213" s="254" t="s">
        <v>85</v>
      </c>
      <c r="E213" s="254">
        <v>103</v>
      </c>
      <c r="F213" s="255">
        <v>2075.86</v>
      </c>
      <c r="G213" s="255">
        <v>2078.5169999999998</v>
      </c>
      <c r="H213" s="254" t="s">
        <v>354</v>
      </c>
      <c r="I213" s="254" t="s">
        <v>356</v>
      </c>
      <c r="J213" s="254" t="s">
        <v>284</v>
      </c>
      <c r="K213" s="256" t="s">
        <v>318</v>
      </c>
    </row>
    <row r="214" spans="1:11">
      <c r="A214" s="257" t="s">
        <v>11</v>
      </c>
      <c r="B214" s="258" t="s">
        <v>314</v>
      </c>
      <c r="C214" s="258" t="s">
        <v>315</v>
      </c>
      <c r="D214" s="258" t="s">
        <v>85</v>
      </c>
      <c r="E214" s="258">
        <v>103</v>
      </c>
      <c r="F214" s="259">
        <v>2078.5169999999998</v>
      </c>
      <c r="G214" s="259">
        <v>2096</v>
      </c>
      <c r="H214" s="258" t="s">
        <v>280</v>
      </c>
      <c r="I214" s="258" t="s">
        <v>357</v>
      </c>
      <c r="J214" s="258" t="s">
        <v>284</v>
      </c>
      <c r="K214" s="260" t="s">
        <v>318</v>
      </c>
    </row>
    <row r="215" spans="1:11">
      <c r="A215" s="253" t="s">
        <v>11</v>
      </c>
      <c r="B215" s="254" t="s">
        <v>314</v>
      </c>
      <c r="C215" s="254" t="s">
        <v>315</v>
      </c>
      <c r="D215" s="254" t="s">
        <v>85</v>
      </c>
      <c r="E215" s="254">
        <v>103</v>
      </c>
      <c r="F215" s="255">
        <v>2096</v>
      </c>
      <c r="G215" s="255">
        <v>2115.7240000000002</v>
      </c>
      <c r="H215" s="254" t="s">
        <v>358</v>
      </c>
      <c r="I215" s="254" t="s">
        <v>359</v>
      </c>
      <c r="J215" s="254" t="s">
        <v>284</v>
      </c>
      <c r="K215" s="256" t="s">
        <v>318</v>
      </c>
    </row>
    <row r="216" spans="1:11">
      <c r="A216" s="257" t="s">
        <v>11</v>
      </c>
      <c r="B216" s="258" t="s">
        <v>314</v>
      </c>
      <c r="C216" s="258" t="s">
        <v>315</v>
      </c>
      <c r="D216" s="258" t="s">
        <v>85</v>
      </c>
      <c r="E216" s="258">
        <v>103</v>
      </c>
      <c r="F216" s="259">
        <v>2115.7240000000002</v>
      </c>
      <c r="G216" s="259">
        <v>2118.4</v>
      </c>
      <c r="H216" s="258" t="s">
        <v>360</v>
      </c>
      <c r="I216" s="258" t="s">
        <v>361</v>
      </c>
      <c r="J216" s="258" t="s">
        <v>284</v>
      </c>
      <c r="K216" s="260" t="s">
        <v>318</v>
      </c>
    </row>
    <row r="217" spans="1:11">
      <c r="A217" s="253" t="s">
        <v>11</v>
      </c>
      <c r="B217" s="254" t="s">
        <v>314</v>
      </c>
      <c r="C217" s="254" t="s">
        <v>315</v>
      </c>
      <c r="D217" s="254" t="s">
        <v>85</v>
      </c>
      <c r="E217" s="254">
        <v>103</v>
      </c>
      <c r="F217" s="255">
        <v>2115.7240000000002</v>
      </c>
      <c r="G217" s="255">
        <v>2118.4</v>
      </c>
      <c r="H217" s="254" t="s">
        <v>360</v>
      </c>
      <c r="I217" s="254" t="s">
        <v>362</v>
      </c>
      <c r="J217" s="254" t="s">
        <v>284</v>
      </c>
      <c r="K217" s="256" t="s">
        <v>318</v>
      </c>
    </row>
    <row r="218" spans="1:11">
      <c r="A218" s="257" t="s">
        <v>11</v>
      </c>
      <c r="B218" s="258" t="s">
        <v>314</v>
      </c>
      <c r="C218" s="258" t="s">
        <v>315</v>
      </c>
      <c r="D218" s="258" t="s">
        <v>85</v>
      </c>
      <c r="E218" s="258">
        <v>103</v>
      </c>
      <c r="F218" s="259">
        <v>2118.4</v>
      </c>
      <c r="G218" s="259">
        <v>2122.431</v>
      </c>
      <c r="H218" s="258" t="s">
        <v>340</v>
      </c>
      <c r="I218" s="258" t="s">
        <v>363</v>
      </c>
      <c r="J218" s="258" t="s">
        <v>284</v>
      </c>
      <c r="K218" s="260" t="s">
        <v>318</v>
      </c>
    </row>
    <row r="219" spans="1:11">
      <c r="A219" s="253" t="s">
        <v>11</v>
      </c>
      <c r="B219" s="254" t="s">
        <v>314</v>
      </c>
      <c r="C219" s="254" t="s">
        <v>315</v>
      </c>
      <c r="D219" s="254" t="s">
        <v>85</v>
      </c>
      <c r="E219" s="254">
        <v>103</v>
      </c>
      <c r="F219" s="255">
        <v>2122.431</v>
      </c>
      <c r="G219" s="255">
        <v>2128</v>
      </c>
      <c r="H219" s="254" t="s">
        <v>342</v>
      </c>
      <c r="I219" s="254" t="s">
        <v>364</v>
      </c>
      <c r="J219" s="254" t="s">
        <v>284</v>
      </c>
      <c r="K219" s="256" t="s">
        <v>318</v>
      </c>
    </row>
    <row r="220" spans="1:11">
      <c r="A220" s="257" t="s">
        <v>11</v>
      </c>
      <c r="B220" s="258" t="s">
        <v>314</v>
      </c>
      <c r="C220" s="258" t="s">
        <v>315</v>
      </c>
      <c r="D220" s="258" t="s">
        <v>85</v>
      </c>
      <c r="E220" s="258">
        <v>103</v>
      </c>
      <c r="F220" s="259">
        <v>2128</v>
      </c>
      <c r="G220" s="259">
        <v>2151.7240000000002</v>
      </c>
      <c r="H220" s="258" t="s">
        <v>365</v>
      </c>
      <c r="I220" s="258" t="s">
        <v>366</v>
      </c>
      <c r="J220" s="258" t="s">
        <v>284</v>
      </c>
      <c r="K220" s="260" t="s">
        <v>318</v>
      </c>
    </row>
    <row r="221" spans="1:11">
      <c r="A221" s="253" t="s">
        <v>11</v>
      </c>
      <c r="B221" s="254" t="s">
        <v>314</v>
      </c>
      <c r="C221" s="254" t="s">
        <v>315</v>
      </c>
      <c r="D221" s="254" t="s">
        <v>85</v>
      </c>
      <c r="E221" s="254">
        <v>103</v>
      </c>
      <c r="F221" s="255">
        <v>2151.7240000000002</v>
      </c>
      <c r="G221" s="255">
        <v>2154.395</v>
      </c>
      <c r="H221" s="254" t="s">
        <v>367</v>
      </c>
      <c r="I221" s="254" t="s">
        <v>368</v>
      </c>
      <c r="J221" s="254" t="s">
        <v>284</v>
      </c>
      <c r="K221" s="256" t="s">
        <v>318</v>
      </c>
    </row>
    <row r="222" spans="1:11">
      <c r="A222" s="257" t="s">
        <v>11</v>
      </c>
      <c r="B222" s="258" t="s">
        <v>314</v>
      </c>
      <c r="C222" s="258" t="s">
        <v>315</v>
      </c>
      <c r="D222" s="258" t="s">
        <v>85</v>
      </c>
      <c r="E222" s="258">
        <v>103</v>
      </c>
      <c r="F222" s="259">
        <v>2151.7240000000002</v>
      </c>
      <c r="G222" s="259">
        <v>2154.395</v>
      </c>
      <c r="H222" s="258" t="s">
        <v>367</v>
      </c>
      <c r="I222" s="258" t="s">
        <v>369</v>
      </c>
      <c r="J222" s="258" t="s">
        <v>284</v>
      </c>
      <c r="K222" s="260" t="s">
        <v>318</v>
      </c>
    </row>
    <row r="223" spans="1:11">
      <c r="A223" s="253" t="s">
        <v>11</v>
      </c>
      <c r="B223" s="254" t="s">
        <v>314</v>
      </c>
      <c r="C223" s="254" t="s">
        <v>315</v>
      </c>
      <c r="D223" s="254" t="s">
        <v>85</v>
      </c>
      <c r="E223" s="254">
        <v>103</v>
      </c>
      <c r="F223" s="255">
        <v>2154.395</v>
      </c>
      <c r="G223" s="255">
        <v>2175</v>
      </c>
      <c r="H223" s="254" t="s">
        <v>370</v>
      </c>
      <c r="I223" s="254" t="s">
        <v>371</v>
      </c>
      <c r="J223" s="254" t="s">
        <v>284</v>
      </c>
      <c r="K223" s="256" t="s">
        <v>318</v>
      </c>
    </row>
    <row r="224" spans="1:11">
      <c r="A224" s="257" t="s">
        <v>11</v>
      </c>
      <c r="B224" s="258" t="s">
        <v>314</v>
      </c>
      <c r="C224" s="258" t="s">
        <v>315</v>
      </c>
      <c r="D224" s="258" t="s">
        <v>85</v>
      </c>
      <c r="E224" s="258">
        <v>103</v>
      </c>
      <c r="F224" s="259">
        <v>2175</v>
      </c>
      <c r="G224" s="259">
        <v>2196.5650000000001</v>
      </c>
      <c r="H224" s="258" t="s">
        <v>372</v>
      </c>
      <c r="I224" s="258" t="s">
        <v>373</v>
      </c>
      <c r="J224" s="258" t="s">
        <v>284</v>
      </c>
      <c r="K224" s="260" t="s">
        <v>318</v>
      </c>
    </row>
    <row r="225" spans="1:11">
      <c r="A225" s="253" t="s">
        <v>11</v>
      </c>
      <c r="B225" s="254" t="s">
        <v>314</v>
      </c>
      <c r="C225" s="254" t="s">
        <v>315</v>
      </c>
      <c r="D225" s="254" t="s">
        <v>85</v>
      </c>
      <c r="E225" s="254">
        <v>103</v>
      </c>
      <c r="F225" s="255">
        <v>2196.5650000000001</v>
      </c>
      <c r="G225" s="255">
        <v>2199.4789999999998</v>
      </c>
      <c r="H225" s="254" t="s">
        <v>374</v>
      </c>
      <c r="I225" s="254" t="s">
        <v>375</v>
      </c>
      <c r="J225" s="254" t="s">
        <v>284</v>
      </c>
      <c r="K225" s="256" t="s">
        <v>318</v>
      </c>
    </row>
    <row r="226" spans="1:11">
      <c r="A226" s="257" t="s">
        <v>11</v>
      </c>
      <c r="B226" s="258" t="s">
        <v>314</v>
      </c>
      <c r="C226" s="258" t="s">
        <v>315</v>
      </c>
      <c r="D226" s="258" t="s">
        <v>85</v>
      </c>
      <c r="E226" s="258">
        <v>103</v>
      </c>
      <c r="F226" s="259">
        <v>2196.5650000000001</v>
      </c>
      <c r="G226" s="259">
        <v>2199.4789999999998</v>
      </c>
      <c r="H226" s="258" t="s">
        <v>374</v>
      </c>
      <c r="I226" s="258" t="s">
        <v>376</v>
      </c>
      <c r="J226" s="258" t="s">
        <v>284</v>
      </c>
      <c r="K226" s="260" t="s">
        <v>318</v>
      </c>
    </row>
    <row r="227" spans="1:11">
      <c r="A227" s="253" t="s">
        <v>11</v>
      </c>
      <c r="B227" s="254" t="s">
        <v>314</v>
      </c>
      <c r="C227" s="254" t="s">
        <v>315</v>
      </c>
      <c r="D227" s="254" t="s">
        <v>85</v>
      </c>
      <c r="E227" s="254">
        <v>103</v>
      </c>
      <c r="F227" s="255">
        <v>2199.4789999999998</v>
      </c>
      <c r="G227" s="255">
        <v>2203.627</v>
      </c>
      <c r="H227" s="254" t="s">
        <v>377</v>
      </c>
      <c r="I227" s="254" t="s">
        <v>378</v>
      </c>
      <c r="J227" s="254" t="s">
        <v>284</v>
      </c>
      <c r="K227" s="256" t="s">
        <v>318</v>
      </c>
    </row>
    <row r="228" spans="1:11">
      <c r="A228" s="257" t="s">
        <v>11</v>
      </c>
      <c r="B228" s="258" t="s">
        <v>379</v>
      </c>
      <c r="C228" s="258" t="s">
        <v>380</v>
      </c>
      <c r="D228" s="258" t="s">
        <v>85</v>
      </c>
      <c r="E228" s="258">
        <v>72</v>
      </c>
      <c r="F228" s="259">
        <v>255.5</v>
      </c>
      <c r="G228" s="259">
        <v>261.05399999999997</v>
      </c>
      <c r="H228" s="258" t="s">
        <v>381</v>
      </c>
      <c r="I228" s="258" t="s">
        <v>382</v>
      </c>
      <c r="J228" s="258" t="s">
        <v>383</v>
      </c>
      <c r="K228" s="260" t="s">
        <v>384</v>
      </c>
    </row>
    <row r="229" spans="1:11">
      <c r="A229" s="253" t="s">
        <v>11</v>
      </c>
      <c r="B229" s="254" t="s">
        <v>379</v>
      </c>
      <c r="C229" s="254" t="s">
        <v>380</v>
      </c>
      <c r="D229" s="254" t="s">
        <v>85</v>
      </c>
      <c r="E229" s="254">
        <v>72</v>
      </c>
      <c r="F229" s="255">
        <v>261.05399999999997</v>
      </c>
      <c r="G229" s="255">
        <v>264.98099999999999</v>
      </c>
      <c r="H229" s="254" t="s">
        <v>381</v>
      </c>
      <c r="I229" s="254" t="s">
        <v>385</v>
      </c>
      <c r="J229" s="254" t="s">
        <v>383</v>
      </c>
      <c r="K229" s="256" t="s">
        <v>384</v>
      </c>
    </row>
    <row r="230" spans="1:11">
      <c r="A230" s="257" t="s">
        <v>11</v>
      </c>
      <c r="B230" s="258" t="s">
        <v>379</v>
      </c>
      <c r="C230" s="258" t="s">
        <v>380</v>
      </c>
      <c r="D230" s="258" t="s">
        <v>85</v>
      </c>
      <c r="E230" s="258">
        <v>72</v>
      </c>
      <c r="F230" s="259">
        <v>264.98099999999999</v>
      </c>
      <c r="G230" s="259">
        <v>265.84500000000003</v>
      </c>
      <c r="H230" s="258" t="s">
        <v>386</v>
      </c>
      <c r="I230" s="258" t="s">
        <v>387</v>
      </c>
      <c r="J230" s="258" t="s">
        <v>383</v>
      </c>
      <c r="K230" s="260" t="s">
        <v>384</v>
      </c>
    </row>
    <row r="231" spans="1:11">
      <c r="A231" s="253" t="s">
        <v>11</v>
      </c>
      <c r="B231" s="254" t="s">
        <v>379</v>
      </c>
      <c r="C231" s="254" t="s">
        <v>380</v>
      </c>
      <c r="D231" s="254" t="s">
        <v>85</v>
      </c>
      <c r="E231" s="254">
        <v>72</v>
      </c>
      <c r="F231" s="255">
        <v>265.84500000000003</v>
      </c>
      <c r="G231" s="255">
        <v>285.25</v>
      </c>
      <c r="H231" s="254" t="s">
        <v>388</v>
      </c>
      <c r="I231" s="254" t="s">
        <v>389</v>
      </c>
      <c r="J231" s="254" t="s">
        <v>383</v>
      </c>
      <c r="K231" s="256" t="s">
        <v>384</v>
      </c>
    </row>
    <row r="232" spans="1:11">
      <c r="A232" s="257" t="s">
        <v>11</v>
      </c>
      <c r="B232" s="258" t="s">
        <v>379</v>
      </c>
      <c r="C232" s="258" t="s">
        <v>380</v>
      </c>
      <c r="D232" s="258" t="s">
        <v>85</v>
      </c>
      <c r="E232" s="258">
        <v>72</v>
      </c>
      <c r="F232" s="259">
        <v>285.25</v>
      </c>
      <c r="G232" s="259">
        <v>286.14800000000002</v>
      </c>
      <c r="H232" s="258" t="s">
        <v>390</v>
      </c>
      <c r="I232" s="258" t="s">
        <v>391</v>
      </c>
      <c r="J232" s="258" t="s">
        <v>383</v>
      </c>
      <c r="K232" s="260" t="s">
        <v>384</v>
      </c>
    </row>
    <row r="233" spans="1:11">
      <c r="A233" s="253" t="s">
        <v>11</v>
      </c>
      <c r="B233" s="254" t="s">
        <v>379</v>
      </c>
      <c r="C233" s="254" t="s">
        <v>380</v>
      </c>
      <c r="D233" s="254" t="s">
        <v>85</v>
      </c>
      <c r="E233" s="254">
        <v>72</v>
      </c>
      <c r="F233" s="255">
        <v>286</v>
      </c>
      <c r="G233" s="255">
        <v>286.14800000000002</v>
      </c>
      <c r="H233" s="254" t="s">
        <v>390</v>
      </c>
      <c r="I233" s="254" t="s">
        <v>392</v>
      </c>
      <c r="J233" s="254" t="s">
        <v>383</v>
      </c>
      <c r="K233" s="256" t="s">
        <v>384</v>
      </c>
    </row>
    <row r="234" spans="1:11">
      <c r="A234" s="257" t="s">
        <v>11</v>
      </c>
      <c r="B234" s="258" t="s">
        <v>379</v>
      </c>
      <c r="C234" s="258" t="s">
        <v>380</v>
      </c>
      <c r="D234" s="258" t="s">
        <v>85</v>
      </c>
      <c r="E234" s="258">
        <v>72</v>
      </c>
      <c r="F234" s="259">
        <v>286.14800000000002</v>
      </c>
      <c r="G234" s="259">
        <v>296.589</v>
      </c>
      <c r="H234" s="258" t="s">
        <v>393</v>
      </c>
      <c r="I234" s="258" t="s">
        <v>394</v>
      </c>
      <c r="J234" s="258" t="s">
        <v>383</v>
      </c>
      <c r="K234" s="260" t="s">
        <v>384</v>
      </c>
    </row>
    <row r="235" spans="1:11">
      <c r="A235" s="253" t="s">
        <v>11</v>
      </c>
      <c r="B235" s="254" t="s">
        <v>379</v>
      </c>
      <c r="C235" s="254" t="s">
        <v>380</v>
      </c>
      <c r="D235" s="254" t="s">
        <v>85</v>
      </c>
      <c r="E235" s="254">
        <v>72</v>
      </c>
      <c r="F235" s="255">
        <v>296.589</v>
      </c>
      <c r="G235" s="255">
        <v>297.62</v>
      </c>
      <c r="H235" s="254" t="s">
        <v>395</v>
      </c>
      <c r="I235" s="254" t="s">
        <v>396</v>
      </c>
      <c r="J235" s="254" t="s">
        <v>383</v>
      </c>
      <c r="K235" s="256" t="s">
        <v>384</v>
      </c>
    </row>
    <row r="236" spans="1:11">
      <c r="A236" s="257" t="s">
        <v>11</v>
      </c>
      <c r="B236" s="258" t="s">
        <v>379</v>
      </c>
      <c r="C236" s="258" t="s">
        <v>380</v>
      </c>
      <c r="D236" s="258" t="s">
        <v>85</v>
      </c>
      <c r="E236" s="258">
        <v>72</v>
      </c>
      <c r="F236" s="259">
        <v>297.62</v>
      </c>
      <c r="G236" s="259">
        <v>320.57</v>
      </c>
      <c r="H236" s="258" t="s">
        <v>397</v>
      </c>
      <c r="I236" s="258" t="s">
        <v>398</v>
      </c>
      <c r="J236" s="258" t="s">
        <v>383</v>
      </c>
      <c r="K236" s="260" t="s">
        <v>384</v>
      </c>
    </row>
    <row r="237" spans="1:11">
      <c r="A237" s="253" t="s">
        <v>11</v>
      </c>
      <c r="B237" s="254" t="s">
        <v>379</v>
      </c>
      <c r="C237" s="254" t="s">
        <v>380</v>
      </c>
      <c r="D237" s="254" t="s">
        <v>85</v>
      </c>
      <c r="E237" s="254">
        <v>72</v>
      </c>
      <c r="F237" s="255">
        <v>320.57</v>
      </c>
      <c r="G237" s="255">
        <v>320.714</v>
      </c>
      <c r="H237" s="254" t="s">
        <v>399</v>
      </c>
      <c r="I237" s="254" t="s">
        <v>400</v>
      </c>
      <c r="J237" s="254" t="s">
        <v>383</v>
      </c>
      <c r="K237" s="256" t="s">
        <v>384</v>
      </c>
    </row>
    <row r="238" spans="1:11">
      <c r="A238" s="257" t="s">
        <v>11</v>
      </c>
      <c r="B238" s="258" t="s">
        <v>379</v>
      </c>
      <c r="C238" s="258" t="s">
        <v>380</v>
      </c>
      <c r="D238" s="258" t="s">
        <v>85</v>
      </c>
      <c r="E238" s="258">
        <v>72</v>
      </c>
      <c r="F238" s="259">
        <v>320.714</v>
      </c>
      <c r="G238" s="259">
        <v>321.32799999999997</v>
      </c>
      <c r="H238" s="258" t="s">
        <v>401</v>
      </c>
      <c r="I238" s="258" t="s">
        <v>402</v>
      </c>
      <c r="J238" s="258" t="s">
        <v>383</v>
      </c>
      <c r="K238" s="260" t="s">
        <v>384</v>
      </c>
    </row>
    <row r="239" spans="1:11">
      <c r="A239" s="253" t="s">
        <v>11</v>
      </c>
      <c r="B239" s="254" t="s">
        <v>379</v>
      </c>
      <c r="C239" s="254" t="s">
        <v>380</v>
      </c>
      <c r="D239" s="254" t="s">
        <v>85</v>
      </c>
      <c r="E239" s="254">
        <v>72</v>
      </c>
      <c r="F239" s="255">
        <v>321.32799999999997</v>
      </c>
      <c r="G239" s="255">
        <v>337.24</v>
      </c>
      <c r="H239" s="254" t="s">
        <v>403</v>
      </c>
      <c r="I239" s="254" t="s">
        <v>404</v>
      </c>
      <c r="J239" s="254" t="s">
        <v>383</v>
      </c>
      <c r="K239" s="256" t="s">
        <v>384</v>
      </c>
    </row>
    <row r="240" spans="1:11">
      <c r="A240" s="257" t="s">
        <v>11</v>
      </c>
      <c r="B240" s="258" t="s">
        <v>379</v>
      </c>
      <c r="C240" s="258" t="s">
        <v>380</v>
      </c>
      <c r="D240" s="258" t="s">
        <v>85</v>
      </c>
      <c r="E240" s="258">
        <v>72</v>
      </c>
      <c r="F240" s="259">
        <v>321.32799999999997</v>
      </c>
      <c r="G240" s="259">
        <v>337.24</v>
      </c>
      <c r="H240" s="258" t="s">
        <v>403</v>
      </c>
      <c r="I240" s="258" t="s">
        <v>405</v>
      </c>
      <c r="J240" s="258" t="s">
        <v>383</v>
      </c>
      <c r="K240" s="260" t="s">
        <v>384</v>
      </c>
    </row>
    <row r="241" spans="1:11">
      <c r="A241" s="253" t="s">
        <v>11</v>
      </c>
      <c r="B241" s="254" t="s">
        <v>379</v>
      </c>
      <c r="C241" s="254" t="s">
        <v>380</v>
      </c>
      <c r="D241" s="254" t="s">
        <v>85</v>
      </c>
      <c r="E241" s="254">
        <v>72</v>
      </c>
      <c r="F241" s="255">
        <v>337.24</v>
      </c>
      <c r="G241" s="255">
        <v>356.803</v>
      </c>
      <c r="H241" s="254" t="s">
        <v>406</v>
      </c>
      <c r="I241" s="254" t="s">
        <v>407</v>
      </c>
      <c r="J241" s="254" t="s">
        <v>383</v>
      </c>
      <c r="K241" s="256" t="s">
        <v>384</v>
      </c>
    </row>
    <row r="242" spans="1:11">
      <c r="A242" s="257" t="s">
        <v>11</v>
      </c>
      <c r="B242" s="258" t="s">
        <v>379</v>
      </c>
      <c r="C242" s="258" t="s">
        <v>380</v>
      </c>
      <c r="D242" s="258" t="s">
        <v>85</v>
      </c>
      <c r="E242" s="258">
        <v>72</v>
      </c>
      <c r="F242" s="259">
        <v>356.803</v>
      </c>
      <c r="G242" s="259">
        <v>357.702</v>
      </c>
      <c r="H242" s="258" t="s">
        <v>408</v>
      </c>
      <c r="I242" s="258" t="s">
        <v>409</v>
      </c>
      <c r="J242" s="258" t="s">
        <v>383</v>
      </c>
      <c r="K242" s="260" t="s">
        <v>384</v>
      </c>
    </row>
    <row r="243" spans="1:11">
      <c r="A243" s="253" t="s">
        <v>11</v>
      </c>
      <c r="B243" s="254" t="s">
        <v>379</v>
      </c>
      <c r="C243" s="254" t="s">
        <v>380</v>
      </c>
      <c r="D243" s="254" t="s">
        <v>85</v>
      </c>
      <c r="E243" s="254">
        <v>72</v>
      </c>
      <c r="F243" s="255">
        <v>356.803</v>
      </c>
      <c r="G243" s="255">
        <v>357.702</v>
      </c>
      <c r="H243" s="254" t="s">
        <v>408</v>
      </c>
      <c r="I243" s="254" t="s">
        <v>410</v>
      </c>
      <c r="J243" s="254" t="s">
        <v>383</v>
      </c>
      <c r="K243" s="256" t="s">
        <v>384</v>
      </c>
    </row>
    <row r="244" spans="1:11">
      <c r="A244" s="257" t="s">
        <v>11</v>
      </c>
      <c r="B244" s="258" t="s">
        <v>379</v>
      </c>
      <c r="C244" s="258" t="s">
        <v>380</v>
      </c>
      <c r="D244" s="258" t="s">
        <v>85</v>
      </c>
      <c r="E244" s="258">
        <v>72</v>
      </c>
      <c r="F244" s="259">
        <v>357.702</v>
      </c>
      <c r="G244" s="259">
        <v>396.82</v>
      </c>
      <c r="H244" s="258" t="s">
        <v>411</v>
      </c>
      <c r="I244" s="258" t="s">
        <v>412</v>
      </c>
      <c r="J244" s="258" t="s">
        <v>383</v>
      </c>
      <c r="K244" s="260" t="s">
        <v>384</v>
      </c>
    </row>
    <row r="245" spans="1:11">
      <c r="A245" s="253" t="s">
        <v>11</v>
      </c>
      <c r="B245" s="254" t="s">
        <v>379</v>
      </c>
      <c r="C245" s="254" t="s">
        <v>380</v>
      </c>
      <c r="D245" s="254" t="s">
        <v>85</v>
      </c>
      <c r="E245" s="254">
        <v>72</v>
      </c>
      <c r="F245" s="255">
        <v>396.82</v>
      </c>
      <c r="G245" s="255">
        <v>398.33</v>
      </c>
      <c r="H245" s="254" t="s">
        <v>413</v>
      </c>
      <c r="I245" s="254" t="s">
        <v>414</v>
      </c>
      <c r="J245" s="254" t="s">
        <v>383</v>
      </c>
      <c r="K245" s="256" t="s">
        <v>384</v>
      </c>
    </row>
    <row r="246" spans="1:11">
      <c r="A246" s="257" t="s">
        <v>11</v>
      </c>
      <c r="B246" s="258" t="s">
        <v>379</v>
      </c>
      <c r="C246" s="258" t="s">
        <v>380</v>
      </c>
      <c r="D246" s="258" t="s">
        <v>85</v>
      </c>
      <c r="E246" s="258">
        <v>72</v>
      </c>
      <c r="F246" s="259">
        <v>396.82</v>
      </c>
      <c r="G246" s="259">
        <v>398.33</v>
      </c>
      <c r="H246" s="258" t="s">
        <v>413</v>
      </c>
      <c r="I246" s="258" t="s">
        <v>415</v>
      </c>
      <c r="J246" s="258" t="s">
        <v>383</v>
      </c>
      <c r="K246" s="260" t="s">
        <v>384</v>
      </c>
    </row>
    <row r="247" spans="1:11">
      <c r="A247" s="253" t="s">
        <v>11</v>
      </c>
      <c r="B247" s="254" t="s">
        <v>379</v>
      </c>
      <c r="C247" s="254" t="s">
        <v>380</v>
      </c>
      <c r="D247" s="254" t="s">
        <v>85</v>
      </c>
      <c r="E247" s="254">
        <v>72</v>
      </c>
      <c r="F247" s="255">
        <v>398.33</v>
      </c>
      <c r="G247" s="255">
        <v>427.81299999999999</v>
      </c>
      <c r="H247" s="254" t="s">
        <v>416</v>
      </c>
      <c r="I247" s="254" t="s">
        <v>417</v>
      </c>
      <c r="J247" s="254" t="s">
        <v>383</v>
      </c>
      <c r="K247" s="256" t="s">
        <v>384</v>
      </c>
    </row>
    <row r="248" spans="1:11">
      <c r="A248" s="257" t="s">
        <v>11</v>
      </c>
      <c r="B248" s="258" t="s">
        <v>379</v>
      </c>
      <c r="C248" s="258" t="s">
        <v>380</v>
      </c>
      <c r="D248" s="258" t="s">
        <v>85</v>
      </c>
      <c r="E248" s="258">
        <v>72</v>
      </c>
      <c r="F248" s="259">
        <v>427.81299999999999</v>
      </c>
      <c r="G248" s="259">
        <v>428.399</v>
      </c>
      <c r="H248" s="258" t="s">
        <v>418</v>
      </c>
      <c r="I248" s="258" t="s">
        <v>419</v>
      </c>
      <c r="J248" s="258" t="s">
        <v>383</v>
      </c>
      <c r="K248" s="260" t="s">
        <v>384</v>
      </c>
    </row>
    <row r="249" spans="1:11">
      <c r="A249" s="253" t="s">
        <v>11</v>
      </c>
      <c r="B249" s="254" t="s">
        <v>379</v>
      </c>
      <c r="C249" s="254" t="s">
        <v>380</v>
      </c>
      <c r="D249" s="254" t="s">
        <v>85</v>
      </c>
      <c r="E249" s="254">
        <v>72</v>
      </c>
      <c r="F249" s="255">
        <v>427.81299999999999</v>
      </c>
      <c r="G249" s="255">
        <v>428.399</v>
      </c>
      <c r="H249" s="254" t="s">
        <v>418</v>
      </c>
      <c r="I249" s="254" t="s">
        <v>420</v>
      </c>
      <c r="J249" s="254" t="s">
        <v>383</v>
      </c>
      <c r="K249" s="256" t="s">
        <v>384</v>
      </c>
    </row>
    <row r="250" spans="1:11">
      <c r="A250" s="257" t="s">
        <v>11</v>
      </c>
      <c r="B250" s="258" t="s">
        <v>379</v>
      </c>
      <c r="C250" s="258" t="s">
        <v>380</v>
      </c>
      <c r="D250" s="258" t="s">
        <v>85</v>
      </c>
      <c r="E250" s="258">
        <v>72</v>
      </c>
      <c r="F250" s="259">
        <v>428.399</v>
      </c>
      <c r="G250" s="259">
        <v>465</v>
      </c>
      <c r="H250" s="258" t="s">
        <v>421</v>
      </c>
      <c r="I250" s="258" t="s">
        <v>422</v>
      </c>
      <c r="J250" s="258" t="s">
        <v>383</v>
      </c>
      <c r="K250" s="260" t="s">
        <v>384</v>
      </c>
    </row>
    <row r="251" spans="1:11">
      <c r="A251" s="253" t="s">
        <v>11</v>
      </c>
      <c r="B251" s="254" t="s">
        <v>379</v>
      </c>
      <c r="C251" s="254" t="s">
        <v>380</v>
      </c>
      <c r="D251" s="254" t="s">
        <v>85</v>
      </c>
      <c r="E251" s="254">
        <v>72</v>
      </c>
      <c r="F251" s="255">
        <v>465</v>
      </c>
      <c r="G251" s="255">
        <v>506.37700000000001</v>
      </c>
      <c r="H251" s="254" t="s">
        <v>421</v>
      </c>
      <c r="I251" s="254" t="s">
        <v>423</v>
      </c>
      <c r="J251" s="254" t="s">
        <v>383</v>
      </c>
      <c r="K251" s="256" t="s">
        <v>384</v>
      </c>
    </row>
    <row r="252" spans="1:11">
      <c r="A252" s="257" t="s">
        <v>11</v>
      </c>
      <c r="B252" s="258" t="s">
        <v>379</v>
      </c>
      <c r="C252" s="258" t="s">
        <v>380</v>
      </c>
      <c r="D252" s="258" t="s">
        <v>85</v>
      </c>
      <c r="E252" s="258">
        <v>72</v>
      </c>
      <c r="F252" s="259">
        <v>506.37700000000001</v>
      </c>
      <c r="G252" s="259">
        <v>506.81</v>
      </c>
      <c r="H252" s="258" t="s">
        <v>424</v>
      </c>
      <c r="I252" s="258" t="s">
        <v>425</v>
      </c>
      <c r="J252" s="258" t="s">
        <v>383</v>
      </c>
      <c r="K252" s="260" t="s">
        <v>384</v>
      </c>
    </row>
    <row r="253" spans="1:11">
      <c r="A253" s="253" t="s">
        <v>11</v>
      </c>
      <c r="B253" s="254" t="s">
        <v>379</v>
      </c>
      <c r="C253" s="254" t="s">
        <v>380</v>
      </c>
      <c r="D253" s="254" t="s">
        <v>85</v>
      </c>
      <c r="E253" s="254">
        <v>72</v>
      </c>
      <c r="F253" s="255">
        <v>506.37700000000001</v>
      </c>
      <c r="G253" s="255">
        <v>506.81</v>
      </c>
      <c r="H253" s="254" t="s">
        <v>424</v>
      </c>
      <c r="I253" s="254" t="s">
        <v>426</v>
      </c>
      <c r="J253" s="254" t="s">
        <v>383</v>
      </c>
      <c r="K253" s="256" t="s">
        <v>384</v>
      </c>
    </row>
    <row r="254" spans="1:11">
      <c r="A254" s="257" t="s">
        <v>11</v>
      </c>
      <c r="B254" s="258" t="s">
        <v>379</v>
      </c>
      <c r="C254" s="258" t="s">
        <v>380</v>
      </c>
      <c r="D254" s="258" t="s">
        <v>85</v>
      </c>
      <c r="E254" s="258">
        <v>78</v>
      </c>
      <c r="F254" s="259">
        <v>174.887</v>
      </c>
      <c r="G254" s="259">
        <v>182.45400000000001</v>
      </c>
      <c r="H254" s="258" t="s">
        <v>427</v>
      </c>
      <c r="I254" s="258" t="s">
        <v>428</v>
      </c>
      <c r="J254" s="258" t="s">
        <v>429</v>
      </c>
      <c r="K254" s="260" t="s">
        <v>384</v>
      </c>
    </row>
    <row r="255" spans="1:11">
      <c r="A255" s="253" t="s">
        <v>11</v>
      </c>
      <c r="B255" s="254" t="s">
        <v>379</v>
      </c>
      <c r="C255" s="254" t="s">
        <v>380</v>
      </c>
      <c r="D255" s="254" t="s">
        <v>85</v>
      </c>
      <c r="E255" s="254">
        <v>78</v>
      </c>
      <c r="F255" s="255">
        <v>182.45400000000001</v>
      </c>
      <c r="G255" s="255">
        <v>183.511</v>
      </c>
      <c r="H255" s="254" t="s">
        <v>430</v>
      </c>
      <c r="I255" s="254" t="s">
        <v>431</v>
      </c>
      <c r="J255" s="254" t="s">
        <v>429</v>
      </c>
      <c r="K255" s="256" t="s">
        <v>384</v>
      </c>
    </row>
    <row r="256" spans="1:11">
      <c r="A256" s="257" t="s">
        <v>11</v>
      </c>
      <c r="B256" s="258" t="s">
        <v>379</v>
      </c>
      <c r="C256" s="258" t="s">
        <v>380</v>
      </c>
      <c r="D256" s="258" t="s">
        <v>85</v>
      </c>
      <c r="E256" s="258">
        <v>78</v>
      </c>
      <c r="F256" s="259">
        <v>183.511</v>
      </c>
      <c r="G256" s="259">
        <v>189.465</v>
      </c>
      <c r="H256" s="258" t="s">
        <v>432</v>
      </c>
      <c r="I256" s="258" t="s">
        <v>433</v>
      </c>
      <c r="J256" s="258" t="s">
        <v>429</v>
      </c>
      <c r="K256" s="260" t="s">
        <v>384</v>
      </c>
    </row>
    <row r="257" spans="1:11">
      <c r="A257" s="253" t="s">
        <v>11</v>
      </c>
      <c r="B257" s="254" t="s">
        <v>379</v>
      </c>
      <c r="C257" s="254" t="s">
        <v>380</v>
      </c>
      <c r="D257" s="254" t="s">
        <v>85</v>
      </c>
      <c r="E257" s="254">
        <v>78</v>
      </c>
      <c r="F257" s="255">
        <v>189.465</v>
      </c>
      <c r="G257" s="255">
        <v>190.654</v>
      </c>
      <c r="H257" s="254" t="s">
        <v>434</v>
      </c>
      <c r="I257" s="254" t="s">
        <v>435</v>
      </c>
      <c r="J257" s="254" t="s">
        <v>429</v>
      </c>
      <c r="K257" s="256" t="s">
        <v>384</v>
      </c>
    </row>
    <row r="258" spans="1:11">
      <c r="A258" s="257" t="s">
        <v>11</v>
      </c>
      <c r="B258" s="258" t="s">
        <v>379</v>
      </c>
      <c r="C258" s="258" t="s">
        <v>380</v>
      </c>
      <c r="D258" s="258" t="s">
        <v>85</v>
      </c>
      <c r="E258" s="258">
        <v>78</v>
      </c>
      <c r="F258" s="259">
        <v>189.465</v>
      </c>
      <c r="G258" s="259">
        <v>190.654</v>
      </c>
      <c r="H258" s="258" t="s">
        <v>434</v>
      </c>
      <c r="I258" s="258" t="s">
        <v>436</v>
      </c>
      <c r="J258" s="258" t="s">
        <v>429</v>
      </c>
      <c r="K258" s="260" t="s">
        <v>384</v>
      </c>
    </row>
    <row r="259" spans="1:11">
      <c r="A259" s="253" t="s">
        <v>11</v>
      </c>
      <c r="B259" s="254" t="s">
        <v>379</v>
      </c>
      <c r="C259" s="254" t="s">
        <v>380</v>
      </c>
      <c r="D259" s="254" t="s">
        <v>85</v>
      </c>
      <c r="E259" s="254">
        <v>78</v>
      </c>
      <c r="F259" s="255">
        <v>190.654</v>
      </c>
      <c r="G259" s="255">
        <v>197.24799999999999</v>
      </c>
      <c r="H259" s="254" t="s">
        <v>437</v>
      </c>
      <c r="I259" s="254" t="s">
        <v>438</v>
      </c>
      <c r="J259" s="254" t="s">
        <v>429</v>
      </c>
      <c r="K259" s="256" t="s">
        <v>384</v>
      </c>
    </row>
    <row r="260" spans="1:11">
      <c r="A260" s="257" t="s">
        <v>11</v>
      </c>
      <c r="B260" s="258" t="s">
        <v>379</v>
      </c>
      <c r="C260" s="258" t="s">
        <v>380</v>
      </c>
      <c r="D260" s="258" t="s">
        <v>85</v>
      </c>
      <c r="E260" s="258">
        <v>78</v>
      </c>
      <c r="F260" s="259">
        <v>197.24799999999999</v>
      </c>
      <c r="G260" s="259">
        <v>198.511</v>
      </c>
      <c r="H260" s="258" t="s">
        <v>439</v>
      </c>
      <c r="I260" s="258" t="s">
        <v>440</v>
      </c>
      <c r="J260" s="258" t="s">
        <v>429</v>
      </c>
      <c r="K260" s="260" t="s">
        <v>384</v>
      </c>
    </row>
    <row r="261" spans="1:11">
      <c r="A261" s="253" t="s">
        <v>11</v>
      </c>
      <c r="B261" s="254" t="s">
        <v>379</v>
      </c>
      <c r="C261" s="254" t="s">
        <v>380</v>
      </c>
      <c r="D261" s="254" t="s">
        <v>85</v>
      </c>
      <c r="E261" s="254">
        <v>78</v>
      </c>
      <c r="F261" s="255">
        <v>198.511</v>
      </c>
      <c r="G261" s="255">
        <v>206.14099999999999</v>
      </c>
      <c r="H261" s="254" t="s">
        <v>441</v>
      </c>
      <c r="I261" s="254" t="s">
        <v>442</v>
      </c>
      <c r="J261" s="254" t="s">
        <v>429</v>
      </c>
      <c r="K261" s="256" t="s">
        <v>384</v>
      </c>
    </row>
    <row r="262" spans="1:11">
      <c r="A262" s="257" t="s">
        <v>11</v>
      </c>
      <c r="B262" s="258" t="s">
        <v>379</v>
      </c>
      <c r="C262" s="258" t="s">
        <v>380</v>
      </c>
      <c r="D262" s="258" t="s">
        <v>85</v>
      </c>
      <c r="E262" s="258">
        <v>78</v>
      </c>
      <c r="F262" s="259">
        <v>206.14099999999999</v>
      </c>
      <c r="G262" s="259">
        <v>207.946</v>
      </c>
      <c r="H262" s="258" t="s">
        <v>443</v>
      </c>
      <c r="I262" s="258" t="s">
        <v>444</v>
      </c>
      <c r="J262" s="258" t="s">
        <v>429</v>
      </c>
      <c r="K262" s="260" t="s">
        <v>384</v>
      </c>
    </row>
    <row r="263" spans="1:11">
      <c r="A263" s="253" t="s">
        <v>11</v>
      </c>
      <c r="B263" s="254" t="s">
        <v>379</v>
      </c>
      <c r="C263" s="254" t="s">
        <v>380</v>
      </c>
      <c r="D263" s="254" t="s">
        <v>85</v>
      </c>
      <c r="E263" s="254">
        <v>78</v>
      </c>
      <c r="F263" s="255">
        <v>206.14099999999999</v>
      </c>
      <c r="G263" s="255">
        <v>207.946</v>
      </c>
      <c r="H263" s="254" t="s">
        <v>443</v>
      </c>
      <c r="I263" s="254" t="s">
        <v>445</v>
      </c>
      <c r="J263" s="254" t="s">
        <v>429</v>
      </c>
      <c r="K263" s="256" t="s">
        <v>384</v>
      </c>
    </row>
    <row r="264" spans="1:11">
      <c r="A264" s="257" t="s">
        <v>11</v>
      </c>
      <c r="B264" s="258" t="s">
        <v>379</v>
      </c>
      <c r="C264" s="258" t="s">
        <v>380</v>
      </c>
      <c r="D264" s="258" t="s">
        <v>85</v>
      </c>
      <c r="E264" s="258">
        <v>78</v>
      </c>
      <c r="F264" s="259">
        <v>207.946</v>
      </c>
      <c r="G264" s="259">
        <v>211.024</v>
      </c>
      <c r="H264" s="258" t="s">
        <v>446</v>
      </c>
      <c r="I264" s="258" t="s">
        <v>447</v>
      </c>
      <c r="J264" s="258" t="s">
        <v>429</v>
      </c>
      <c r="K264" s="260" t="s">
        <v>384</v>
      </c>
    </row>
    <row r="265" spans="1:11">
      <c r="A265" s="253" t="s">
        <v>11</v>
      </c>
      <c r="B265" s="254" t="s">
        <v>379</v>
      </c>
      <c r="C265" s="254" t="s">
        <v>380</v>
      </c>
      <c r="D265" s="254" t="s">
        <v>85</v>
      </c>
      <c r="E265" s="254">
        <v>78</v>
      </c>
      <c r="F265" s="255">
        <v>211.024</v>
      </c>
      <c r="G265" s="255">
        <v>211.95400000000001</v>
      </c>
      <c r="H265" s="254" t="s">
        <v>448</v>
      </c>
      <c r="I265" s="254" t="s">
        <v>449</v>
      </c>
      <c r="J265" s="254" t="s">
        <v>429</v>
      </c>
      <c r="K265" s="256" t="s">
        <v>384</v>
      </c>
    </row>
    <row r="266" spans="1:11">
      <c r="A266" s="257" t="s">
        <v>11</v>
      </c>
      <c r="B266" s="258" t="s">
        <v>379</v>
      </c>
      <c r="C266" s="258" t="s">
        <v>380</v>
      </c>
      <c r="D266" s="258" t="s">
        <v>85</v>
      </c>
      <c r="E266" s="258">
        <v>78</v>
      </c>
      <c r="F266" s="259">
        <v>211.95400000000001</v>
      </c>
      <c r="G266" s="259">
        <v>219.41300000000001</v>
      </c>
      <c r="H266" s="258" t="s">
        <v>450</v>
      </c>
      <c r="I266" s="258" t="s">
        <v>451</v>
      </c>
      <c r="J266" s="258" t="s">
        <v>429</v>
      </c>
      <c r="K266" s="260" t="s">
        <v>384</v>
      </c>
    </row>
    <row r="267" spans="1:11">
      <c r="A267" s="253" t="s">
        <v>11</v>
      </c>
      <c r="B267" s="254" t="s">
        <v>379</v>
      </c>
      <c r="C267" s="254" t="s">
        <v>380</v>
      </c>
      <c r="D267" s="254" t="s">
        <v>85</v>
      </c>
      <c r="E267" s="254">
        <v>78</v>
      </c>
      <c r="F267" s="255">
        <v>219.41300000000001</v>
      </c>
      <c r="G267" s="255">
        <v>220.22900000000001</v>
      </c>
      <c r="H267" s="254" t="s">
        <v>452</v>
      </c>
      <c r="I267" s="254" t="s">
        <v>453</v>
      </c>
      <c r="J267" s="254" t="s">
        <v>429</v>
      </c>
      <c r="K267" s="256" t="s">
        <v>384</v>
      </c>
    </row>
    <row r="268" spans="1:11">
      <c r="A268" s="257" t="s">
        <v>11</v>
      </c>
      <c r="B268" s="258" t="s">
        <v>379</v>
      </c>
      <c r="C268" s="258" t="s">
        <v>380</v>
      </c>
      <c r="D268" s="258" t="s">
        <v>85</v>
      </c>
      <c r="E268" s="258">
        <v>78</v>
      </c>
      <c r="F268" s="259">
        <v>220.22900000000001</v>
      </c>
      <c r="G268" s="259">
        <v>227.41300000000001</v>
      </c>
      <c r="H268" s="258" t="s">
        <v>454</v>
      </c>
      <c r="I268" s="258" t="s">
        <v>455</v>
      </c>
      <c r="J268" s="258" t="s">
        <v>429</v>
      </c>
      <c r="K268" s="260" t="s">
        <v>384</v>
      </c>
    </row>
    <row r="269" spans="1:11">
      <c r="A269" s="253" t="s">
        <v>11</v>
      </c>
      <c r="B269" s="254" t="s">
        <v>379</v>
      </c>
      <c r="C269" s="254" t="s">
        <v>380</v>
      </c>
      <c r="D269" s="254" t="s">
        <v>85</v>
      </c>
      <c r="E269" s="254">
        <v>78</v>
      </c>
      <c r="F269" s="255">
        <v>227.41300000000001</v>
      </c>
      <c r="G269" s="255">
        <v>228.57</v>
      </c>
      <c r="H269" s="254" t="s">
        <v>456</v>
      </c>
      <c r="I269" s="254" t="s">
        <v>457</v>
      </c>
      <c r="J269" s="254" t="s">
        <v>429</v>
      </c>
      <c r="K269" s="256" t="s">
        <v>384</v>
      </c>
    </row>
    <row r="270" spans="1:11">
      <c r="A270" s="257" t="s">
        <v>11</v>
      </c>
      <c r="B270" s="258" t="s">
        <v>379</v>
      </c>
      <c r="C270" s="258" t="s">
        <v>380</v>
      </c>
      <c r="D270" s="258" t="s">
        <v>85</v>
      </c>
      <c r="E270" s="258">
        <v>78</v>
      </c>
      <c r="F270" s="259">
        <v>227.41300000000001</v>
      </c>
      <c r="G270" s="259">
        <v>228.57</v>
      </c>
      <c r="H270" s="258" t="s">
        <v>456</v>
      </c>
      <c r="I270" s="258" t="s">
        <v>458</v>
      </c>
      <c r="J270" s="258" t="s">
        <v>429</v>
      </c>
      <c r="K270" s="260" t="s">
        <v>384</v>
      </c>
    </row>
    <row r="271" spans="1:11">
      <c r="A271" s="253" t="s">
        <v>11</v>
      </c>
      <c r="B271" s="254" t="s">
        <v>379</v>
      </c>
      <c r="C271" s="254" t="s">
        <v>380</v>
      </c>
      <c r="D271" s="254" t="s">
        <v>85</v>
      </c>
      <c r="E271" s="254">
        <v>78</v>
      </c>
      <c r="F271" s="255">
        <v>228.57</v>
      </c>
      <c r="G271" s="255">
        <v>233.43700000000001</v>
      </c>
      <c r="H271" s="254" t="s">
        <v>459</v>
      </c>
      <c r="I271" s="254" t="s">
        <v>460</v>
      </c>
      <c r="J271" s="254" t="s">
        <v>429</v>
      </c>
      <c r="K271" s="256" t="s">
        <v>384</v>
      </c>
    </row>
    <row r="272" spans="1:11">
      <c r="A272" s="257" t="s">
        <v>11</v>
      </c>
      <c r="B272" s="258" t="s">
        <v>379</v>
      </c>
      <c r="C272" s="258" t="s">
        <v>380</v>
      </c>
      <c r="D272" s="258" t="s">
        <v>85</v>
      </c>
      <c r="E272" s="258">
        <v>78</v>
      </c>
      <c r="F272" s="259">
        <v>233.43700000000001</v>
      </c>
      <c r="G272" s="259">
        <v>234.62200000000001</v>
      </c>
      <c r="H272" s="258" t="s">
        <v>461</v>
      </c>
      <c r="I272" s="258" t="s">
        <v>462</v>
      </c>
      <c r="J272" s="258" t="s">
        <v>429</v>
      </c>
      <c r="K272" s="260" t="s">
        <v>384</v>
      </c>
    </row>
    <row r="273" spans="1:11">
      <c r="A273" s="253" t="s">
        <v>11</v>
      </c>
      <c r="B273" s="254" t="s">
        <v>379</v>
      </c>
      <c r="C273" s="254" t="s">
        <v>380</v>
      </c>
      <c r="D273" s="254" t="s">
        <v>85</v>
      </c>
      <c r="E273" s="254">
        <v>78</v>
      </c>
      <c r="F273" s="255">
        <v>234.62200000000001</v>
      </c>
      <c r="G273" s="255">
        <v>242.61</v>
      </c>
      <c r="H273" s="254" t="s">
        <v>463</v>
      </c>
      <c r="I273" s="254" t="s">
        <v>464</v>
      </c>
      <c r="J273" s="254" t="s">
        <v>429</v>
      </c>
      <c r="K273" s="256" t="s">
        <v>384</v>
      </c>
    </row>
    <row r="274" spans="1:11">
      <c r="A274" s="257" t="s">
        <v>11</v>
      </c>
      <c r="B274" s="258" t="s">
        <v>379</v>
      </c>
      <c r="C274" s="258" t="s">
        <v>380</v>
      </c>
      <c r="D274" s="258" t="s">
        <v>85</v>
      </c>
      <c r="E274" s="258">
        <v>78</v>
      </c>
      <c r="F274" s="259">
        <v>242.61</v>
      </c>
      <c r="G274" s="259">
        <v>243.798</v>
      </c>
      <c r="H274" s="258" t="s">
        <v>465</v>
      </c>
      <c r="I274" s="258" t="s">
        <v>466</v>
      </c>
      <c r="J274" s="258" t="s">
        <v>429</v>
      </c>
      <c r="K274" s="260" t="s">
        <v>384</v>
      </c>
    </row>
    <row r="275" spans="1:11">
      <c r="A275" s="253" t="s">
        <v>11</v>
      </c>
      <c r="B275" s="254" t="s">
        <v>379</v>
      </c>
      <c r="C275" s="254" t="s">
        <v>380</v>
      </c>
      <c r="D275" s="254" t="s">
        <v>85</v>
      </c>
      <c r="E275" s="254">
        <v>78</v>
      </c>
      <c r="F275" s="255">
        <v>243.798</v>
      </c>
      <c r="G275" s="255">
        <v>250.56</v>
      </c>
      <c r="H275" s="254" t="s">
        <v>467</v>
      </c>
      <c r="I275" s="254" t="s">
        <v>468</v>
      </c>
      <c r="J275" s="254" t="s">
        <v>429</v>
      </c>
      <c r="K275" s="256" t="s">
        <v>384</v>
      </c>
    </row>
    <row r="276" spans="1:11">
      <c r="A276" s="257" t="s">
        <v>11</v>
      </c>
      <c r="B276" s="258" t="s">
        <v>379</v>
      </c>
      <c r="C276" s="258" t="s">
        <v>380</v>
      </c>
      <c r="D276" s="258" t="s">
        <v>85</v>
      </c>
      <c r="E276" s="258">
        <v>78</v>
      </c>
      <c r="F276" s="259">
        <v>250.56</v>
      </c>
      <c r="G276" s="259">
        <v>252.452</v>
      </c>
      <c r="H276" s="258" t="s">
        <v>469</v>
      </c>
      <c r="I276" s="258" t="s">
        <v>470</v>
      </c>
      <c r="J276" s="258" t="s">
        <v>429</v>
      </c>
      <c r="K276" s="260" t="s">
        <v>384</v>
      </c>
    </row>
    <row r="277" spans="1:11">
      <c r="A277" s="253" t="s">
        <v>11</v>
      </c>
      <c r="B277" s="254" t="s">
        <v>379</v>
      </c>
      <c r="C277" s="254" t="s">
        <v>380</v>
      </c>
      <c r="D277" s="254" t="s">
        <v>85</v>
      </c>
      <c r="E277" s="254">
        <v>78</v>
      </c>
      <c r="F277" s="255">
        <v>250.56</v>
      </c>
      <c r="G277" s="255">
        <v>252.452</v>
      </c>
      <c r="H277" s="254" t="s">
        <v>469</v>
      </c>
      <c r="I277" s="254" t="s">
        <v>471</v>
      </c>
      <c r="J277" s="254" t="s">
        <v>429</v>
      </c>
      <c r="K277" s="256" t="s">
        <v>384</v>
      </c>
    </row>
    <row r="278" spans="1:11">
      <c r="A278" s="257" t="s">
        <v>11</v>
      </c>
      <c r="B278" s="258" t="s">
        <v>379</v>
      </c>
      <c r="C278" s="258" t="s">
        <v>380</v>
      </c>
      <c r="D278" s="258" t="s">
        <v>85</v>
      </c>
      <c r="E278" s="258">
        <v>78</v>
      </c>
      <c r="F278" s="259">
        <v>252.452</v>
      </c>
      <c r="G278" s="259">
        <v>259.13600000000002</v>
      </c>
      <c r="H278" s="258" t="s">
        <v>472</v>
      </c>
      <c r="I278" s="258" t="s">
        <v>473</v>
      </c>
      <c r="J278" s="258" t="s">
        <v>429</v>
      </c>
      <c r="K278" s="260" t="s">
        <v>384</v>
      </c>
    </row>
    <row r="279" spans="1:11">
      <c r="A279" s="253" t="s">
        <v>11</v>
      </c>
      <c r="B279" s="254" t="s">
        <v>379</v>
      </c>
      <c r="C279" s="254" t="s">
        <v>380</v>
      </c>
      <c r="D279" s="254" t="s">
        <v>85</v>
      </c>
      <c r="E279" s="254">
        <v>78</v>
      </c>
      <c r="F279" s="255">
        <v>259.13600000000002</v>
      </c>
      <c r="G279" s="255">
        <v>260.39800000000002</v>
      </c>
      <c r="H279" s="254" t="s">
        <v>474</v>
      </c>
      <c r="I279" s="254" t="s">
        <v>475</v>
      </c>
      <c r="J279" s="254" t="s">
        <v>429</v>
      </c>
      <c r="K279" s="256" t="s">
        <v>384</v>
      </c>
    </row>
    <row r="280" spans="1:11">
      <c r="A280" s="257" t="s">
        <v>11</v>
      </c>
      <c r="B280" s="258" t="s">
        <v>379</v>
      </c>
      <c r="C280" s="258" t="s">
        <v>380</v>
      </c>
      <c r="D280" s="258" t="s">
        <v>85</v>
      </c>
      <c r="E280" s="258">
        <v>78</v>
      </c>
      <c r="F280" s="259">
        <v>260.39800000000002</v>
      </c>
      <c r="G280" s="259">
        <v>275.30799999999999</v>
      </c>
      <c r="H280" s="258" t="s">
        <v>476</v>
      </c>
      <c r="I280" s="258" t="s">
        <v>477</v>
      </c>
      <c r="J280" s="258" t="s">
        <v>429</v>
      </c>
      <c r="K280" s="260" t="s">
        <v>384</v>
      </c>
    </row>
    <row r="281" spans="1:11">
      <c r="A281" s="253" t="s">
        <v>11</v>
      </c>
      <c r="B281" s="254" t="s">
        <v>379</v>
      </c>
      <c r="C281" s="254" t="s">
        <v>380</v>
      </c>
      <c r="D281" s="254" t="s">
        <v>85</v>
      </c>
      <c r="E281" s="254">
        <v>78</v>
      </c>
      <c r="F281" s="255">
        <v>275.30799999999999</v>
      </c>
      <c r="G281" s="255">
        <v>276.47000000000003</v>
      </c>
      <c r="H281" s="254" t="s">
        <v>478</v>
      </c>
      <c r="I281" s="254" t="s">
        <v>479</v>
      </c>
      <c r="J281" s="254" t="s">
        <v>429</v>
      </c>
      <c r="K281" s="256" t="s">
        <v>384</v>
      </c>
    </row>
    <row r="282" spans="1:11">
      <c r="A282" s="257" t="s">
        <v>11</v>
      </c>
      <c r="B282" s="258" t="s">
        <v>379</v>
      </c>
      <c r="C282" s="258" t="s">
        <v>380</v>
      </c>
      <c r="D282" s="258" t="s">
        <v>85</v>
      </c>
      <c r="E282" s="258">
        <v>78</v>
      </c>
      <c r="F282" s="259">
        <v>275.30799999999999</v>
      </c>
      <c r="G282" s="259">
        <v>276.47000000000003</v>
      </c>
      <c r="H282" s="258" t="s">
        <v>478</v>
      </c>
      <c r="I282" s="258" t="s">
        <v>480</v>
      </c>
      <c r="J282" s="258" t="s">
        <v>429</v>
      </c>
      <c r="K282" s="260" t="s">
        <v>384</v>
      </c>
    </row>
    <row r="283" spans="1:11">
      <c r="A283" s="253" t="s">
        <v>11</v>
      </c>
      <c r="B283" s="254" t="s">
        <v>379</v>
      </c>
      <c r="C283" s="254" t="s">
        <v>380</v>
      </c>
      <c r="D283" s="254" t="s">
        <v>85</v>
      </c>
      <c r="E283" s="254">
        <v>78</v>
      </c>
      <c r="F283" s="255">
        <v>276.47000000000003</v>
      </c>
      <c r="G283" s="255">
        <v>284.48899999999998</v>
      </c>
      <c r="H283" s="254" t="s">
        <v>481</v>
      </c>
      <c r="I283" s="254" t="s">
        <v>482</v>
      </c>
      <c r="J283" s="254" t="s">
        <v>429</v>
      </c>
      <c r="K283" s="256" t="s">
        <v>384</v>
      </c>
    </row>
    <row r="284" spans="1:11">
      <c r="A284" s="257" t="s">
        <v>11</v>
      </c>
      <c r="B284" s="258" t="s">
        <v>379</v>
      </c>
      <c r="C284" s="258" t="s">
        <v>380</v>
      </c>
      <c r="D284" s="258" t="s">
        <v>85</v>
      </c>
      <c r="E284" s="258">
        <v>78</v>
      </c>
      <c r="F284" s="259">
        <v>284.48899999999998</v>
      </c>
      <c r="G284" s="259">
        <v>285.58600000000001</v>
      </c>
      <c r="H284" s="258" t="s">
        <v>483</v>
      </c>
      <c r="I284" s="258" t="s">
        <v>484</v>
      </c>
      <c r="J284" s="258" t="s">
        <v>429</v>
      </c>
      <c r="K284" s="260" t="s">
        <v>384</v>
      </c>
    </row>
    <row r="285" spans="1:11">
      <c r="A285" s="253" t="s">
        <v>11</v>
      </c>
      <c r="B285" s="254" t="s">
        <v>379</v>
      </c>
      <c r="C285" s="254" t="s">
        <v>380</v>
      </c>
      <c r="D285" s="254" t="s">
        <v>85</v>
      </c>
      <c r="E285" s="254">
        <v>78</v>
      </c>
      <c r="F285" s="255">
        <v>285.58600000000001</v>
      </c>
      <c r="G285" s="255">
        <v>291.50299999999999</v>
      </c>
      <c r="H285" s="254" t="s">
        <v>485</v>
      </c>
      <c r="I285" s="254" t="s">
        <v>486</v>
      </c>
      <c r="J285" s="254" t="s">
        <v>429</v>
      </c>
      <c r="K285" s="256" t="s">
        <v>384</v>
      </c>
    </row>
    <row r="286" spans="1:11">
      <c r="A286" s="257" t="s">
        <v>11</v>
      </c>
      <c r="B286" s="258" t="s">
        <v>379</v>
      </c>
      <c r="C286" s="258" t="s">
        <v>380</v>
      </c>
      <c r="D286" s="258" t="s">
        <v>85</v>
      </c>
      <c r="E286" s="258">
        <v>78</v>
      </c>
      <c r="F286" s="259">
        <v>291.50299999999999</v>
      </c>
      <c r="G286" s="259">
        <v>292.58100000000002</v>
      </c>
      <c r="H286" s="258" t="s">
        <v>487</v>
      </c>
      <c r="I286" s="258" t="s">
        <v>488</v>
      </c>
      <c r="J286" s="258" t="s">
        <v>429</v>
      </c>
      <c r="K286" s="260" t="s">
        <v>384</v>
      </c>
    </row>
    <row r="287" spans="1:11">
      <c r="A287" s="253" t="s">
        <v>11</v>
      </c>
      <c r="B287" s="254" t="s">
        <v>379</v>
      </c>
      <c r="C287" s="254" t="s">
        <v>380</v>
      </c>
      <c r="D287" s="254" t="s">
        <v>85</v>
      </c>
      <c r="E287" s="254">
        <v>78</v>
      </c>
      <c r="F287" s="255">
        <v>292.58100000000002</v>
      </c>
      <c r="G287" s="255">
        <v>293.3</v>
      </c>
      <c r="H287" s="254" t="s">
        <v>489</v>
      </c>
      <c r="I287" s="254" t="s">
        <v>490</v>
      </c>
      <c r="J287" s="254" t="s">
        <v>429</v>
      </c>
      <c r="K287" s="256" t="s">
        <v>384</v>
      </c>
    </row>
    <row r="288" spans="1:11">
      <c r="A288" s="257" t="s">
        <v>11</v>
      </c>
      <c r="B288" s="258" t="s">
        <v>379</v>
      </c>
      <c r="C288" s="258" t="s">
        <v>380</v>
      </c>
      <c r="D288" s="258" t="s">
        <v>85</v>
      </c>
      <c r="E288" s="258">
        <v>78</v>
      </c>
      <c r="F288" s="259">
        <v>293.3</v>
      </c>
      <c r="G288" s="259">
        <v>295.07</v>
      </c>
      <c r="H288" s="258" t="s">
        <v>489</v>
      </c>
      <c r="I288" s="258">
        <v>293295</v>
      </c>
      <c r="J288" s="258" t="s">
        <v>429</v>
      </c>
      <c r="K288" s="260" t="s">
        <v>384</v>
      </c>
    </row>
    <row r="289" spans="1:11">
      <c r="A289" s="253" t="s">
        <v>11</v>
      </c>
      <c r="B289" s="254" t="s">
        <v>379</v>
      </c>
      <c r="C289" s="254" t="s">
        <v>380</v>
      </c>
      <c r="D289" s="254" t="s">
        <v>85</v>
      </c>
      <c r="E289" s="254">
        <v>78</v>
      </c>
      <c r="F289" s="255">
        <v>295.07</v>
      </c>
      <c r="G289" s="255">
        <v>295.59800000000001</v>
      </c>
      <c r="H289" s="254" t="s">
        <v>370</v>
      </c>
      <c r="I289" s="254">
        <v>295296</v>
      </c>
      <c r="J289" s="254" t="s">
        <v>429</v>
      </c>
      <c r="K289" s="256" t="s">
        <v>384</v>
      </c>
    </row>
    <row r="290" spans="1:11">
      <c r="A290" s="257" t="s">
        <v>11</v>
      </c>
      <c r="B290" s="258" t="s">
        <v>379</v>
      </c>
      <c r="C290" s="258" t="s">
        <v>380</v>
      </c>
      <c r="D290" s="258" t="s">
        <v>85</v>
      </c>
      <c r="E290" s="258">
        <v>78</v>
      </c>
      <c r="F290" s="259">
        <v>295.59800000000001</v>
      </c>
      <c r="G290" s="259">
        <v>301.98399999999998</v>
      </c>
      <c r="H290" s="258" t="s">
        <v>310</v>
      </c>
      <c r="I290" s="258" t="s">
        <v>491</v>
      </c>
      <c r="J290" s="258" t="s">
        <v>429</v>
      </c>
      <c r="K290" s="260" t="s">
        <v>384</v>
      </c>
    </row>
    <row r="291" spans="1:11">
      <c r="A291" s="253" t="s">
        <v>11</v>
      </c>
      <c r="B291" s="254" t="s">
        <v>379</v>
      </c>
      <c r="C291" s="254" t="s">
        <v>380</v>
      </c>
      <c r="D291" s="254" t="s">
        <v>85</v>
      </c>
      <c r="E291" s="254">
        <v>78</v>
      </c>
      <c r="F291" s="255">
        <v>301.98399999999998</v>
      </c>
      <c r="G291" s="255">
        <v>303.20499999999998</v>
      </c>
      <c r="H291" s="254" t="s">
        <v>492</v>
      </c>
      <c r="I291" s="254" t="s">
        <v>493</v>
      </c>
      <c r="J291" s="254" t="s">
        <v>429</v>
      </c>
      <c r="K291" s="256" t="s">
        <v>384</v>
      </c>
    </row>
    <row r="292" spans="1:11">
      <c r="A292" s="257" t="s">
        <v>11</v>
      </c>
      <c r="B292" s="258" t="s">
        <v>379</v>
      </c>
      <c r="C292" s="258" t="s">
        <v>380</v>
      </c>
      <c r="D292" s="258" t="s">
        <v>85</v>
      </c>
      <c r="E292" s="258">
        <v>78</v>
      </c>
      <c r="F292" s="259">
        <v>301.98399999999998</v>
      </c>
      <c r="G292" s="259">
        <v>303.20499999999998</v>
      </c>
      <c r="H292" s="258" t="s">
        <v>492</v>
      </c>
      <c r="I292" s="258" t="s">
        <v>494</v>
      </c>
      <c r="J292" s="258" t="s">
        <v>429</v>
      </c>
      <c r="K292" s="260" t="s">
        <v>384</v>
      </c>
    </row>
    <row r="293" spans="1:11">
      <c r="A293" s="253" t="s">
        <v>11</v>
      </c>
      <c r="B293" s="254" t="s">
        <v>379</v>
      </c>
      <c r="C293" s="254" t="s">
        <v>380</v>
      </c>
      <c r="D293" s="254" t="s">
        <v>85</v>
      </c>
      <c r="E293" s="254">
        <v>78</v>
      </c>
      <c r="F293" s="255">
        <v>303.20499999999998</v>
      </c>
      <c r="G293" s="255">
        <v>309.61099999999999</v>
      </c>
      <c r="H293" s="254" t="s">
        <v>495</v>
      </c>
      <c r="I293" s="254" t="s">
        <v>496</v>
      </c>
      <c r="J293" s="254" t="s">
        <v>429</v>
      </c>
      <c r="K293" s="256" t="s">
        <v>384</v>
      </c>
    </row>
    <row r="294" spans="1:11">
      <c r="A294" s="257" t="s">
        <v>11</v>
      </c>
      <c r="B294" s="258" t="s">
        <v>379</v>
      </c>
      <c r="C294" s="258" t="s">
        <v>380</v>
      </c>
      <c r="D294" s="258" t="s">
        <v>85</v>
      </c>
      <c r="E294" s="258">
        <v>78</v>
      </c>
      <c r="F294" s="259">
        <v>309.61099999999999</v>
      </c>
      <c r="G294" s="259">
        <v>310.52999999999997</v>
      </c>
      <c r="H294" s="258" t="s">
        <v>497</v>
      </c>
      <c r="I294" s="258" t="s">
        <v>498</v>
      </c>
      <c r="J294" s="258" t="s">
        <v>429</v>
      </c>
      <c r="K294" s="260" t="s">
        <v>384</v>
      </c>
    </row>
    <row r="295" spans="1:11">
      <c r="A295" s="253" t="s">
        <v>11</v>
      </c>
      <c r="B295" s="254" t="s">
        <v>379</v>
      </c>
      <c r="C295" s="254" t="s">
        <v>380</v>
      </c>
      <c r="D295" s="254" t="s">
        <v>85</v>
      </c>
      <c r="E295" s="254">
        <v>78</v>
      </c>
      <c r="F295" s="255">
        <v>310.52999999999997</v>
      </c>
      <c r="G295" s="255">
        <v>318.03100000000001</v>
      </c>
      <c r="H295" s="254" t="s">
        <v>499</v>
      </c>
      <c r="I295" s="254" t="s">
        <v>500</v>
      </c>
      <c r="J295" s="254" t="s">
        <v>429</v>
      </c>
      <c r="K295" s="256" t="s">
        <v>384</v>
      </c>
    </row>
    <row r="296" spans="1:11">
      <c r="A296" s="257" t="s">
        <v>11</v>
      </c>
      <c r="B296" s="258" t="s">
        <v>379</v>
      </c>
      <c r="C296" s="258" t="s">
        <v>380</v>
      </c>
      <c r="D296" s="258" t="s">
        <v>85</v>
      </c>
      <c r="E296" s="258">
        <v>78</v>
      </c>
      <c r="F296" s="259">
        <v>318.03100000000001</v>
      </c>
      <c r="G296" s="259">
        <v>319.322</v>
      </c>
      <c r="H296" s="258" t="s">
        <v>501</v>
      </c>
      <c r="I296" s="258" t="s">
        <v>502</v>
      </c>
      <c r="J296" s="258" t="s">
        <v>429</v>
      </c>
      <c r="K296" s="260" t="s">
        <v>384</v>
      </c>
    </row>
    <row r="297" spans="1:11">
      <c r="A297" s="253" t="s">
        <v>11</v>
      </c>
      <c r="B297" s="254" t="s">
        <v>379</v>
      </c>
      <c r="C297" s="254" t="s">
        <v>380</v>
      </c>
      <c r="D297" s="254" t="s">
        <v>85</v>
      </c>
      <c r="E297" s="254">
        <v>78</v>
      </c>
      <c r="F297" s="255">
        <v>319.322</v>
      </c>
      <c r="G297" s="255">
        <v>329.63299999999998</v>
      </c>
      <c r="H297" s="254" t="s">
        <v>503</v>
      </c>
      <c r="I297" s="254" t="s">
        <v>504</v>
      </c>
      <c r="J297" s="254" t="s">
        <v>429</v>
      </c>
      <c r="K297" s="256" t="s">
        <v>384</v>
      </c>
    </row>
    <row r="298" spans="1:11">
      <c r="A298" s="257" t="s">
        <v>11</v>
      </c>
      <c r="B298" s="258" t="s">
        <v>379</v>
      </c>
      <c r="C298" s="258" t="s">
        <v>380</v>
      </c>
      <c r="D298" s="258" t="s">
        <v>85</v>
      </c>
      <c r="E298" s="258">
        <v>78</v>
      </c>
      <c r="F298" s="259">
        <v>329.63299999999998</v>
      </c>
      <c r="G298" s="259">
        <v>330.93900000000002</v>
      </c>
      <c r="H298" s="258" t="s">
        <v>505</v>
      </c>
      <c r="I298" s="258" t="s">
        <v>506</v>
      </c>
      <c r="J298" s="258" t="s">
        <v>429</v>
      </c>
      <c r="K298" s="260" t="s">
        <v>384</v>
      </c>
    </row>
    <row r="299" spans="1:11">
      <c r="A299" s="253" t="s">
        <v>11</v>
      </c>
      <c r="B299" s="254" t="s">
        <v>379</v>
      </c>
      <c r="C299" s="254" t="s">
        <v>380</v>
      </c>
      <c r="D299" s="254" t="s">
        <v>85</v>
      </c>
      <c r="E299" s="254">
        <v>78</v>
      </c>
      <c r="F299" s="255">
        <v>330.93900000000002</v>
      </c>
      <c r="G299" s="255">
        <v>334.75900000000001</v>
      </c>
      <c r="H299" s="254" t="s">
        <v>507</v>
      </c>
      <c r="I299" s="254" t="s">
        <v>508</v>
      </c>
      <c r="J299" s="254" t="s">
        <v>429</v>
      </c>
      <c r="K299" s="256" t="s">
        <v>384</v>
      </c>
    </row>
    <row r="300" spans="1:11">
      <c r="A300" s="257" t="s">
        <v>11</v>
      </c>
      <c r="B300" s="258" t="s">
        <v>379</v>
      </c>
      <c r="C300" s="258" t="s">
        <v>380</v>
      </c>
      <c r="D300" s="258" t="s">
        <v>85</v>
      </c>
      <c r="E300" s="258">
        <v>78</v>
      </c>
      <c r="F300" s="259">
        <v>336.81799999999998</v>
      </c>
      <c r="G300" s="259">
        <v>338.88</v>
      </c>
      <c r="H300" s="258" t="s">
        <v>509</v>
      </c>
      <c r="I300" s="258" t="s">
        <v>510</v>
      </c>
      <c r="J300" s="258" t="s">
        <v>429</v>
      </c>
      <c r="K300" s="260" t="s">
        <v>384</v>
      </c>
    </row>
    <row r="301" spans="1:11">
      <c r="A301" s="253" t="s">
        <v>11</v>
      </c>
      <c r="B301" s="254" t="s">
        <v>379</v>
      </c>
      <c r="C301" s="254" t="s">
        <v>380</v>
      </c>
      <c r="D301" s="254" t="s">
        <v>85</v>
      </c>
      <c r="E301" s="254">
        <v>78</v>
      </c>
      <c r="F301" s="255">
        <v>336.81799999999998</v>
      </c>
      <c r="G301" s="255">
        <v>338.88</v>
      </c>
      <c r="H301" s="254" t="s">
        <v>509</v>
      </c>
      <c r="I301" s="254" t="s">
        <v>511</v>
      </c>
      <c r="J301" s="254" t="s">
        <v>429</v>
      </c>
      <c r="K301" s="256" t="s">
        <v>384</v>
      </c>
    </row>
    <row r="302" spans="1:11">
      <c r="A302" s="257" t="s">
        <v>11</v>
      </c>
      <c r="B302" s="258" t="s">
        <v>379</v>
      </c>
      <c r="C302" s="258" t="s">
        <v>380</v>
      </c>
      <c r="D302" s="258" t="s">
        <v>85</v>
      </c>
      <c r="E302" s="258">
        <v>97</v>
      </c>
      <c r="F302" s="259">
        <v>2.1339999999999999</v>
      </c>
      <c r="G302" s="259">
        <v>3</v>
      </c>
      <c r="H302" s="258" t="s">
        <v>512</v>
      </c>
      <c r="I302" s="258" t="s">
        <v>513</v>
      </c>
      <c r="J302" s="258" t="s">
        <v>514</v>
      </c>
      <c r="K302" s="260" t="s">
        <v>384</v>
      </c>
    </row>
    <row r="303" spans="1:11">
      <c r="A303" s="253" t="s">
        <v>11</v>
      </c>
      <c r="B303" s="254" t="s">
        <v>379</v>
      </c>
      <c r="C303" s="254" t="s">
        <v>380</v>
      </c>
      <c r="D303" s="254" t="s">
        <v>85</v>
      </c>
      <c r="E303" s="254">
        <v>97</v>
      </c>
      <c r="F303" s="255">
        <v>3</v>
      </c>
      <c r="G303" s="255">
        <v>5.0049999999999999</v>
      </c>
      <c r="H303" s="254" t="s">
        <v>515</v>
      </c>
      <c r="I303" s="254" t="s">
        <v>516</v>
      </c>
      <c r="J303" s="254" t="s">
        <v>514</v>
      </c>
      <c r="K303" s="256" t="s">
        <v>384</v>
      </c>
    </row>
    <row r="304" spans="1:11">
      <c r="A304" s="257" t="s">
        <v>11</v>
      </c>
      <c r="B304" s="258" t="s">
        <v>379</v>
      </c>
      <c r="C304" s="258" t="s">
        <v>380</v>
      </c>
      <c r="D304" s="258" t="s">
        <v>85</v>
      </c>
      <c r="E304" s="258">
        <v>97</v>
      </c>
      <c r="F304" s="259">
        <v>5.0049999999999999</v>
      </c>
      <c r="G304" s="259">
        <v>6.5170000000000003</v>
      </c>
      <c r="H304" s="258" t="s">
        <v>515</v>
      </c>
      <c r="I304" s="258" t="s">
        <v>517</v>
      </c>
      <c r="J304" s="258" t="s">
        <v>514</v>
      </c>
      <c r="K304" s="260" t="s">
        <v>384</v>
      </c>
    </row>
    <row r="305" spans="1:11">
      <c r="A305" s="253" t="s">
        <v>11</v>
      </c>
      <c r="B305" s="254" t="s">
        <v>379</v>
      </c>
      <c r="C305" s="254" t="s">
        <v>380</v>
      </c>
      <c r="D305" s="254" t="s">
        <v>85</v>
      </c>
      <c r="E305" s="254">
        <v>97</v>
      </c>
      <c r="F305" s="255">
        <v>6.5170000000000003</v>
      </c>
      <c r="G305" s="255">
        <v>9.1470000000000002</v>
      </c>
      <c r="H305" s="254" t="s">
        <v>518</v>
      </c>
      <c r="I305" s="254" t="s">
        <v>519</v>
      </c>
      <c r="J305" s="254" t="s">
        <v>514</v>
      </c>
      <c r="K305" s="256" t="s">
        <v>384</v>
      </c>
    </row>
    <row r="306" spans="1:11">
      <c r="A306" s="257" t="s">
        <v>11</v>
      </c>
      <c r="B306" s="258" t="s">
        <v>379</v>
      </c>
      <c r="C306" s="258" t="s">
        <v>380</v>
      </c>
      <c r="D306" s="258" t="s">
        <v>85</v>
      </c>
      <c r="E306" s="258">
        <v>78</v>
      </c>
      <c r="F306" s="259">
        <v>334.75900000000001</v>
      </c>
      <c r="G306" s="259">
        <v>336.81799999999998</v>
      </c>
      <c r="H306" s="258" t="s">
        <v>520</v>
      </c>
      <c r="I306" s="258" t="s">
        <v>521</v>
      </c>
      <c r="J306" s="258" t="s">
        <v>429</v>
      </c>
      <c r="K306" s="260" t="s">
        <v>384</v>
      </c>
    </row>
    <row r="307" spans="1:11">
      <c r="A307" s="253" t="s">
        <v>11</v>
      </c>
      <c r="B307" s="254" t="s">
        <v>379</v>
      </c>
      <c r="C307" s="254" t="s">
        <v>380</v>
      </c>
      <c r="D307" s="254" t="s">
        <v>85</v>
      </c>
      <c r="E307" s="254">
        <v>78</v>
      </c>
      <c r="F307" s="255">
        <v>334.75900000000001</v>
      </c>
      <c r="G307" s="255">
        <v>336.81799999999998</v>
      </c>
      <c r="H307" s="254" t="s">
        <v>520</v>
      </c>
      <c r="I307" s="254" t="s">
        <v>522</v>
      </c>
      <c r="J307" s="254" t="s">
        <v>429</v>
      </c>
      <c r="K307" s="256" t="s">
        <v>384</v>
      </c>
    </row>
    <row r="308" spans="1:11">
      <c r="A308" s="257" t="s">
        <v>11</v>
      </c>
      <c r="B308" s="258" t="s">
        <v>195</v>
      </c>
      <c r="C308" s="258" t="s">
        <v>523</v>
      </c>
      <c r="D308" s="258" t="s">
        <v>14</v>
      </c>
      <c r="E308" s="258">
        <v>74</v>
      </c>
      <c r="F308" s="259">
        <v>290.75099999999998</v>
      </c>
      <c r="G308" s="259">
        <v>290.78699999999998</v>
      </c>
      <c r="H308" s="258" t="s">
        <v>524</v>
      </c>
      <c r="I308" s="258" t="s">
        <v>525</v>
      </c>
      <c r="J308" s="258" t="s">
        <v>184</v>
      </c>
      <c r="K308" s="260" t="s">
        <v>194</v>
      </c>
    </row>
    <row r="309" spans="1:11">
      <c r="A309" s="253" t="s">
        <v>11</v>
      </c>
      <c r="B309" s="254" t="s">
        <v>195</v>
      </c>
      <c r="C309" s="254" t="s">
        <v>523</v>
      </c>
      <c r="D309" s="254" t="s">
        <v>14</v>
      </c>
      <c r="E309" s="254">
        <v>74</v>
      </c>
      <c r="F309" s="255">
        <v>290.78699999999998</v>
      </c>
      <c r="G309" s="255">
        <v>291.36900000000003</v>
      </c>
      <c r="H309" s="254" t="s">
        <v>526</v>
      </c>
      <c r="I309" s="254" t="s">
        <v>527</v>
      </c>
      <c r="J309" s="254" t="s">
        <v>184</v>
      </c>
      <c r="K309" s="256" t="s">
        <v>194</v>
      </c>
    </row>
    <row r="310" spans="1:11">
      <c r="A310" s="257" t="s">
        <v>11</v>
      </c>
      <c r="B310" s="258" t="s">
        <v>195</v>
      </c>
      <c r="C310" s="258" t="s">
        <v>523</v>
      </c>
      <c r="D310" s="258" t="s">
        <v>14</v>
      </c>
      <c r="E310" s="258">
        <v>74</v>
      </c>
      <c r="F310" s="259">
        <v>290.78699999999998</v>
      </c>
      <c r="G310" s="259">
        <v>291.36900000000003</v>
      </c>
      <c r="H310" s="258" t="s">
        <v>526</v>
      </c>
      <c r="I310" s="258" t="s">
        <v>528</v>
      </c>
      <c r="J310" s="258" t="s">
        <v>184</v>
      </c>
      <c r="K310" s="260" t="s">
        <v>194</v>
      </c>
    </row>
    <row r="311" spans="1:11">
      <c r="A311" s="253" t="s">
        <v>11</v>
      </c>
      <c r="B311" s="254" t="s">
        <v>180</v>
      </c>
      <c r="C311" s="254" t="s">
        <v>523</v>
      </c>
      <c r="D311" s="254" t="s">
        <v>14</v>
      </c>
      <c r="E311" s="254">
        <v>74</v>
      </c>
      <c r="F311" s="255">
        <v>291.36900000000003</v>
      </c>
      <c r="G311" s="255">
        <v>293.26100000000002</v>
      </c>
      <c r="H311" s="254" t="s">
        <v>526</v>
      </c>
      <c r="I311" s="254" t="s">
        <v>529</v>
      </c>
      <c r="J311" s="254" t="s">
        <v>184</v>
      </c>
      <c r="K311" s="256" t="s">
        <v>194</v>
      </c>
    </row>
    <row r="312" spans="1:11">
      <c r="A312" s="257" t="s">
        <v>11</v>
      </c>
      <c r="B312" s="258" t="s">
        <v>195</v>
      </c>
      <c r="C312" s="258" t="s">
        <v>523</v>
      </c>
      <c r="D312" s="258" t="s">
        <v>14</v>
      </c>
      <c r="E312" s="258">
        <v>74</v>
      </c>
      <c r="F312" s="259">
        <v>291.36900000000003</v>
      </c>
      <c r="G312" s="259">
        <v>293.26</v>
      </c>
      <c r="H312" s="258" t="s">
        <v>526</v>
      </c>
      <c r="I312" s="258" t="s">
        <v>530</v>
      </c>
      <c r="J312" s="258" t="s">
        <v>184</v>
      </c>
      <c r="K312" s="260" t="s">
        <v>194</v>
      </c>
    </row>
    <row r="313" spans="1:11">
      <c r="A313" s="253" t="s">
        <v>11</v>
      </c>
      <c r="B313" s="254" t="s">
        <v>195</v>
      </c>
      <c r="C313" s="254" t="s">
        <v>523</v>
      </c>
      <c r="D313" s="254" t="s">
        <v>14</v>
      </c>
      <c r="E313" s="254">
        <v>74</v>
      </c>
      <c r="F313" s="255">
        <v>293.26</v>
      </c>
      <c r="G313" s="255">
        <v>293.96499999999997</v>
      </c>
      <c r="H313" s="254" t="s">
        <v>531</v>
      </c>
      <c r="I313" s="254" t="s">
        <v>532</v>
      </c>
      <c r="J313" s="254" t="s">
        <v>184</v>
      </c>
      <c r="K313" s="256" t="s">
        <v>194</v>
      </c>
    </row>
    <row r="314" spans="1:11">
      <c r="A314" s="257" t="s">
        <v>11</v>
      </c>
      <c r="B314" s="258" t="s">
        <v>195</v>
      </c>
      <c r="C314" s="258" t="s">
        <v>523</v>
      </c>
      <c r="D314" s="258" t="s">
        <v>14</v>
      </c>
      <c r="E314" s="258">
        <v>74</v>
      </c>
      <c r="F314" s="259">
        <v>293.26100000000002</v>
      </c>
      <c r="G314" s="259">
        <v>293.96499999999997</v>
      </c>
      <c r="H314" s="258" t="s">
        <v>531</v>
      </c>
      <c r="I314" s="258" t="s">
        <v>533</v>
      </c>
      <c r="J314" s="258" t="s">
        <v>184</v>
      </c>
      <c r="K314" s="260" t="s">
        <v>194</v>
      </c>
    </row>
    <row r="315" spans="1:11">
      <c r="A315" s="253" t="s">
        <v>11</v>
      </c>
      <c r="B315" s="254" t="s">
        <v>195</v>
      </c>
      <c r="C315" s="254" t="s">
        <v>523</v>
      </c>
      <c r="D315" s="254" t="s">
        <v>14</v>
      </c>
      <c r="E315" s="254">
        <v>74</v>
      </c>
      <c r="F315" s="255">
        <v>293.96499999999997</v>
      </c>
      <c r="G315" s="255">
        <v>300.97899999999998</v>
      </c>
      <c r="H315" s="254" t="s">
        <v>531</v>
      </c>
      <c r="I315" s="254" t="s">
        <v>534</v>
      </c>
      <c r="J315" s="254" t="s">
        <v>184</v>
      </c>
      <c r="K315" s="256" t="s">
        <v>194</v>
      </c>
    </row>
    <row r="316" spans="1:11">
      <c r="A316" s="257" t="s">
        <v>11</v>
      </c>
      <c r="B316" s="258" t="s">
        <v>195</v>
      </c>
      <c r="C316" s="258" t="s">
        <v>523</v>
      </c>
      <c r="D316" s="258" t="s">
        <v>14</v>
      </c>
      <c r="E316" s="258">
        <v>74</v>
      </c>
      <c r="F316" s="259">
        <v>300.97899999999998</v>
      </c>
      <c r="G316" s="259">
        <v>304.07799999999997</v>
      </c>
      <c r="H316" s="258" t="s">
        <v>535</v>
      </c>
      <c r="I316" s="258" t="s">
        <v>536</v>
      </c>
      <c r="J316" s="258" t="s">
        <v>184</v>
      </c>
      <c r="K316" s="260" t="s">
        <v>194</v>
      </c>
    </row>
    <row r="317" spans="1:11">
      <c r="A317" s="253" t="s">
        <v>11</v>
      </c>
      <c r="B317" s="254" t="s">
        <v>195</v>
      </c>
      <c r="C317" s="254" t="s">
        <v>523</v>
      </c>
      <c r="D317" s="254" t="s">
        <v>14</v>
      </c>
      <c r="E317" s="254">
        <v>74</v>
      </c>
      <c r="F317" s="255">
        <v>300.97899999999998</v>
      </c>
      <c r="G317" s="255">
        <v>304.07799999999997</v>
      </c>
      <c r="H317" s="254" t="s">
        <v>535</v>
      </c>
      <c r="I317" s="254" t="s">
        <v>537</v>
      </c>
      <c r="J317" s="254" t="s">
        <v>184</v>
      </c>
      <c r="K317" s="256" t="s">
        <v>194</v>
      </c>
    </row>
    <row r="318" spans="1:11">
      <c r="A318" s="257" t="s">
        <v>11</v>
      </c>
      <c r="B318" s="258" t="s">
        <v>195</v>
      </c>
      <c r="C318" s="258" t="s">
        <v>523</v>
      </c>
      <c r="D318" s="258" t="s">
        <v>14</v>
      </c>
      <c r="E318" s="258">
        <v>74</v>
      </c>
      <c r="F318" s="259">
        <v>304.07799999999997</v>
      </c>
      <c r="G318" s="259">
        <v>309</v>
      </c>
      <c r="H318" s="258" t="s">
        <v>538</v>
      </c>
      <c r="I318" s="258" t="s">
        <v>539</v>
      </c>
      <c r="J318" s="258" t="s">
        <v>184</v>
      </c>
      <c r="K318" s="260" t="s">
        <v>194</v>
      </c>
    </row>
    <row r="319" spans="1:11">
      <c r="A319" s="253" t="s">
        <v>11</v>
      </c>
      <c r="B319" s="254" t="s">
        <v>195</v>
      </c>
      <c r="C319" s="254" t="s">
        <v>523</v>
      </c>
      <c r="D319" s="254" t="s">
        <v>14</v>
      </c>
      <c r="E319" s="254">
        <v>74</v>
      </c>
      <c r="F319" s="255">
        <v>309</v>
      </c>
      <c r="G319" s="255">
        <v>314.54000000000002</v>
      </c>
      <c r="H319" s="254" t="s">
        <v>538</v>
      </c>
      <c r="I319" s="254" t="s">
        <v>540</v>
      </c>
      <c r="J319" s="254" t="s">
        <v>184</v>
      </c>
      <c r="K319" s="256" t="s">
        <v>194</v>
      </c>
    </row>
    <row r="320" spans="1:11">
      <c r="A320" s="257" t="s">
        <v>11</v>
      </c>
      <c r="B320" s="258" t="s">
        <v>195</v>
      </c>
      <c r="C320" s="258" t="s">
        <v>523</v>
      </c>
      <c r="D320" s="258" t="s">
        <v>14</v>
      </c>
      <c r="E320" s="258">
        <v>74</v>
      </c>
      <c r="F320" s="259">
        <v>314.54000000000002</v>
      </c>
      <c r="G320" s="259">
        <v>317.25200000000001</v>
      </c>
      <c r="H320" s="258" t="s">
        <v>541</v>
      </c>
      <c r="I320" s="258" t="s">
        <v>542</v>
      </c>
      <c r="J320" s="258" t="s">
        <v>184</v>
      </c>
      <c r="K320" s="260" t="s">
        <v>194</v>
      </c>
    </row>
    <row r="321" spans="1:11">
      <c r="A321" s="253" t="s">
        <v>11</v>
      </c>
      <c r="B321" s="254" t="s">
        <v>195</v>
      </c>
      <c r="C321" s="254" t="s">
        <v>523</v>
      </c>
      <c r="D321" s="254" t="s">
        <v>14</v>
      </c>
      <c r="E321" s="254">
        <v>74</v>
      </c>
      <c r="F321" s="255">
        <v>314.54000000000002</v>
      </c>
      <c r="G321" s="255">
        <v>317.25200000000001</v>
      </c>
      <c r="H321" s="254" t="s">
        <v>541</v>
      </c>
      <c r="I321" s="254" t="s">
        <v>543</v>
      </c>
      <c r="J321" s="254" t="s">
        <v>184</v>
      </c>
      <c r="K321" s="256" t="s">
        <v>194</v>
      </c>
    </row>
    <row r="322" spans="1:11">
      <c r="A322" s="257" t="s">
        <v>11</v>
      </c>
      <c r="B322" s="258" t="s">
        <v>195</v>
      </c>
      <c r="C322" s="258" t="s">
        <v>523</v>
      </c>
      <c r="D322" s="258" t="s">
        <v>14</v>
      </c>
      <c r="E322" s="258">
        <v>74</v>
      </c>
      <c r="F322" s="259">
        <v>317.25200000000001</v>
      </c>
      <c r="G322" s="259">
        <v>326</v>
      </c>
      <c r="H322" s="258" t="s">
        <v>192</v>
      </c>
      <c r="I322" s="258" t="s">
        <v>544</v>
      </c>
      <c r="J322" s="258" t="s">
        <v>184</v>
      </c>
      <c r="K322" s="260" t="s">
        <v>194</v>
      </c>
    </row>
    <row r="323" spans="1:11">
      <c r="A323" s="253" t="s">
        <v>11</v>
      </c>
      <c r="B323" s="254" t="s">
        <v>195</v>
      </c>
      <c r="C323" s="254" t="s">
        <v>523</v>
      </c>
      <c r="D323" s="254" t="s">
        <v>14</v>
      </c>
      <c r="E323" s="254">
        <v>74</v>
      </c>
      <c r="F323" s="255">
        <v>335.31</v>
      </c>
      <c r="G323" s="255">
        <v>338.31</v>
      </c>
      <c r="H323" s="254" t="s">
        <v>545</v>
      </c>
      <c r="I323" s="254" t="s">
        <v>546</v>
      </c>
      <c r="J323" s="254" t="s">
        <v>184</v>
      </c>
      <c r="K323" s="256" t="s">
        <v>194</v>
      </c>
    </row>
    <row r="324" spans="1:11">
      <c r="A324" s="257" t="s">
        <v>11</v>
      </c>
      <c r="B324" s="258" t="s">
        <v>195</v>
      </c>
      <c r="C324" s="258" t="s">
        <v>523</v>
      </c>
      <c r="D324" s="258" t="s">
        <v>14</v>
      </c>
      <c r="E324" s="258">
        <v>74</v>
      </c>
      <c r="F324" s="259">
        <v>335.31</v>
      </c>
      <c r="G324" s="259">
        <v>338.31</v>
      </c>
      <c r="H324" s="258" t="s">
        <v>545</v>
      </c>
      <c r="I324" s="258" t="s">
        <v>547</v>
      </c>
      <c r="J324" s="258" t="s">
        <v>184</v>
      </c>
      <c r="K324" s="260" t="s">
        <v>194</v>
      </c>
    </row>
    <row r="325" spans="1:11">
      <c r="A325" s="253" t="s">
        <v>11</v>
      </c>
      <c r="B325" s="254" t="s">
        <v>195</v>
      </c>
      <c r="C325" s="254" t="s">
        <v>523</v>
      </c>
      <c r="D325" s="254" t="s">
        <v>14</v>
      </c>
      <c r="E325" s="254">
        <v>74</v>
      </c>
      <c r="F325" s="255">
        <v>338.31</v>
      </c>
      <c r="G325" s="255">
        <v>350</v>
      </c>
      <c r="H325" s="254" t="s">
        <v>548</v>
      </c>
      <c r="I325" s="254" t="s">
        <v>549</v>
      </c>
      <c r="J325" s="254" t="s">
        <v>184</v>
      </c>
      <c r="K325" s="256" t="s">
        <v>194</v>
      </c>
    </row>
    <row r="326" spans="1:11">
      <c r="A326" s="257" t="s">
        <v>11</v>
      </c>
      <c r="B326" s="258" t="s">
        <v>195</v>
      </c>
      <c r="C326" s="258" t="s">
        <v>523</v>
      </c>
      <c r="D326" s="258" t="s">
        <v>14</v>
      </c>
      <c r="E326" s="258">
        <v>74</v>
      </c>
      <c r="F326" s="259">
        <v>350</v>
      </c>
      <c r="G326" s="259">
        <v>362.04399999999998</v>
      </c>
      <c r="H326" s="258" t="s">
        <v>548</v>
      </c>
      <c r="I326" s="258" t="s">
        <v>550</v>
      </c>
      <c r="J326" s="258" t="s">
        <v>184</v>
      </c>
      <c r="K326" s="260" t="s">
        <v>194</v>
      </c>
    </row>
    <row r="327" spans="1:11">
      <c r="A327" s="253" t="s">
        <v>11</v>
      </c>
      <c r="B327" s="254" t="s">
        <v>195</v>
      </c>
      <c r="C327" s="254" t="s">
        <v>523</v>
      </c>
      <c r="D327" s="254" t="s">
        <v>14</v>
      </c>
      <c r="E327" s="254">
        <v>74</v>
      </c>
      <c r="F327" s="255">
        <v>362.04399999999998</v>
      </c>
      <c r="G327" s="255">
        <v>364.67099999999999</v>
      </c>
      <c r="H327" s="254" t="s">
        <v>551</v>
      </c>
      <c r="I327" s="254" t="s">
        <v>552</v>
      </c>
      <c r="J327" s="254" t="s">
        <v>184</v>
      </c>
      <c r="K327" s="256" t="s">
        <v>194</v>
      </c>
    </row>
    <row r="328" spans="1:11">
      <c r="A328" s="257" t="s">
        <v>11</v>
      </c>
      <c r="B328" s="258" t="s">
        <v>195</v>
      </c>
      <c r="C328" s="258" t="s">
        <v>523</v>
      </c>
      <c r="D328" s="258" t="s">
        <v>14</v>
      </c>
      <c r="E328" s="258">
        <v>74</v>
      </c>
      <c r="F328" s="259">
        <v>362.04399999999998</v>
      </c>
      <c r="G328" s="259">
        <v>364.67099999999999</v>
      </c>
      <c r="H328" s="258" t="s">
        <v>551</v>
      </c>
      <c r="I328" s="258" t="s">
        <v>553</v>
      </c>
      <c r="J328" s="258" t="s">
        <v>184</v>
      </c>
      <c r="K328" s="260" t="s">
        <v>194</v>
      </c>
    </row>
    <row r="329" spans="1:11">
      <c r="A329" s="253" t="s">
        <v>11</v>
      </c>
      <c r="B329" s="254" t="s">
        <v>195</v>
      </c>
      <c r="C329" s="254" t="s">
        <v>523</v>
      </c>
      <c r="D329" s="254" t="s">
        <v>14</v>
      </c>
      <c r="E329" s="254">
        <v>74</v>
      </c>
      <c r="F329" s="255">
        <v>364.67099999999999</v>
      </c>
      <c r="G329" s="255">
        <v>370</v>
      </c>
      <c r="H329" s="254" t="s">
        <v>554</v>
      </c>
      <c r="I329" s="254" t="s">
        <v>555</v>
      </c>
      <c r="J329" s="254" t="s">
        <v>184</v>
      </c>
      <c r="K329" s="256" t="s">
        <v>194</v>
      </c>
    </row>
    <row r="330" spans="1:11">
      <c r="A330" s="257" t="s">
        <v>11</v>
      </c>
      <c r="B330" s="258" t="s">
        <v>195</v>
      </c>
      <c r="C330" s="258" t="s">
        <v>523</v>
      </c>
      <c r="D330" s="258" t="s">
        <v>14</v>
      </c>
      <c r="E330" s="258">
        <v>74</v>
      </c>
      <c r="F330" s="259">
        <v>370</v>
      </c>
      <c r="G330" s="259">
        <v>375.471</v>
      </c>
      <c r="H330" s="258" t="s">
        <v>554</v>
      </c>
      <c r="I330" s="258" t="s">
        <v>556</v>
      </c>
      <c r="J330" s="258" t="s">
        <v>184</v>
      </c>
      <c r="K330" s="260" t="s">
        <v>194</v>
      </c>
    </row>
    <row r="331" spans="1:11">
      <c r="A331" s="253" t="s">
        <v>11</v>
      </c>
      <c r="B331" s="254" t="s">
        <v>195</v>
      </c>
      <c r="C331" s="254" t="s">
        <v>523</v>
      </c>
      <c r="D331" s="254" t="s">
        <v>14</v>
      </c>
      <c r="E331" s="254">
        <v>74</v>
      </c>
      <c r="F331" s="255">
        <v>375.471</v>
      </c>
      <c r="G331" s="255">
        <v>378.45800000000003</v>
      </c>
      <c r="H331" s="254" t="s">
        <v>557</v>
      </c>
      <c r="I331" s="254" t="s">
        <v>558</v>
      </c>
      <c r="J331" s="254" t="s">
        <v>184</v>
      </c>
      <c r="K331" s="256" t="s">
        <v>194</v>
      </c>
    </row>
    <row r="332" spans="1:11">
      <c r="A332" s="257" t="s">
        <v>11</v>
      </c>
      <c r="B332" s="258" t="s">
        <v>195</v>
      </c>
      <c r="C332" s="258" t="s">
        <v>523</v>
      </c>
      <c r="D332" s="258" t="s">
        <v>14</v>
      </c>
      <c r="E332" s="258">
        <v>74</v>
      </c>
      <c r="F332" s="259">
        <v>375.471</v>
      </c>
      <c r="G332" s="259">
        <v>378.45800000000003</v>
      </c>
      <c r="H332" s="258" t="s">
        <v>557</v>
      </c>
      <c r="I332" s="258" t="s">
        <v>559</v>
      </c>
      <c r="J332" s="258" t="s">
        <v>184</v>
      </c>
      <c r="K332" s="260" t="s">
        <v>194</v>
      </c>
    </row>
    <row r="333" spans="1:11">
      <c r="A333" s="253" t="s">
        <v>11</v>
      </c>
      <c r="B333" s="254" t="s">
        <v>195</v>
      </c>
      <c r="C333" s="254" t="s">
        <v>523</v>
      </c>
      <c r="D333" s="254" t="s">
        <v>14</v>
      </c>
      <c r="E333" s="254">
        <v>74</v>
      </c>
      <c r="F333" s="255">
        <v>378.45800000000003</v>
      </c>
      <c r="G333" s="255">
        <v>389</v>
      </c>
      <c r="H333" s="254" t="s">
        <v>560</v>
      </c>
      <c r="I333" s="254" t="s">
        <v>561</v>
      </c>
      <c r="J333" s="254" t="s">
        <v>184</v>
      </c>
      <c r="K333" s="256" t="s">
        <v>194</v>
      </c>
    </row>
    <row r="334" spans="1:11">
      <c r="A334" s="257" t="s">
        <v>11</v>
      </c>
      <c r="B334" s="258" t="s">
        <v>195</v>
      </c>
      <c r="C334" s="258" t="s">
        <v>523</v>
      </c>
      <c r="D334" s="258" t="s">
        <v>14</v>
      </c>
      <c r="E334" s="258">
        <v>74</v>
      </c>
      <c r="F334" s="259">
        <v>389</v>
      </c>
      <c r="G334" s="259">
        <v>399.34100000000001</v>
      </c>
      <c r="H334" s="258" t="s">
        <v>560</v>
      </c>
      <c r="I334" s="258" t="s">
        <v>562</v>
      </c>
      <c r="J334" s="258" t="s">
        <v>184</v>
      </c>
      <c r="K334" s="260" t="s">
        <v>194</v>
      </c>
    </row>
    <row r="335" spans="1:11">
      <c r="A335" s="253" t="s">
        <v>11</v>
      </c>
      <c r="B335" s="254" t="s">
        <v>195</v>
      </c>
      <c r="C335" s="254" t="s">
        <v>523</v>
      </c>
      <c r="D335" s="254" t="s">
        <v>14</v>
      </c>
      <c r="E335" s="254">
        <v>74</v>
      </c>
      <c r="F335" s="255">
        <v>399.34100000000001</v>
      </c>
      <c r="G335" s="255">
        <v>400.94099999999997</v>
      </c>
      <c r="H335" s="254" t="s">
        <v>563</v>
      </c>
      <c r="I335" s="254" t="s">
        <v>564</v>
      </c>
      <c r="J335" s="254" t="s">
        <v>184</v>
      </c>
      <c r="K335" s="256" t="s">
        <v>194</v>
      </c>
    </row>
    <row r="336" spans="1:11">
      <c r="A336" s="257" t="s">
        <v>11</v>
      </c>
      <c r="B336" s="258" t="s">
        <v>195</v>
      </c>
      <c r="C336" s="258" t="s">
        <v>523</v>
      </c>
      <c r="D336" s="258" t="s">
        <v>14</v>
      </c>
      <c r="E336" s="258">
        <v>74</v>
      </c>
      <c r="F336" s="259">
        <v>400.94099999999997</v>
      </c>
      <c r="G336" s="259">
        <v>403.13299999999998</v>
      </c>
      <c r="H336" s="258" t="s">
        <v>565</v>
      </c>
      <c r="I336" s="258" t="s">
        <v>566</v>
      </c>
      <c r="J336" s="258" t="s">
        <v>184</v>
      </c>
      <c r="K336" s="260" t="s">
        <v>194</v>
      </c>
    </row>
    <row r="337" spans="1:11">
      <c r="A337" s="253" t="s">
        <v>11</v>
      </c>
      <c r="B337" s="254" t="s">
        <v>195</v>
      </c>
      <c r="C337" s="254" t="s">
        <v>523</v>
      </c>
      <c r="D337" s="254" t="s">
        <v>14</v>
      </c>
      <c r="E337" s="254">
        <v>74</v>
      </c>
      <c r="F337" s="255">
        <v>400.94099999999997</v>
      </c>
      <c r="G337" s="255">
        <v>403.13299999999998</v>
      </c>
      <c r="H337" s="254" t="s">
        <v>565</v>
      </c>
      <c r="I337" s="254" t="s">
        <v>567</v>
      </c>
      <c r="J337" s="254" t="s">
        <v>184</v>
      </c>
      <c r="K337" s="256" t="s">
        <v>194</v>
      </c>
    </row>
    <row r="338" spans="1:11">
      <c r="A338" s="257" t="s">
        <v>11</v>
      </c>
      <c r="B338" s="258" t="s">
        <v>195</v>
      </c>
      <c r="C338" s="258" t="s">
        <v>523</v>
      </c>
      <c r="D338" s="258" t="s">
        <v>14</v>
      </c>
      <c r="E338" s="258">
        <v>74</v>
      </c>
      <c r="F338" s="259">
        <v>403.13299999999998</v>
      </c>
      <c r="G338" s="259">
        <v>403.25799999999998</v>
      </c>
      <c r="H338" s="258" t="s">
        <v>568</v>
      </c>
      <c r="I338" s="258" t="s">
        <v>569</v>
      </c>
      <c r="J338" s="258" t="s">
        <v>184</v>
      </c>
      <c r="K338" s="260" t="s">
        <v>194</v>
      </c>
    </row>
    <row r="339" spans="1:11">
      <c r="A339" s="253" t="s">
        <v>11</v>
      </c>
      <c r="B339" s="254" t="s">
        <v>195</v>
      </c>
      <c r="C339" s="254" t="s">
        <v>523</v>
      </c>
      <c r="D339" s="254" t="s">
        <v>14</v>
      </c>
      <c r="E339" s="254">
        <v>74</v>
      </c>
      <c r="F339" s="255">
        <v>403.25799999999998</v>
      </c>
      <c r="G339" s="255">
        <v>406.37099999999998</v>
      </c>
      <c r="H339" s="254" t="s">
        <v>570</v>
      </c>
      <c r="I339" s="254" t="s">
        <v>571</v>
      </c>
      <c r="J339" s="254" t="s">
        <v>184</v>
      </c>
      <c r="K339" s="256" t="s">
        <v>194</v>
      </c>
    </row>
    <row r="340" spans="1:11">
      <c r="A340" s="257" t="s">
        <v>11</v>
      </c>
      <c r="B340" s="258" t="s">
        <v>195</v>
      </c>
      <c r="C340" s="258" t="s">
        <v>523</v>
      </c>
      <c r="D340" s="258" t="s">
        <v>14</v>
      </c>
      <c r="E340" s="258">
        <v>74</v>
      </c>
      <c r="F340" s="259">
        <v>403.25799999999998</v>
      </c>
      <c r="G340" s="259">
        <v>406.37099999999998</v>
      </c>
      <c r="H340" s="258" t="s">
        <v>570</v>
      </c>
      <c r="I340" s="258" t="s">
        <v>572</v>
      </c>
      <c r="J340" s="258" t="s">
        <v>184</v>
      </c>
      <c r="K340" s="260" t="s">
        <v>194</v>
      </c>
    </row>
    <row r="341" spans="1:11">
      <c r="A341" s="253" t="s">
        <v>11</v>
      </c>
      <c r="B341" s="254" t="s">
        <v>195</v>
      </c>
      <c r="C341" s="254" t="s">
        <v>523</v>
      </c>
      <c r="D341" s="254" t="s">
        <v>14</v>
      </c>
      <c r="E341" s="254">
        <v>74</v>
      </c>
      <c r="F341" s="255">
        <v>406.37099999999998</v>
      </c>
      <c r="G341" s="255">
        <v>416</v>
      </c>
      <c r="H341" s="254" t="s">
        <v>573</v>
      </c>
      <c r="I341" s="254" t="s">
        <v>574</v>
      </c>
      <c r="J341" s="254" t="s">
        <v>184</v>
      </c>
      <c r="K341" s="256" t="s">
        <v>194</v>
      </c>
    </row>
    <row r="342" spans="1:11">
      <c r="A342" s="257" t="s">
        <v>11</v>
      </c>
      <c r="B342" s="258" t="s">
        <v>195</v>
      </c>
      <c r="C342" s="258" t="s">
        <v>523</v>
      </c>
      <c r="D342" s="258" t="s">
        <v>14</v>
      </c>
      <c r="E342" s="258">
        <v>74</v>
      </c>
      <c r="F342" s="259">
        <v>416</v>
      </c>
      <c r="G342" s="259">
        <v>426.60399999999998</v>
      </c>
      <c r="H342" s="258" t="s">
        <v>573</v>
      </c>
      <c r="I342" s="258" t="s">
        <v>575</v>
      </c>
      <c r="J342" s="258" t="s">
        <v>184</v>
      </c>
      <c r="K342" s="260" t="s">
        <v>194</v>
      </c>
    </row>
    <row r="343" spans="1:11">
      <c r="A343" s="253" t="s">
        <v>11</v>
      </c>
      <c r="B343" s="254" t="s">
        <v>195</v>
      </c>
      <c r="C343" s="254" t="s">
        <v>523</v>
      </c>
      <c r="D343" s="254" t="s">
        <v>14</v>
      </c>
      <c r="E343" s="254">
        <v>74</v>
      </c>
      <c r="F343" s="255">
        <v>426.60399999999998</v>
      </c>
      <c r="G343" s="255">
        <v>429.572</v>
      </c>
      <c r="H343" s="254" t="s">
        <v>576</v>
      </c>
      <c r="I343" s="254" t="s">
        <v>577</v>
      </c>
      <c r="J343" s="254" t="s">
        <v>184</v>
      </c>
      <c r="K343" s="256" t="s">
        <v>194</v>
      </c>
    </row>
    <row r="344" spans="1:11">
      <c r="A344" s="257" t="s">
        <v>11</v>
      </c>
      <c r="B344" s="258" t="s">
        <v>195</v>
      </c>
      <c r="C344" s="258" t="s">
        <v>523</v>
      </c>
      <c r="D344" s="258" t="s">
        <v>14</v>
      </c>
      <c r="E344" s="258">
        <v>74</v>
      </c>
      <c r="F344" s="259">
        <v>426.60399999999998</v>
      </c>
      <c r="G344" s="259">
        <v>429.572</v>
      </c>
      <c r="H344" s="258" t="s">
        <v>576</v>
      </c>
      <c r="I344" s="258" t="s">
        <v>578</v>
      </c>
      <c r="J344" s="258" t="s">
        <v>184</v>
      </c>
      <c r="K344" s="260" t="s">
        <v>194</v>
      </c>
    </row>
    <row r="345" spans="1:11">
      <c r="A345" s="253" t="s">
        <v>11</v>
      </c>
      <c r="B345" s="254" t="s">
        <v>195</v>
      </c>
      <c r="C345" s="254" t="s">
        <v>523</v>
      </c>
      <c r="D345" s="254" t="s">
        <v>14</v>
      </c>
      <c r="E345" s="254">
        <v>74</v>
      </c>
      <c r="F345" s="255">
        <v>429.572</v>
      </c>
      <c r="G345" s="255">
        <v>440</v>
      </c>
      <c r="H345" s="254" t="s">
        <v>579</v>
      </c>
      <c r="I345" s="254" t="s">
        <v>580</v>
      </c>
      <c r="J345" s="254" t="s">
        <v>184</v>
      </c>
      <c r="K345" s="256" t="s">
        <v>194</v>
      </c>
    </row>
    <row r="346" spans="1:11">
      <c r="A346" s="257" t="s">
        <v>11</v>
      </c>
      <c r="B346" s="258" t="s">
        <v>195</v>
      </c>
      <c r="C346" s="258" t="s">
        <v>523</v>
      </c>
      <c r="D346" s="258" t="s">
        <v>14</v>
      </c>
      <c r="E346" s="258">
        <v>74</v>
      </c>
      <c r="F346" s="259">
        <v>440</v>
      </c>
      <c r="G346" s="259">
        <v>450.62299999999999</v>
      </c>
      <c r="H346" s="258" t="s">
        <v>579</v>
      </c>
      <c r="I346" s="258" t="s">
        <v>581</v>
      </c>
      <c r="J346" s="258" t="s">
        <v>184</v>
      </c>
      <c r="K346" s="260" t="s">
        <v>194</v>
      </c>
    </row>
    <row r="347" spans="1:11">
      <c r="A347" s="253" t="s">
        <v>11</v>
      </c>
      <c r="B347" s="254" t="s">
        <v>195</v>
      </c>
      <c r="C347" s="254" t="s">
        <v>523</v>
      </c>
      <c r="D347" s="254" t="s">
        <v>14</v>
      </c>
      <c r="E347" s="254">
        <v>74</v>
      </c>
      <c r="F347" s="255">
        <v>450.62299999999999</v>
      </c>
      <c r="G347" s="255">
        <v>453.32100000000003</v>
      </c>
      <c r="H347" s="254" t="s">
        <v>582</v>
      </c>
      <c r="I347" s="254" t="s">
        <v>583</v>
      </c>
      <c r="J347" s="254" t="s">
        <v>184</v>
      </c>
      <c r="K347" s="256" t="s">
        <v>194</v>
      </c>
    </row>
    <row r="348" spans="1:11">
      <c r="A348" s="257" t="s">
        <v>11</v>
      </c>
      <c r="B348" s="258" t="s">
        <v>195</v>
      </c>
      <c r="C348" s="258" t="s">
        <v>523</v>
      </c>
      <c r="D348" s="258" t="s">
        <v>14</v>
      </c>
      <c r="E348" s="258">
        <v>74</v>
      </c>
      <c r="F348" s="259">
        <v>450.62299999999999</v>
      </c>
      <c r="G348" s="259">
        <v>453.32100000000003</v>
      </c>
      <c r="H348" s="258" t="s">
        <v>582</v>
      </c>
      <c r="I348" s="258" t="s">
        <v>584</v>
      </c>
      <c r="J348" s="258" t="s">
        <v>184</v>
      </c>
      <c r="K348" s="260" t="s">
        <v>194</v>
      </c>
    </row>
    <row r="349" spans="1:11">
      <c r="A349" s="253" t="s">
        <v>11</v>
      </c>
      <c r="B349" s="254" t="s">
        <v>195</v>
      </c>
      <c r="C349" s="254" t="s">
        <v>523</v>
      </c>
      <c r="D349" s="254" t="s">
        <v>14</v>
      </c>
      <c r="E349" s="254">
        <v>74</v>
      </c>
      <c r="F349" s="255">
        <v>453.32100000000003</v>
      </c>
      <c r="G349" s="255">
        <v>464</v>
      </c>
      <c r="H349" s="254" t="s">
        <v>585</v>
      </c>
      <c r="I349" s="254" t="s">
        <v>586</v>
      </c>
      <c r="J349" s="254" t="s">
        <v>184</v>
      </c>
      <c r="K349" s="256" t="s">
        <v>194</v>
      </c>
    </row>
    <row r="350" spans="1:11">
      <c r="A350" s="257" t="s">
        <v>11</v>
      </c>
      <c r="B350" s="258" t="s">
        <v>195</v>
      </c>
      <c r="C350" s="258" t="s">
        <v>523</v>
      </c>
      <c r="D350" s="258" t="s">
        <v>14</v>
      </c>
      <c r="E350" s="258">
        <v>74</v>
      </c>
      <c r="F350" s="259">
        <v>464</v>
      </c>
      <c r="G350" s="259">
        <v>474.98899999999998</v>
      </c>
      <c r="H350" s="258" t="s">
        <v>585</v>
      </c>
      <c r="I350" s="258" t="s">
        <v>587</v>
      </c>
      <c r="J350" s="258" t="s">
        <v>184</v>
      </c>
      <c r="K350" s="260" t="s">
        <v>194</v>
      </c>
    </row>
    <row r="351" spans="1:11">
      <c r="A351" s="253" t="s">
        <v>11</v>
      </c>
      <c r="B351" s="254" t="s">
        <v>195</v>
      </c>
      <c r="C351" s="254" t="s">
        <v>523</v>
      </c>
      <c r="D351" s="254" t="s">
        <v>14</v>
      </c>
      <c r="E351" s="254">
        <v>74</v>
      </c>
      <c r="F351" s="255">
        <v>474.98899999999998</v>
      </c>
      <c r="G351" s="255">
        <v>477.84699999999998</v>
      </c>
      <c r="H351" s="254" t="s">
        <v>588</v>
      </c>
      <c r="I351" s="254" t="s">
        <v>589</v>
      </c>
      <c r="J351" s="254" t="s">
        <v>184</v>
      </c>
      <c r="K351" s="256" t="s">
        <v>194</v>
      </c>
    </row>
    <row r="352" spans="1:11">
      <c r="A352" s="257" t="s">
        <v>11</v>
      </c>
      <c r="B352" s="258" t="s">
        <v>195</v>
      </c>
      <c r="C352" s="258" t="s">
        <v>523</v>
      </c>
      <c r="D352" s="258" t="s">
        <v>14</v>
      </c>
      <c r="E352" s="258">
        <v>74</v>
      </c>
      <c r="F352" s="259">
        <v>474.98899999999998</v>
      </c>
      <c r="G352" s="259">
        <v>477.84699999999998</v>
      </c>
      <c r="H352" s="258" t="s">
        <v>588</v>
      </c>
      <c r="I352" s="258" t="s">
        <v>590</v>
      </c>
      <c r="J352" s="258" t="s">
        <v>184</v>
      </c>
      <c r="K352" s="260" t="s">
        <v>194</v>
      </c>
    </row>
    <row r="353" spans="1:11">
      <c r="A353" s="253" t="s">
        <v>11</v>
      </c>
      <c r="B353" s="254" t="s">
        <v>195</v>
      </c>
      <c r="C353" s="254" t="s">
        <v>523</v>
      </c>
      <c r="D353" s="254" t="s">
        <v>14</v>
      </c>
      <c r="E353" s="254">
        <v>74</v>
      </c>
      <c r="F353" s="255">
        <v>477.84699999999998</v>
      </c>
      <c r="G353" s="255">
        <v>487</v>
      </c>
      <c r="H353" s="254" t="s">
        <v>591</v>
      </c>
      <c r="I353" s="254" t="s">
        <v>592</v>
      </c>
      <c r="J353" s="254" t="s">
        <v>184</v>
      </c>
      <c r="K353" s="256" t="s">
        <v>194</v>
      </c>
    </row>
    <row r="354" spans="1:11">
      <c r="A354" s="257" t="s">
        <v>11</v>
      </c>
      <c r="B354" s="258" t="s">
        <v>195</v>
      </c>
      <c r="C354" s="258" t="s">
        <v>523</v>
      </c>
      <c r="D354" s="258" t="s">
        <v>14</v>
      </c>
      <c r="E354" s="258">
        <v>74</v>
      </c>
      <c r="F354" s="259">
        <v>487</v>
      </c>
      <c r="G354" s="259">
        <v>492</v>
      </c>
      <c r="H354" s="258" t="s">
        <v>591</v>
      </c>
      <c r="I354" s="258">
        <v>487492</v>
      </c>
      <c r="J354" s="258" t="s">
        <v>184</v>
      </c>
      <c r="K354" s="260" t="s">
        <v>194</v>
      </c>
    </row>
    <row r="355" spans="1:11">
      <c r="A355" s="253" t="s">
        <v>11</v>
      </c>
      <c r="B355" s="254" t="s">
        <v>195</v>
      </c>
      <c r="C355" s="254" t="s">
        <v>523</v>
      </c>
      <c r="D355" s="254" t="s">
        <v>14</v>
      </c>
      <c r="E355" s="254">
        <v>74</v>
      </c>
      <c r="F355" s="255">
        <v>492</v>
      </c>
      <c r="G355" s="255">
        <v>498.77</v>
      </c>
      <c r="H355" s="254" t="s">
        <v>591</v>
      </c>
      <c r="I355" s="254">
        <v>492499</v>
      </c>
      <c r="J355" s="254" t="s">
        <v>184</v>
      </c>
      <c r="K355" s="256" t="s">
        <v>194</v>
      </c>
    </row>
    <row r="356" spans="1:11">
      <c r="A356" s="261" t="s">
        <v>11</v>
      </c>
      <c r="B356" s="262" t="s">
        <v>195</v>
      </c>
      <c r="C356" s="262" t="s">
        <v>523</v>
      </c>
      <c r="D356" s="262" t="s">
        <v>14</v>
      </c>
      <c r="E356" s="262">
        <v>74</v>
      </c>
      <c r="F356" s="263">
        <v>498.77</v>
      </c>
      <c r="G356" s="263">
        <v>499.37099999999998</v>
      </c>
      <c r="H356" s="262" t="s">
        <v>591</v>
      </c>
      <c r="I356" s="262" t="s">
        <v>593</v>
      </c>
      <c r="J356" s="264" t="s">
        <v>184</v>
      </c>
      <c r="K356" s="265" t="s">
        <v>194</v>
      </c>
    </row>
    <row r="357" spans="1:11">
      <c r="A357" s="266" t="s">
        <v>11</v>
      </c>
      <c r="B357" s="267" t="s">
        <v>195</v>
      </c>
      <c r="C357" s="267" t="s">
        <v>523</v>
      </c>
      <c r="D357" s="267" t="s">
        <v>14</v>
      </c>
      <c r="E357" s="267">
        <v>74</v>
      </c>
      <c r="F357" s="268">
        <v>498.77</v>
      </c>
      <c r="G357" s="268">
        <v>499.38799999999998</v>
      </c>
      <c r="H357" s="267" t="s">
        <v>591</v>
      </c>
      <c r="I357" s="267" t="s">
        <v>594</v>
      </c>
      <c r="J357" s="269" t="s">
        <v>184</v>
      </c>
      <c r="K357" s="270" t="s">
        <v>194</v>
      </c>
    </row>
    <row r="358" spans="1:11">
      <c r="A358" s="261" t="s">
        <v>11</v>
      </c>
      <c r="B358" s="262" t="s">
        <v>195</v>
      </c>
      <c r="C358" s="262" t="s">
        <v>523</v>
      </c>
      <c r="D358" s="262" t="s">
        <v>14</v>
      </c>
      <c r="E358" s="262">
        <v>74</v>
      </c>
      <c r="F358" s="263">
        <v>499.37099999999998</v>
      </c>
      <c r="G358" s="263">
        <v>501.30900000000003</v>
      </c>
      <c r="H358" s="262" t="s">
        <v>595</v>
      </c>
      <c r="I358" s="262" t="s">
        <v>596</v>
      </c>
      <c r="J358" s="264" t="s">
        <v>184</v>
      </c>
      <c r="K358" s="265" t="s">
        <v>194</v>
      </c>
    </row>
    <row r="359" spans="1:11">
      <c r="A359" s="266" t="s">
        <v>11</v>
      </c>
      <c r="B359" s="267" t="s">
        <v>195</v>
      </c>
      <c r="C359" s="267" t="s">
        <v>523</v>
      </c>
      <c r="D359" s="267" t="s">
        <v>14</v>
      </c>
      <c r="E359" s="267">
        <v>74</v>
      </c>
      <c r="F359" s="268">
        <v>499.38799999999998</v>
      </c>
      <c r="G359" s="268">
        <v>501.30900000000003</v>
      </c>
      <c r="H359" s="267" t="s">
        <v>595</v>
      </c>
      <c r="I359" s="267" t="s">
        <v>597</v>
      </c>
      <c r="J359" s="269" t="s">
        <v>184</v>
      </c>
      <c r="K359" s="27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1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1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1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1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1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1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1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1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1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1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1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1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1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1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1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1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1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1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1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1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1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1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1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1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1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1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1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1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1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1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1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1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1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1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1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1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1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1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1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1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1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1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1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1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1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1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1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1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1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1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1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1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1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1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1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1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1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1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s="21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s="213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1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1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1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1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1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1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1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1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1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13" t="s">
        <v>818</v>
      </c>
      <c r="D75" s="290" t="s">
        <v>819</v>
      </c>
      <c r="E75" s="291" t="s">
        <v>636</v>
      </c>
      <c r="F75" s="291" t="s">
        <v>608</v>
      </c>
      <c r="G75" s="291" t="s">
        <v>618</v>
      </c>
      <c r="H75" s="291" t="s">
        <v>609</v>
      </c>
      <c r="I75" s="291">
        <v>1</v>
      </c>
      <c r="J75" s="292">
        <v>1</v>
      </c>
      <c r="K75" s="293" t="s">
        <v>618</v>
      </c>
    </row>
    <row r="76" spans="1:11">
      <c r="A76" s="213" t="s">
        <v>820</v>
      </c>
    </row>
    <row r="77" spans="1:11">
      <c r="A77" s="213" t="s">
        <v>821</v>
      </c>
    </row>
    <row r="78" spans="1:11">
      <c r="A78" s="213" t="s">
        <v>822</v>
      </c>
    </row>
    <row r="79" spans="1:11">
      <c r="A79" s="213" t="s">
        <v>823</v>
      </c>
    </row>
    <row r="80" spans="1:11">
      <c r="A80" s="213" t="s">
        <v>824</v>
      </c>
    </row>
    <row r="81" spans="1:1">
      <c r="A81" s="213" t="s">
        <v>825</v>
      </c>
    </row>
    <row r="82" spans="1:1">
      <c r="A82" t="s">
        <v>826</v>
      </c>
    </row>
    <row r="83" spans="1:1">
      <c r="A83" s="213" t="s">
        <v>827</v>
      </c>
    </row>
    <row r="84" spans="1:1">
      <c r="A84" s="213" t="s">
        <v>828</v>
      </c>
    </row>
    <row r="85" spans="1:1">
      <c r="A85" s="213" t="s">
        <v>829</v>
      </c>
    </row>
    <row r="86" spans="1:1">
      <c r="A86" s="213" t="s">
        <v>830</v>
      </c>
    </row>
    <row r="87" spans="1:1">
      <c r="A87" s="213" t="s">
        <v>831</v>
      </c>
    </row>
    <row r="88" spans="1:1">
      <c r="A88" s="213" t="s">
        <v>832</v>
      </c>
    </row>
    <row r="89" spans="1:1">
      <c r="A89" s="213" t="s">
        <v>833</v>
      </c>
    </row>
    <row r="90" spans="1:1">
      <c r="A90" s="213" t="s">
        <v>834</v>
      </c>
    </row>
    <row r="91" spans="1:1">
      <c r="A91" s="213" t="s">
        <v>835</v>
      </c>
    </row>
    <row r="92" spans="1:1">
      <c r="A92" s="213" t="s">
        <v>836</v>
      </c>
    </row>
    <row r="93" spans="1:1">
      <c r="A93" s="213" t="s">
        <v>837</v>
      </c>
    </row>
    <row r="94" spans="1:1">
      <c r="A94" s="213" t="s">
        <v>838</v>
      </c>
    </row>
    <row r="95" spans="1:1">
      <c r="A95" s="213" t="s">
        <v>839</v>
      </c>
    </row>
    <row r="96" spans="1:1">
      <c r="A96" s="213" t="s">
        <v>840</v>
      </c>
    </row>
    <row r="97" spans="1:1">
      <c r="A97" s="213" t="s">
        <v>841</v>
      </c>
    </row>
    <row r="98" spans="1:1">
      <c r="A98" s="213" t="s">
        <v>842</v>
      </c>
    </row>
    <row r="99" spans="1:1">
      <c r="A99" s="213" t="s">
        <v>843</v>
      </c>
    </row>
    <row r="100" spans="1:1">
      <c r="A100" s="213" t="s">
        <v>844</v>
      </c>
    </row>
    <row r="101" spans="1:1">
      <c r="A101" s="213" t="s">
        <v>845</v>
      </c>
    </row>
    <row r="102" spans="1:1">
      <c r="A102" s="213" t="s">
        <v>846</v>
      </c>
    </row>
    <row r="103" spans="1:1">
      <c r="A103" s="213" t="s">
        <v>847</v>
      </c>
    </row>
    <row r="104" spans="1:1">
      <c r="A104" s="213" t="s">
        <v>848</v>
      </c>
    </row>
    <row r="105" spans="1:1">
      <c r="A105" s="213" t="s">
        <v>849</v>
      </c>
    </row>
    <row r="106" spans="1:1">
      <c r="A106" s="213" t="s">
        <v>850</v>
      </c>
    </row>
    <row r="107" spans="1:1">
      <c r="A107" s="213" t="s">
        <v>851</v>
      </c>
    </row>
    <row r="108" spans="1:1">
      <c r="A108" s="213" t="s">
        <v>852</v>
      </c>
    </row>
    <row r="109" spans="1:1">
      <c r="A109" s="213" t="s">
        <v>753</v>
      </c>
    </row>
    <row r="110" spans="1:1">
      <c r="A110" s="213" t="s">
        <v>853</v>
      </c>
    </row>
    <row r="111" spans="1:1">
      <c r="A111" s="213" t="s">
        <v>854</v>
      </c>
    </row>
    <row r="112" spans="1:1">
      <c r="A112" s="213" t="s">
        <v>855</v>
      </c>
    </row>
    <row r="113" spans="1:1">
      <c r="A113" s="213" t="s">
        <v>856</v>
      </c>
    </row>
    <row r="114" spans="1:1">
      <c r="A114" s="213" t="s">
        <v>857</v>
      </c>
    </row>
    <row r="115" spans="1:1">
      <c r="A115" s="213" t="s">
        <v>858</v>
      </c>
    </row>
    <row r="116" spans="1:1">
      <c r="A116" s="213" t="s">
        <v>859</v>
      </c>
    </row>
    <row r="117" spans="1:1">
      <c r="A117" s="213" t="s">
        <v>860</v>
      </c>
    </row>
    <row r="118" spans="1:1">
      <c r="A118" s="213" t="s">
        <v>861</v>
      </c>
    </row>
    <row r="119" spans="1:1">
      <c r="A119" s="213" t="s">
        <v>862</v>
      </c>
    </row>
    <row r="120" spans="1:1">
      <c r="A120" s="213" t="s">
        <v>863</v>
      </c>
    </row>
    <row r="121" spans="1:1">
      <c r="A121" s="213" t="s">
        <v>864</v>
      </c>
    </row>
    <row r="122" spans="1:1">
      <c r="A122" s="213" t="s">
        <v>865</v>
      </c>
    </row>
    <row r="123" spans="1:1">
      <c r="A123" s="213" t="s">
        <v>866</v>
      </c>
    </row>
    <row r="124" spans="1:1">
      <c r="A124" s="213" t="s">
        <v>867</v>
      </c>
    </row>
    <row r="125" spans="1:1">
      <c r="A125" s="213" t="s">
        <v>868</v>
      </c>
    </row>
    <row r="126" spans="1:1">
      <c r="A126" s="213" t="s">
        <v>869</v>
      </c>
    </row>
    <row r="127" spans="1:1">
      <c r="A127" s="213" t="s">
        <v>870</v>
      </c>
    </row>
    <row r="128" spans="1:1">
      <c r="A128" t="s">
        <v>871</v>
      </c>
    </row>
    <row r="129" spans="1:1">
      <c r="A129" s="213" t="s">
        <v>872</v>
      </c>
    </row>
    <row r="130" spans="1:1">
      <c r="A130" s="213" t="s">
        <v>873</v>
      </c>
    </row>
    <row r="131" spans="1:1">
      <c r="A131" s="213" t="s">
        <v>874</v>
      </c>
    </row>
    <row r="132" spans="1:1">
      <c r="A132" s="213" t="s">
        <v>875</v>
      </c>
    </row>
    <row r="133" spans="1:1">
      <c r="A133" s="213" t="s">
        <v>876</v>
      </c>
    </row>
    <row r="134" spans="1:1">
      <c r="A134" s="213" t="s">
        <v>877</v>
      </c>
    </row>
    <row r="135" spans="1:1">
      <c r="A135" s="213" t="s">
        <v>878</v>
      </c>
    </row>
    <row r="136" spans="1:1">
      <c r="A136" s="213" t="s">
        <v>879</v>
      </c>
    </row>
    <row r="137" spans="1:1">
      <c r="A137" s="213" t="s">
        <v>880</v>
      </c>
    </row>
    <row r="138" spans="1:1">
      <c r="A138" s="213" t="s">
        <v>881</v>
      </c>
    </row>
    <row r="139" spans="1:1">
      <c r="A139" s="213" t="s">
        <v>882</v>
      </c>
    </row>
    <row r="140" spans="1:1">
      <c r="A140" s="213" t="s">
        <v>883</v>
      </c>
    </row>
    <row r="141" spans="1:1">
      <c r="A141" s="213" t="s">
        <v>884</v>
      </c>
    </row>
    <row r="142" spans="1:1">
      <c r="A142" s="213" t="s">
        <v>885</v>
      </c>
    </row>
    <row r="143" spans="1:1">
      <c r="A143" s="213" t="s">
        <v>886</v>
      </c>
    </row>
    <row r="144" spans="1:1">
      <c r="A144" s="213" t="s">
        <v>887</v>
      </c>
    </row>
    <row r="145" spans="1:1">
      <c r="A145" s="213" t="s">
        <v>888</v>
      </c>
    </row>
    <row r="146" spans="1:1">
      <c r="A146" s="213" t="s">
        <v>889</v>
      </c>
    </row>
    <row r="147" spans="1:1">
      <c r="A147" s="213" t="s">
        <v>890</v>
      </c>
    </row>
    <row r="148" spans="1:1">
      <c r="A148" s="213" t="s">
        <v>891</v>
      </c>
    </row>
    <row r="149" spans="1:1">
      <c r="A149" s="213" t="s">
        <v>892</v>
      </c>
    </row>
    <row r="150" spans="1:1">
      <c r="A150" s="213" t="s">
        <v>893</v>
      </c>
    </row>
    <row r="151" spans="1:1">
      <c r="A151" s="213" t="s">
        <v>894</v>
      </c>
    </row>
    <row r="152" spans="1:1">
      <c r="A152" s="213" t="s">
        <v>895</v>
      </c>
    </row>
    <row r="153" spans="1:1">
      <c r="A153" s="213" t="s">
        <v>896</v>
      </c>
    </row>
    <row r="154" spans="1:1">
      <c r="A154" s="213" t="s">
        <v>897</v>
      </c>
    </row>
    <row r="155" spans="1:1">
      <c r="A155" s="213" t="s">
        <v>898</v>
      </c>
    </row>
    <row r="156" spans="1:1">
      <c r="A156" s="213" t="s">
        <v>899</v>
      </c>
    </row>
    <row r="157" spans="1:1">
      <c r="A157" s="213" t="s">
        <v>900</v>
      </c>
    </row>
    <row r="158" spans="1:1">
      <c r="A158" s="213" t="s">
        <v>901</v>
      </c>
    </row>
    <row r="159" spans="1:1">
      <c r="A159" s="213" t="s">
        <v>902</v>
      </c>
    </row>
    <row r="160" spans="1:1">
      <c r="A160" s="213" t="s">
        <v>903</v>
      </c>
    </row>
    <row r="161" spans="1:1">
      <c r="A161" s="213" t="s">
        <v>904</v>
      </c>
    </row>
    <row r="162" spans="1:1">
      <c r="A162" s="213" t="s">
        <v>905</v>
      </c>
    </row>
    <row r="163" spans="1:1">
      <c r="A163" s="213" t="s">
        <v>906</v>
      </c>
    </row>
    <row r="164" spans="1:1">
      <c r="A164" s="213" t="s">
        <v>907</v>
      </c>
    </row>
    <row r="165" spans="1:1">
      <c r="A165" s="213" t="s">
        <v>908</v>
      </c>
    </row>
    <row r="166" spans="1:1">
      <c r="A166" s="213" t="s">
        <v>909</v>
      </c>
    </row>
    <row r="167" spans="1:1">
      <c r="A167" s="213" t="s">
        <v>910</v>
      </c>
    </row>
    <row r="168" spans="1:1">
      <c r="A168" s="213" t="s">
        <v>911</v>
      </c>
    </row>
    <row r="169" spans="1:1">
      <c r="A169" s="213" t="s">
        <v>912</v>
      </c>
    </row>
    <row r="170" spans="1:1">
      <c r="A170" s="213" t="s">
        <v>913</v>
      </c>
    </row>
    <row r="171" spans="1:1">
      <c r="A171" s="213" t="s">
        <v>914</v>
      </c>
    </row>
    <row r="172" spans="1:1">
      <c r="A172" s="213" t="s">
        <v>915</v>
      </c>
    </row>
    <row r="173" spans="1:1">
      <c r="A173" s="213" t="s">
        <v>916</v>
      </c>
    </row>
    <row r="174" spans="1:1">
      <c r="A174" s="213" t="s">
        <v>917</v>
      </c>
    </row>
    <row r="175" spans="1:1">
      <c r="A175" s="213" t="s">
        <v>918</v>
      </c>
    </row>
    <row r="176" spans="1:1">
      <c r="A176" s="213" t="s">
        <v>919</v>
      </c>
    </row>
    <row r="177" spans="1:1">
      <c r="A177" s="213" t="s">
        <v>920</v>
      </c>
    </row>
    <row r="178" spans="1:1">
      <c r="A178" s="213" t="s">
        <v>921</v>
      </c>
    </row>
    <row r="179" spans="1:1">
      <c r="A179" t="s">
        <v>922</v>
      </c>
    </row>
    <row r="180" spans="1:1">
      <c r="A180" s="213" t="s">
        <v>923</v>
      </c>
    </row>
    <row r="181" spans="1:1">
      <c r="A181" s="213" t="s">
        <v>924</v>
      </c>
    </row>
    <row r="182" spans="1:1">
      <c r="A182" s="213" t="s">
        <v>925</v>
      </c>
    </row>
    <row r="183" spans="1:1">
      <c r="A183" s="213" t="s">
        <v>926</v>
      </c>
    </row>
    <row r="184" spans="1:1">
      <c r="A184" s="213" t="s">
        <v>927</v>
      </c>
    </row>
    <row r="185" spans="1:1">
      <c r="A185" s="213" t="s">
        <v>928</v>
      </c>
    </row>
    <row r="186" spans="1:1">
      <c r="A186" s="213" t="s">
        <v>929</v>
      </c>
    </row>
    <row r="187" spans="1:1">
      <c r="A187" s="213" t="s">
        <v>930</v>
      </c>
    </row>
    <row r="188" spans="1:1">
      <c r="A188" s="213" t="s">
        <v>931</v>
      </c>
    </row>
    <row r="189" spans="1:1">
      <c r="A189" s="213" t="s">
        <v>932</v>
      </c>
    </row>
    <row r="190" spans="1:1">
      <c r="A190" s="213" t="s">
        <v>933</v>
      </c>
    </row>
    <row r="191" spans="1:1">
      <c r="A191" s="213" t="s">
        <v>934</v>
      </c>
    </row>
    <row r="192" spans="1:1">
      <c r="A192" s="213" t="s">
        <v>935</v>
      </c>
    </row>
    <row r="193" spans="1:1">
      <c r="A193" s="213" t="s">
        <v>936</v>
      </c>
    </row>
    <row r="194" spans="1:1">
      <c r="A194" s="213" t="s">
        <v>937</v>
      </c>
    </row>
    <row r="195" spans="1:1">
      <c r="A195" s="213" t="s">
        <v>938</v>
      </c>
    </row>
    <row r="196" spans="1:1">
      <c r="A196" s="213" t="s">
        <v>939</v>
      </c>
    </row>
    <row r="197" spans="1:1">
      <c r="A197" s="213" t="s">
        <v>940</v>
      </c>
    </row>
    <row r="198" spans="1:1">
      <c r="A198" s="213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609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0</v>
      </c>
      <c r="E14" s="32" t="s">
        <v>0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0</v>
      </c>
      <c r="T14" s="32" t="s">
        <v>0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L33" activePane="bottomRight" state="frozen"/>
      <selection pane="bottomRight" activeCell="O45" sqref="O4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2" t="s">
        <v>1123</v>
      </c>
      <c r="AJ1" s="333"/>
      <c r="AK1" s="333"/>
      <c r="AL1" s="333"/>
      <c r="AM1" s="333"/>
      <c r="AN1" s="333"/>
      <c r="AO1" s="333"/>
      <c r="AP1" s="333"/>
      <c r="AQ1" s="333"/>
      <c r="AR1" s="334"/>
      <c r="AS1" s="334"/>
      <c r="AT1" s="334"/>
      <c r="AU1" s="334"/>
      <c r="AV1" s="334"/>
      <c r="AW1" s="334"/>
      <c r="AX1" s="333"/>
      <c r="AY1" s="333"/>
      <c r="AZ1" s="333"/>
      <c r="BA1" s="333"/>
      <c r="BB1" s="333"/>
      <c r="BC1" s="333"/>
      <c r="BD1" s="333"/>
      <c r="BE1" s="333"/>
      <c r="BF1" s="335"/>
      <c r="BG1" s="3"/>
      <c r="BH1" s="336" t="s">
        <v>1124</v>
      </c>
      <c r="BI1" s="337"/>
      <c r="BJ1" s="338"/>
      <c r="BK1" s="339"/>
      <c r="BL1" s="49"/>
      <c r="BM1" s="329" t="s">
        <v>1125</v>
      </c>
      <c r="BN1" s="330"/>
      <c r="BO1" s="330"/>
      <c r="BP1" s="330"/>
      <c r="BQ1" s="330"/>
      <c r="BR1" s="330"/>
      <c r="BS1" s="331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2" t="s">
        <v>1126</v>
      </c>
      <c r="AJ2" s="333"/>
      <c r="AK2" s="333"/>
      <c r="AL2" s="333"/>
      <c r="AM2" s="333"/>
      <c r="AN2" s="333"/>
      <c r="AO2" s="333"/>
      <c r="AP2" s="333"/>
      <c r="AQ2" s="335"/>
      <c r="AR2" s="239"/>
      <c r="AS2" s="347" t="s">
        <v>1129</v>
      </c>
      <c r="AT2" s="334"/>
      <c r="AU2" s="334"/>
      <c r="AV2" s="334"/>
      <c r="AW2" s="334"/>
      <c r="AX2" s="333"/>
      <c r="AY2" s="335"/>
      <c r="AZ2" s="4"/>
      <c r="BA2" s="326" t="s">
        <v>1130</v>
      </c>
      <c r="BB2" s="328"/>
      <c r="BC2" s="332" t="s">
        <v>1127</v>
      </c>
      <c r="BD2" s="333"/>
      <c r="BE2" s="333"/>
      <c r="BF2" s="335"/>
      <c r="BG2" s="3"/>
      <c r="BH2" s="340"/>
      <c r="BI2" s="341"/>
      <c r="BJ2" s="342"/>
      <c r="BK2" s="343"/>
      <c r="BL2" s="49"/>
      <c r="BM2" s="344"/>
      <c r="BN2" s="345"/>
      <c r="BO2" s="345"/>
      <c r="BP2" s="345"/>
      <c r="BQ2" s="345"/>
      <c r="BR2" s="345"/>
      <c r="BS2" s="346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26" t="s">
        <v>1131</v>
      </c>
      <c r="AJ3" s="328"/>
      <c r="AK3" s="326" t="s">
        <v>1132</v>
      </c>
      <c r="AL3" s="327"/>
      <c r="AM3" s="327"/>
      <c r="AN3" s="327"/>
      <c r="AO3" s="327"/>
      <c r="AP3" s="327"/>
      <c r="AQ3" s="328"/>
      <c r="AR3" s="240"/>
      <c r="AS3" s="350" t="s">
        <v>1138</v>
      </c>
      <c r="AT3" s="351"/>
      <c r="AU3" s="350" t="s">
        <v>1139</v>
      </c>
      <c r="AV3" s="351"/>
      <c r="AW3" s="350" t="s">
        <v>1140</v>
      </c>
      <c r="AX3" s="352"/>
      <c r="AY3" s="63" t="s">
        <v>1141</v>
      </c>
      <c r="AZ3" s="63"/>
      <c r="BA3" s="348"/>
      <c r="BB3" s="349"/>
      <c r="BC3" s="326" t="s">
        <v>1134</v>
      </c>
      <c r="BD3" s="327"/>
      <c r="BE3" s="327"/>
      <c r="BF3" s="328"/>
      <c r="BG3" s="62"/>
      <c r="BH3" s="340"/>
      <c r="BI3" s="341"/>
      <c r="BJ3" s="342"/>
      <c r="BK3" s="343"/>
      <c r="BL3" s="49"/>
      <c r="BM3" s="329" t="s">
        <v>1142</v>
      </c>
      <c r="BN3" s="330"/>
      <c r="BO3" s="330"/>
      <c r="BP3" s="331"/>
      <c r="BQ3" s="329" t="s">
        <v>759</v>
      </c>
      <c r="BR3" s="330"/>
      <c r="BS3" s="331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4</v>
      </c>
      <c r="K5" s="221" t="s">
        <v>1156</v>
      </c>
      <c r="L5" s="221" t="s">
        <v>1157</v>
      </c>
      <c r="M5" s="221" t="s">
        <v>1158</v>
      </c>
      <c r="N5" s="288" t="s">
        <v>8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7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605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20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609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4" t="str">
        <f>IF(BS_CONTROLE[[#This Row],[Local - Partida]]=0, "-", BS_CONTROLE[[#This Row],[Local - Partida]])</f>
        <v>-</v>
      </c>
      <c r="AL6" s="284" t="str">
        <f>IF(BS_CONTROLE[[#This Row],[Local - Encerramento]]=0, "-", BS_CONTROLE[[#This Row],[Local - Encerramento]])</f>
        <v>-</v>
      </c>
      <c r="AM6" s="284" t="str">
        <f>IF(BS_CONTROLE[[#This Row],[Entre - Estações]]=0, "-", BS_CONTROLE[[#This Row],[Entre - Estações]])</f>
        <v>-</v>
      </c>
      <c r="AN6" s="284" t="str">
        <f>IF(BS_CONTROLE[[#This Row],[SB]]=0, "-", BS_CONTROLE[[#This Row],[SB]])</f>
        <v>-</v>
      </c>
      <c r="AO6" s="285" t="str">
        <f>IF(BS_CONTROLE[[#This Row],[SUB]]=0, "-", BS_CONTROLE[[#This Row],[SUB]])</f>
        <v>-</v>
      </c>
      <c r="AP6" s="286" t="str">
        <f>IF(BS_CONTROLE[[#This Row],[KM - Inicio]]=0, "-", BS_CONTROLE[[#This Row],[KM - Inicio]])</f>
        <v>-</v>
      </c>
      <c r="AQ6" s="28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9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21">
        <v>5</v>
      </c>
      <c r="F7" s="172" t="s">
        <v>792</v>
      </c>
      <c r="G7" s="9" t="str">
        <f>IF(D7="","*",VLOOKUP(F7,BS_ATIVIDADE[#All],3,FALSE))</f>
        <v>SOLDA</v>
      </c>
      <c r="H7" s="173" t="s">
        <v>609</v>
      </c>
      <c r="I7" s="173" t="s">
        <v>609</v>
      </c>
      <c r="J7" s="217">
        <v>74</v>
      </c>
      <c r="K7" s="217">
        <v>495.9</v>
      </c>
      <c r="L7" s="83" t="s">
        <v>609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BASE_MAPA!$E$2:$E$359, BASE_MAPA!$J$2:$J$359), "ERRO")</f>
        <v>MARCO INICIAL - ALTO ARAGUAIA</v>
      </c>
      <c r="V7" s="198" t="s">
        <v>1214</v>
      </c>
      <c r="W7" s="173" t="s">
        <v>1215</v>
      </c>
      <c r="X7" s="51" t="s">
        <v>957</v>
      </c>
      <c r="Y7" s="158" t="s">
        <v>960</v>
      </c>
      <c r="Z7" s="158" t="s">
        <v>953</v>
      </c>
      <c r="AA7" s="324" t="s">
        <v>609</v>
      </c>
      <c r="AB7" s="70" t="s">
        <v>609</v>
      </c>
      <c r="AC7" s="70" t="s">
        <v>609</v>
      </c>
      <c r="AD7" s="83" t="s">
        <v>609</v>
      </c>
      <c r="AE7" s="83" t="s">
        <v>609</v>
      </c>
      <c r="AF7" s="83" t="s">
        <v>609</v>
      </c>
      <c r="AG7" s="83" t="s">
        <v>609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84" t="str">
        <f>IF(BS_CONTROLE[[#This Row],[Local - Partida]]=0, "-", BS_CONTROLE[[#This Row],[Local - Partida]])</f>
        <v>-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TBR-TGR</v>
      </c>
      <c r="AN7" s="284">
        <f>IF(BS_CONTROLE[[#This Row],[SB]]=0, "-", BS_CONTROLE[[#This Row],[SB]])</f>
        <v>492499</v>
      </c>
      <c r="AO7" s="285">
        <f>IF(BS_CONTROLE[[#This Row],[SUB]]=0, "-", BS_CONTROLE[[#This Row],[SUB]])</f>
        <v>74</v>
      </c>
      <c r="AP7" s="286">
        <f>IF(BS_CONTROLE[[#This Row],[KM - Inicio]]=0, "-", BS_CONTROLE[[#This Row],[KM - Inicio]])</f>
        <v>495.9</v>
      </c>
      <c r="AQ7" s="286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9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BASE_MAPA!$E$2:$E$359, BASE_MAPA!$J$2:$J$359), "ERRO")</f>
        <v>MARCO INICIAL - ALTO ARAGUAIA</v>
      </c>
      <c r="BF7" s="287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981</v>
      </c>
      <c r="BN7" s="14" t="s">
        <v>981</v>
      </c>
      <c r="BO7" s="165" t="s">
        <v>981</v>
      </c>
      <c r="BP7" s="16" t="s">
        <v>609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23">
        <v>231</v>
      </c>
      <c r="F8" s="70" t="s">
        <v>706</v>
      </c>
      <c r="G8" s="9" t="str">
        <f>IF(D8="","*",VLOOKUP(F8,BS_ATIVIDADE[#All],3,FALSE))</f>
        <v>MECANIZAÇÃO - ESMERILHADORA</v>
      </c>
      <c r="H8" s="173" t="s">
        <v>1218</v>
      </c>
      <c r="I8" s="173" t="s">
        <v>264</v>
      </c>
      <c r="J8" s="217">
        <v>74</v>
      </c>
      <c r="K8" s="217">
        <v>290</v>
      </c>
      <c r="L8" s="83" t="s">
        <v>609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BASE_MAPA!$E$2:$E$359, BASE_MAPA!$J$2:$J$359), "ERRO")</f>
        <v>MARCO INICIAL - ALTO ARAGUAIA</v>
      </c>
      <c r="V8" s="198" t="s">
        <v>1221</v>
      </c>
      <c r="W8" s="325" t="s">
        <v>1222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609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84" t="str">
        <f>IF(BS_CONTROLE[[#This Row],[Local - Partida]]=0, "-", BS_CONTROLE[[#This Row],[Local - Partida]])</f>
        <v xml:space="preserve">TCS2 </v>
      </c>
      <c r="AL8" s="284" t="str">
        <f>IF(BS_CONTROLE[[#This Row],[Local - Encerramento]]=0, "-", BS_CONTROLE[[#This Row],[Local - Encerramento]])</f>
        <v>TCS</v>
      </c>
      <c r="AM8" s="284" t="str">
        <f>IF(BS_CONTROLE[[#This Row],[Entre - Estações]]=0, "-", BS_CONTROLE[[#This Row],[Entre - Estações]])</f>
        <v>TCS-TSE</v>
      </c>
      <c r="AN8" s="284" t="str">
        <f>IF(BS_CONTROLE[[#This Row],[SB]]=0, "-", BS_CONTROLE[[#This Row],[SB]])</f>
        <v>TCSTSE</v>
      </c>
      <c r="AO8" s="285">
        <f>IF(BS_CONTROLE[[#This Row],[SUB]]=0, "-", BS_CONTROLE[[#This Row],[SUB]])</f>
        <v>74</v>
      </c>
      <c r="AP8" s="286">
        <f>IF(BS_CONTROLE[[#This Row],[KM - Inicio]]=0, "-", BS_CONTROLE[[#This Row],[KM - Inicio]])</f>
        <v>290</v>
      </c>
      <c r="AQ8" s="286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9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BASE_MAPA!$E$2:$E$359, BASE_MAPA!$J$2:$J$359), "ERRO")</f>
        <v>MARCO INICIAL - ALTO ARAGUAIA</v>
      </c>
      <c r="BF8" s="287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981</v>
      </c>
      <c r="BN8" s="14" t="s">
        <v>981</v>
      </c>
      <c r="BO8" s="165" t="s">
        <v>981</v>
      </c>
      <c r="BP8" s="16" t="s">
        <v>609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22">
        <v>237</v>
      </c>
      <c r="F9" s="172" t="s">
        <v>812</v>
      </c>
      <c r="G9" s="9" t="str">
        <f>IF(D9="","*",VLOOKUP(F9,BS_ATIVIDADE[#All],3,FALSE))</f>
        <v>OUTROS</v>
      </c>
      <c r="H9" s="143" t="s">
        <v>1224</v>
      </c>
      <c r="I9" s="173" t="s">
        <v>228</v>
      </c>
      <c r="J9" s="217">
        <v>74</v>
      </c>
      <c r="K9" s="37">
        <v>227</v>
      </c>
      <c r="L9" s="83" t="s">
        <v>609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BASE_MAPA!$E$2:$E$359, BASE_MAPA!$J$2:$J$359),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609</v>
      </c>
      <c r="AE9" s="83">
        <v>7684</v>
      </c>
      <c r="AF9" s="83" t="s">
        <v>609</v>
      </c>
      <c r="AG9" s="83" t="s">
        <v>609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84" t="str">
        <f>IF(BS_CONTROLE[[#This Row],[Local - Partida]]=0, "-", BS_CONTROLE[[#This Row],[Local - Partida]])</f>
        <v>TV239</v>
      </c>
      <c r="AL9" s="284" t="str">
        <f>IF(BS_CONTROLE[[#This Row],[Local - Encerramento]]=0, "-", BS_CONTROLE[[#This Row],[Local - Encerramento]])</f>
        <v>TIN</v>
      </c>
      <c r="AM9" s="284" t="str">
        <f>IF(BS_CONTROLE[[#This Row],[Entre - Estações]]=0, "-", BS_CONTROLE[[#This Row],[Entre - Estações]])</f>
        <v>TVI-TIN</v>
      </c>
      <c r="AN9" s="284" t="str">
        <f>IF(BS_CONTROLE[[#This Row],[SB]]=0, "-", BS_CONTROLE[[#This Row],[SB]])</f>
        <v>TVITIN</v>
      </c>
      <c r="AO9" s="285">
        <f>IF(BS_CONTROLE[[#This Row],[SUB]]=0, "-", BS_CONTROLE[[#This Row],[SUB]])</f>
        <v>74</v>
      </c>
      <c r="AP9" s="286">
        <f>IF(BS_CONTROLE[[#This Row],[KM - Inicio]]=0, "-", BS_CONTROLE[[#This Row],[KM - Inicio]])</f>
        <v>227</v>
      </c>
      <c r="AQ9" s="28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9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BASE_MAPA!$E$2:$E$359, BASE_MAPA!$J$2:$J$359), "ERRO")</f>
        <v>MARCO INICIAL - ALTO ARAGUAIA</v>
      </c>
      <c r="BF9" s="287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813</v>
      </c>
      <c r="E10" s="323">
        <v>238</v>
      </c>
      <c r="F10" s="172" t="s">
        <v>715</v>
      </c>
      <c r="G10" s="9" t="str">
        <f>IF(D10="","*",VLOOKUP(F10,BS_ATIVIDADE[#All],3,FALSE))</f>
        <v>MECANIZAÇÃO - SOCADORA</v>
      </c>
      <c r="H10" s="143" t="s">
        <v>254</v>
      </c>
      <c r="I10" s="173" t="s">
        <v>254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BASE_MAPA!$E$2:$E$359, BASE_MAPA!$J$2:$J$359),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609</v>
      </c>
      <c r="AG10" s="83" t="s">
        <v>609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TVI2</v>
      </c>
      <c r="AL10" s="284" t="str">
        <f>IF(BS_CONTROLE[[#This Row],[Local - Encerramento]]=0, "-", BS_CONTROLE[[#This Row],[Local - Encerramento]])</f>
        <v>TVI2</v>
      </c>
      <c r="AM10" s="284" t="str">
        <f>IF(BS_CONTROLE[[#This Row],[Entre - Estações]]=0, "-", BS_CONTROLE[[#This Row],[Entre - Estações]])</f>
        <v>TID-TVI</v>
      </c>
      <c r="AN10" s="284" t="str">
        <f>IF(BS_CONTROLE[[#This Row],[SB]]=0, "-", BS_CONTROLE[[#This Row],[SB]])</f>
        <v>TID201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200</v>
      </c>
      <c r="AQ10" s="286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23">
        <v>239</v>
      </c>
      <c r="F11" s="172" t="s">
        <v>792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609</v>
      </c>
      <c r="J11" s="37">
        <v>74</v>
      </c>
      <c r="K11" s="37">
        <v>134.30000000000001</v>
      </c>
      <c r="L11" s="83" t="s">
        <v>609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BASE_MAPA!$E$2:$E$359, BASE_MAPA!$J$2:$J$359), "ERRO")</f>
        <v>MARCO INICIAL - ALTO ARAGUAIA</v>
      </c>
      <c r="V11" s="198" t="s">
        <v>1232</v>
      </c>
      <c r="W11" s="173" t="s">
        <v>1215</v>
      </c>
      <c r="X11" s="51" t="s">
        <v>957</v>
      </c>
      <c r="Y11" s="158" t="s">
        <v>960</v>
      </c>
      <c r="Z11" s="158" t="s">
        <v>958</v>
      </c>
      <c r="AA11" s="324" t="s">
        <v>609</v>
      </c>
      <c r="AB11" s="70" t="s">
        <v>609</v>
      </c>
      <c r="AC11" s="70" t="s">
        <v>609</v>
      </c>
      <c r="AD11" s="83" t="s">
        <v>609</v>
      </c>
      <c r="AE11" s="83" t="s">
        <v>609</v>
      </c>
      <c r="AF11" s="83" t="s">
        <v>609</v>
      </c>
      <c r="AG11" s="83" t="s">
        <v>609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84" t="str">
        <f>IF(BS_CONTROLE[[#This Row],[Local - Partida]]=0, "-", BS_CONTROLE[[#This Row],[Local - Partida]])</f>
        <v>TSJ135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TSJ-TMO</v>
      </c>
      <c r="AN11" s="284" t="str">
        <f>IF(BS_CONTROLE[[#This Row],[SB]]=0, "-", BS_CONTROLE[[#This Row],[SB]])</f>
        <v>TSJ135</v>
      </c>
      <c r="AO11" s="285">
        <f>IF(BS_CONTROLE[[#This Row],[SUB]]=0, "-", BS_CONTROLE[[#This Row],[SUB]])</f>
        <v>74</v>
      </c>
      <c r="AP11" s="286">
        <f>IF(BS_CONTROLE[[#This Row],[KM - Inicio]]=0, "-", BS_CONTROLE[[#This Row],[KM - Inicio]])</f>
        <v>134.30000000000001</v>
      </c>
      <c r="AQ11" s="286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9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BASE_MAPA!$E$2:$E$359, BASE_MAPA!$J$2:$J$359), "ERRO")</f>
        <v>MARCO INICIAL - ALTO ARAGUAIA</v>
      </c>
      <c r="BF11" s="287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1006</v>
      </c>
      <c r="BO11" s="165" t="s">
        <v>1069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778</v>
      </c>
      <c r="E12" s="323">
        <v>248</v>
      </c>
      <c r="F12" s="172" t="s">
        <v>741</v>
      </c>
      <c r="G12" s="9" t="str">
        <f>IF(D12="","*",VLOOKUP(F12,BS_ATIVIDADE[#All],3,FALSE))</f>
        <v>MODERNIZAÇÃO</v>
      </c>
      <c r="H12" s="173" t="s">
        <v>396</v>
      </c>
      <c r="I12" s="173" t="s">
        <v>396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BASE_MAPA!$E$2:$E$359, BASE_MAPA!$J$2:$J$359),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609</v>
      </c>
      <c r="AG12" s="83" t="s">
        <v>609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84" t="str">
        <f>IF(BS_CONTROLE[[#This Row],[Local - Partida]]=0, "-", BS_CONTROLE[[#This Row],[Local - Partida]])</f>
        <v>ZGT1</v>
      </c>
      <c r="AL12" s="284" t="str">
        <f>IF(BS_CONTROLE[[#This Row],[Local - Encerramento]]=0, "-", BS_CONTROLE[[#This Row],[Local - Encerramento]])</f>
        <v>ZGT1</v>
      </c>
      <c r="AM12" s="284" t="str">
        <f>IF(BS_CONTROLE[[#This Row],[Entre - Estações]]=0, "-", BS_CONTROLE[[#This Row],[Entre - Estações]])</f>
        <v>ZGT-ZXE</v>
      </c>
      <c r="AN12" s="284" t="str">
        <f>IF(BS_CONTROLE[[#This Row],[SB]]=0, "-", BS_CONTROLE[[#This Row],[SB]])</f>
        <v>ZGTZXE</v>
      </c>
      <c r="AO12" s="285">
        <f>IF(BS_CONTROLE[[#This Row],[SUB]]=0, "-", BS_CONTROLE[[#This Row],[SUB]])</f>
        <v>72</v>
      </c>
      <c r="AP12" s="286">
        <f>IF(BS_CONTROLE[[#This Row],[KM - Inicio]]=0, "-", BS_CONTROLE[[#This Row],[KM - Inicio]])</f>
        <v>302.89999999999998</v>
      </c>
      <c r="AQ12" s="286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9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BASE_MAPA!$E$2:$E$359, BASE_MAPA!$J$2:$J$359), "ERRO")</f>
        <v>ARARAQUARA - COLOMBIA</v>
      </c>
      <c r="BF12" s="287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609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23">
        <v>250</v>
      </c>
      <c r="F13" s="70" t="s">
        <v>792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609</v>
      </c>
      <c r="J13" s="217">
        <v>103</v>
      </c>
      <c r="K13" s="217">
        <v>1850</v>
      </c>
      <c r="L13" s="83" t="s">
        <v>609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BASE_MAPA!$E$2:$E$359, BASE_MAPA!$J$2:$J$359), "ERRO")</f>
        <v>OURO VERDE - LIGAÇÃO</v>
      </c>
      <c r="V13" s="198" t="s">
        <v>1236</v>
      </c>
      <c r="W13" s="173" t="s">
        <v>1215</v>
      </c>
      <c r="X13" s="51" t="s">
        <v>957</v>
      </c>
      <c r="Y13" s="158" t="s">
        <v>960</v>
      </c>
      <c r="Z13" s="158" t="s">
        <v>953</v>
      </c>
      <c r="AA13" s="144" t="s">
        <v>609</v>
      </c>
      <c r="AB13" s="70" t="s">
        <v>609</v>
      </c>
      <c r="AC13" s="70" t="s">
        <v>609</v>
      </c>
      <c r="AD13" s="83" t="s">
        <v>609</v>
      </c>
      <c r="AE13" s="83" t="s">
        <v>609</v>
      </c>
      <c r="AF13" s="83" t="s">
        <v>609</v>
      </c>
      <c r="AG13" s="83" t="s">
        <v>609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84" t="str">
        <f>IF(BS_CONTROLE[[#This Row],[Local - Partida]]=0, "-", BS_CONTROLE[[#This Row],[Local - Partida]])</f>
        <v>PAMPSO</v>
      </c>
      <c r="AL13" s="284" t="str">
        <f>IF(BS_CONTROLE[[#This Row],[Local - Encerramento]]=0, "-", BS_CONTROLE[[#This Row],[Local - Encerramento]])</f>
        <v>-</v>
      </c>
      <c r="AM13" s="284" t="str">
        <f>IF(BS_CONTROLE[[#This Row],[Entre - Estações]]=0, "-", BS_CONTROLE[[#This Row],[Entre - Estações]])</f>
        <v>PAM-PSO</v>
      </c>
      <c r="AN13" s="284" t="str">
        <f>IF(BS_CONTROLE[[#This Row],[SB]]=0, "-", BS_CONTROLE[[#This Row],[SB]])</f>
        <v>PAMPSO</v>
      </c>
      <c r="AO13" s="285">
        <f>IF(BS_CONTROLE[[#This Row],[SUB]]=0, "-", BS_CONTROLE[[#This Row],[SUB]])</f>
        <v>103</v>
      </c>
      <c r="AP13" s="286">
        <f>IF(BS_CONTROLE[[#This Row],[KM - Inicio]]=0, "-", BS_CONTROLE[[#This Row],[KM - Inicio]])</f>
        <v>1850</v>
      </c>
      <c r="AQ13" s="286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9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BASE_MAPA!$E$2:$E$359, BASE_MAPA!$J$2:$J$359), "ERRO")</f>
        <v>OURO VERDE - LIGAÇÃO</v>
      </c>
      <c r="BF13" s="287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609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23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609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8"/>
      <c r="W14" s="173"/>
      <c r="X14" s="51"/>
      <c r="Y14" s="158"/>
      <c r="Z14" s="158"/>
      <c r="AA14" s="324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4" t="str">
        <f>IF(BS_CONTROLE[[#This Row],[Local - Partida]]=0, "-", BS_CONTROLE[[#This Row],[Local - Partida]])</f>
        <v>-</v>
      </c>
      <c r="AL14" s="284" t="str">
        <f>IF(BS_CONTROLE[[#This Row],[Local - Encerramento]]=0, "-", BS_CONTROLE[[#This Row],[Local - Encerramento]])</f>
        <v>-</v>
      </c>
      <c r="AM14" s="284" t="str">
        <f>IF(BS_CONTROLE[[#This Row],[Entre - Estações]]=0, "-", BS_CONTROLE[[#This Row],[Entre - Estações]])</f>
        <v>-</v>
      </c>
      <c r="AN14" s="284" t="str">
        <f>IF(BS_CONTROLE[[#This Row],[SB]]=0, "-", BS_CONTROLE[[#This Row],[SB]])</f>
        <v>-</v>
      </c>
      <c r="AO14" s="285" t="str">
        <f>IF(BS_CONTROLE[[#This Row],[SUB]]=0, "-", BS_CONTROLE[[#This Row],[SUB]])</f>
        <v>-</v>
      </c>
      <c r="AP14" s="286" t="str">
        <f>IF(BS_CONTROLE[[#This Row],[KM - Inicio]]=0, "-", BS_CONTROLE[[#This Row],[KM - Inicio]])</f>
        <v>-</v>
      </c>
      <c r="AQ14" s="286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9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7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23"/>
      <c r="F15" s="172" t="s">
        <v>633</v>
      </c>
      <c r="G15" s="9" t="str">
        <f>IF(D15="","*",VLOOKUP(F15,BS_ATIVIDADE[#All],3,FALSE))</f>
        <v>DETECÇÃO</v>
      </c>
      <c r="H15" s="173" t="s">
        <v>1238</v>
      </c>
      <c r="I15" s="173" t="s">
        <v>49</v>
      </c>
      <c r="J15" s="217">
        <v>98</v>
      </c>
      <c r="K15" s="217">
        <v>502</v>
      </c>
      <c r="L15" s="83" t="s">
        <v>609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BASE_MAPA!$E$2:$E$359, BASE_MAPA!$J$2:$J$359),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609</v>
      </c>
      <c r="AG15" s="83" t="s">
        <v>609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84" t="str">
        <f>IF(BS_CONTROLE[[#This Row],[Local - Partida]]=0, "-", BS_CONTROLE[[#This Row],[Local - Partida]])</f>
        <v>TAG</v>
      </c>
      <c r="AL15" s="284" t="str">
        <f>IF(BS_CONTROLE[[#This Row],[Local - Encerramento]]=0, "-", BS_CONTROLE[[#This Row],[Local - Encerramento]])</f>
        <v>TIQ</v>
      </c>
      <c r="AM15" s="284" t="str">
        <f>IF(BS_CONTROLE[[#This Row],[Entre - Estações]]=0, "-", BS_CONTROLE[[#This Row],[Entre - Estações]])</f>
        <v>TAG-TIQ</v>
      </c>
      <c r="AN15" s="284" t="str">
        <f>IF(BS_CONTROLE[[#This Row],[SB]]=0, "-", BS_CONTROLE[[#This Row],[SB]])</f>
        <v>TRMTIQ</v>
      </c>
      <c r="AO15" s="285">
        <f>IF(BS_CONTROLE[[#This Row],[SUB]]=0, "-", BS_CONTROLE[[#This Row],[SUB]])</f>
        <v>98</v>
      </c>
      <c r="AP15" s="286">
        <f>IF(BS_CONTROLE[[#This Row],[KM - Inicio]]=0, "-", BS_CONTROLE[[#This Row],[KM - Inicio]])</f>
        <v>502</v>
      </c>
      <c r="AQ15" s="286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9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BASE_MAPA!$E$2:$E$359, BASE_MAPA!$J$2:$J$359), "ERRO")</f>
        <v>ALTO ARAGUAIA - RONDONOPOLIS</v>
      </c>
      <c r="BF15" s="287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609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23">
        <v>231</v>
      </c>
      <c r="F16" s="70" t="s">
        <v>706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1245</v>
      </c>
      <c r="J16" s="217">
        <v>74</v>
      </c>
      <c r="K16" s="217">
        <v>290</v>
      </c>
      <c r="L16" s="83" t="s">
        <v>609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BASE_MAPA!$E$2:$E$359, BASE_MAPA!$J$2:$J$359), "ERRO")</f>
        <v>MARCO INICIAL - ALTO ARAGUAIA</v>
      </c>
      <c r="V16" s="198" t="s">
        <v>1221</v>
      </c>
      <c r="W16" s="325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609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84" t="str">
        <f>IF(BS_CONTROLE[[#This Row],[Local - Partida]]=0, "-", BS_CONTROLE[[#This Row],[Local - Partida]])</f>
        <v xml:space="preserve">TCS2 </v>
      </c>
      <c r="AL16" s="284" t="str">
        <f>IF(BS_CONTROLE[[#This Row],[Local - Encerramento]]=0, "-", BS_CONTROLE[[#This Row],[Local - Encerramento]])</f>
        <v xml:space="preserve">TVI </v>
      </c>
      <c r="AM16" s="284" t="str">
        <f>IF(BS_CONTROLE[[#This Row],[Entre - Estações]]=0, "-", BS_CONTROLE[[#This Row],[Entre - Estações]])</f>
        <v>TCS-TVI</v>
      </c>
      <c r="AN16" s="284" t="str">
        <f>IF(BS_CONTROLE[[#This Row],[SB]]=0, "-", BS_CONTROLE[[#This Row],[SB]])</f>
        <v>TCSTVI</v>
      </c>
      <c r="AO16" s="285">
        <f>IF(BS_CONTROLE[[#This Row],[SUB]]=0, "-", BS_CONTROLE[[#This Row],[SUB]])</f>
        <v>74</v>
      </c>
      <c r="AP16" s="286">
        <f>IF(BS_CONTROLE[[#This Row],[KM - Inicio]]=0, "-", BS_CONTROLE[[#This Row],[KM - Inicio]])</f>
        <v>290</v>
      </c>
      <c r="AQ16" s="286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9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287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609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813</v>
      </c>
      <c r="E17" s="323">
        <v>238</v>
      </c>
      <c r="F17" s="172" t="s">
        <v>715</v>
      </c>
      <c r="G17" s="9" t="str">
        <f>IF(D17="","*",VLOOKUP(F17,BS_ATIVIDADE[#All],3,FALSE))</f>
        <v>MECANIZAÇÃO - SOCADORA</v>
      </c>
      <c r="H17" s="143" t="s">
        <v>254</v>
      </c>
      <c r="I17" s="173" t="s">
        <v>254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BASE_MAPA!$E$2:$E$359, BASE_MAPA!$J$2:$J$359),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609</v>
      </c>
      <c r="AG17" s="83" t="s">
        <v>609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84" t="str">
        <f>IF(BS_CONTROLE[[#This Row],[Local - Partida]]=0, "-", BS_CONTROLE[[#This Row],[Local - Partida]])</f>
        <v>TVI2</v>
      </c>
      <c r="AL17" s="284" t="str">
        <f>IF(BS_CONTROLE[[#This Row],[Local - Encerramento]]=0, "-", BS_CONTROLE[[#This Row],[Local - Encerramento]])</f>
        <v>TVI2</v>
      </c>
      <c r="AM17" s="284" t="str">
        <f>IF(BS_CONTROLE[[#This Row],[Entre - Estações]]=0, "-", BS_CONTROLE[[#This Row],[Entre - Estações]])</f>
        <v>TID-TVI</v>
      </c>
      <c r="AN17" s="284" t="str">
        <f>IF(BS_CONTROLE[[#This Row],[SB]]=0, "-", BS_CONTROLE[[#This Row],[SB]])</f>
        <v>TID201</v>
      </c>
      <c r="AO17" s="285">
        <f>IF(BS_CONTROLE[[#This Row],[SUB]]=0, "-", BS_CONTROLE[[#This Row],[SUB]])</f>
        <v>74</v>
      </c>
      <c r="AP17" s="286">
        <f>IF(BS_CONTROLE[[#This Row],[KM - Inicio]]=0, "-", BS_CONTROLE[[#This Row],[KM - Inicio]])</f>
        <v>200</v>
      </c>
      <c r="AQ17" s="286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9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BASE_MAPA!$E$2:$E$359, BASE_MAPA!$J$2:$J$359), "ERRO")</f>
        <v>MARCO INICIAL - ALTO ARAGUAIA</v>
      </c>
      <c r="BF17" s="287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993</v>
      </c>
      <c r="BO17" s="165" t="s">
        <v>1106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22">
        <v>237</v>
      </c>
      <c r="F18" s="172" t="s">
        <v>812</v>
      </c>
      <c r="G18" s="9" t="str">
        <f>IF(D18="","*",VLOOKUP(F18,BS_ATIVIDADE[#All],3,FALSE))</f>
        <v>OUTROS</v>
      </c>
      <c r="H18" s="173" t="s">
        <v>230</v>
      </c>
      <c r="I18" s="173" t="s">
        <v>198</v>
      </c>
      <c r="J18" s="217">
        <v>74</v>
      </c>
      <c r="K18" s="217">
        <v>111</v>
      </c>
      <c r="L18" s="83" t="s">
        <v>609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BASE_MAPA!$E$2:$E$359, BASE_MAPA!$J$2:$J$359),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609</v>
      </c>
      <c r="AE18" s="83">
        <v>7684</v>
      </c>
      <c r="AF18" s="83" t="s">
        <v>609</v>
      </c>
      <c r="AG18" s="83" t="s">
        <v>609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84" t="str">
        <f>IF(BS_CONTROLE[[#This Row],[Local - Partida]]=0, "-", BS_CONTROLE[[#This Row],[Local - Partida]])</f>
        <v>TIN2</v>
      </c>
      <c r="AL18" s="284" t="str">
        <f>IF(BS_CONTROLE[[#This Row],[Local - Encerramento]]=0, "-", BS_CONTROLE[[#This Row],[Local - Encerramento]])</f>
        <v>TRP</v>
      </c>
      <c r="AM18" s="284" t="str">
        <f>IF(BS_CONTROLE[[#This Row],[Entre - Estações]]=0, "-", BS_CONTROLE[[#This Row],[Entre - Estações]])</f>
        <v>TIN-TRP</v>
      </c>
      <c r="AN18" s="284" t="str">
        <f>IF(BS_CONTROLE[[#This Row],[SB]]=0, "-", BS_CONTROLE[[#This Row],[SB]])</f>
        <v>TINTRP</v>
      </c>
      <c r="AO18" s="285">
        <f>IF(BS_CONTROLE[[#This Row],[SUB]]=0, "-", BS_CONTROLE[[#This Row],[SUB]])</f>
        <v>74</v>
      </c>
      <c r="AP18" s="286">
        <f>IF(BS_CONTROLE[[#This Row],[KM - Inicio]]=0, "-", BS_CONTROLE[[#This Row],[KM - Inicio]])</f>
        <v>111</v>
      </c>
      <c r="AQ18" s="286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BASE_MAPA!$E$2:$E$359, BASE_MAPA!$J$2:$J$359), "ERRO")</f>
        <v>MARCO INICIAL - ALTO ARAGUAIA</v>
      </c>
      <c r="BF18" s="287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993</v>
      </c>
      <c r="BO18" s="165" t="s">
        <v>1112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23"/>
      <c r="F19" s="172" t="s">
        <v>633</v>
      </c>
      <c r="G19" s="9" t="str">
        <f>IF(D19="","*",VLOOKUP(F19,BS_ATIVIDADE[#All],3,FALSE))</f>
        <v>DETECÇÃO</v>
      </c>
      <c r="H19" s="173" t="s">
        <v>1256</v>
      </c>
      <c r="I19" s="173" t="s">
        <v>228</v>
      </c>
      <c r="J19" s="217">
        <v>74</v>
      </c>
      <c r="K19" s="217">
        <v>0</v>
      </c>
      <c r="L19" s="83" t="s">
        <v>609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BASE_MAPA!$E$2:$E$359, BASE_MAPA!$J$2:$J$359),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609</v>
      </c>
      <c r="AG19" s="83" t="s">
        <v>609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84" t="str">
        <f>IF(BS_CONTROLE[[#This Row],[Local - Partida]]=0, "-", BS_CONTROLE[[#This Row],[Local - Partida]])</f>
        <v>TMI</v>
      </c>
      <c r="AL19" s="284" t="str">
        <f>IF(BS_CONTROLE[[#This Row],[Local - Encerramento]]=0, "-", BS_CONTROLE[[#This Row],[Local - Encerramento]])</f>
        <v>TIN</v>
      </c>
      <c r="AM19" s="284" t="str">
        <f>IF(BS_CONTROLE[[#This Row],[Entre - Estações]]=0, "-", BS_CONTROLE[[#This Row],[Entre - Estações]])</f>
        <v>TMI-TIN</v>
      </c>
      <c r="AN19" s="284" t="str">
        <f>IF(BS_CONTROLE[[#This Row],[SB]]=0, "-", BS_CONTROLE[[#This Row],[SB]])</f>
        <v>TMITIN</v>
      </c>
      <c r="AO19" s="285">
        <f>IF(BS_CONTROLE[[#This Row],[SUB]]=0, "-", BS_CONTROLE[[#This Row],[SUB]])</f>
        <v>74</v>
      </c>
      <c r="AP19" s="286" t="str">
        <f>IF(BS_CONTROLE[[#This Row],[KM - Inicio]]=0, "-", BS_CONTROLE[[#This Row],[KM - Inicio]])</f>
        <v>-</v>
      </c>
      <c r="AQ19" s="286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9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287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778</v>
      </c>
      <c r="E20" s="323">
        <v>248</v>
      </c>
      <c r="F20" s="172" t="s">
        <v>741</v>
      </c>
      <c r="G20" s="9" t="str">
        <f>IF(D20="","*",VLOOKUP(F20,BS_ATIVIDADE[#All],3,FALSE))</f>
        <v>MODERNIZAÇÃO</v>
      </c>
      <c r="H20" s="173" t="s">
        <v>396</v>
      </c>
      <c r="I20" s="173" t="s">
        <v>396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BASE_MAPA!$E$2:$E$359, BASE_MAPA!$J$2:$J$359),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609</v>
      </c>
      <c r="AG20" s="83" t="s">
        <v>609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84" t="str">
        <f>IF(BS_CONTROLE[[#This Row],[Local - Partida]]=0, "-", BS_CONTROLE[[#This Row],[Local - Partida]])</f>
        <v>ZGT1</v>
      </c>
      <c r="AL20" s="284" t="str">
        <f>IF(BS_CONTROLE[[#This Row],[Local - Encerramento]]=0, "-", BS_CONTROLE[[#This Row],[Local - Encerramento]])</f>
        <v>ZGT1</v>
      </c>
      <c r="AM20" s="284" t="str">
        <f>IF(BS_CONTROLE[[#This Row],[Entre - Estações]]=0, "-", BS_CONTROLE[[#This Row],[Entre - Estações]])</f>
        <v>ZGT-ZXE</v>
      </c>
      <c r="AN20" s="284" t="str">
        <f>IF(BS_CONTROLE[[#This Row],[SB]]=0, "-", BS_CONTROLE[[#This Row],[SB]])</f>
        <v>ZGTZXE</v>
      </c>
      <c r="AO20" s="285">
        <f>IF(BS_CONTROLE[[#This Row],[SUB]]=0, "-", BS_CONTROLE[[#This Row],[SUB]])</f>
        <v>72</v>
      </c>
      <c r="AP20" s="286">
        <f>IF(BS_CONTROLE[[#This Row],[KM - Inicio]]=0, "-", BS_CONTROLE[[#This Row],[KM - Inicio]])</f>
        <v>302</v>
      </c>
      <c r="AQ20" s="286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9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BASE_MAPA!$E$2:$E$359, BASE_MAPA!$J$2:$J$359), "ERRO")</f>
        <v>ARARAQUARA - COLOMBIA</v>
      </c>
      <c r="BF20" s="287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609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</v>
      </c>
      <c r="B21" s="171"/>
      <c r="C21" s="8" t="str">
        <f>IF(BS_CONTROLE[[#This Row],[DATA]]="","",WEEKNUM(BS_CONTROLE[[#This Row],[DATA]]))</f>
        <v/>
      </c>
      <c r="D21" s="218" t="s">
        <v>916</v>
      </c>
      <c r="E21" s="323"/>
      <c r="F21" s="70" t="s">
        <v>792</v>
      </c>
      <c r="G21" s="9" t="str">
        <f>IF(D21="","*",VLOOKUP(F21,BS_ATIVIDADE[#All],3,FALSE))</f>
        <v>SOLDA</v>
      </c>
      <c r="H21" s="173" t="s">
        <v>609</v>
      </c>
      <c r="I21" s="173" t="s">
        <v>609</v>
      </c>
      <c r="J21" s="217">
        <v>98</v>
      </c>
      <c r="K21" s="217">
        <v>744</v>
      </c>
      <c r="L21" s="83" t="s">
        <v>609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8" t="s">
        <v>1262</v>
      </c>
      <c r="W21" s="173" t="s">
        <v>1215</v>
      </c>
      <c r="X21" s="51" t="s">
        <v>952</v>
      </c>
      <c r="Y21" s="158"/>
      <c r="Z21" s="158" t="s">
        <v>953</v>
      </c>
      <c r="AA21" s="83" t="s">
        <v>609</v>
      </c>
      <c r="AB21" s="70" t="s">
        <v>609</v>
      </c>
      <c r="AC21" s="70" t="s">
        <v>609</v>
      </c>
      <c r="AD21" s="173" t="s">
        <v>609</v>
      </c>
      <c r="AE21" s="83" t="s">
        <v>609</v>
      </c>
      <c r="AF21" s="83" t="s">
        <v>609</v>
      </c>
      <c r="AG21" s="83" t="s">
        <v>609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84" t="str">
        <f>IF(BS_CONTROLE[[#This Row],[Local - Partida]]=0, "-", BS_CONTROLE[[#This Row],[Local - Partida]])</f>
        <v>-</v>
      </c>
      <c r="AL21" s="284" t="str">
        <f>IF(BS_CONTROLE[[#This Row],[Local - Encerramento]]=0, "-", BS_CONTROLE[[#This Row],[Local - Encerramento]])</f>
        <v>-</v>
      </c>
      <c r="AM21" s="284" t="str">
        <f>IF(BS_CONTROLE[[#This Row],[Entre - Estações]]=0, "-", BS_CONTROLE[[#This Row],[Entre - Estações]])</f>
        <v>TSF-TRO</v>
      </c>
      <c r="AN21" s="284">
        <f>IF(BS_CONTROLE[[#This Row],[SB]]=0, "-", BS_CONTROLE[[#This Row],[SB]])</f>
        <v>732744</v>
      </c>
      <c r="AO21" s="285">
        <f>IF(BS_CONTROLE[[#This Row],[SUB]]=0, "-", BS_CONTROLE[[#This Row],[SUB]])</f>
        <v>98</v>
      </c>
      <c r="AP21" s="286">
        <f>IF(BS_CONTROLE[[#This Row],[KM - Inicio]]=0, "-", BS_CONTROLE[[#This Row],[KM - Inicio]])</f>
        <v>744</v>
      </c>
      <c r="AQ21" s="286" t="str">
        <f>IF(BS_CONTROLE[[#This Row],[KM - Fim]]=0, "-", BS_CONTROLE[[#This Row],[KM - Fim]])</f>
        <v>-</v>
      </c>
      <c r="AR21" s="38"/>
      <c r="AS21" s="38"/>
      <c r="AT21" s="38"/>
      <c r="AU21" s="38"/>
      <c r="AV21" s="38"/>
      <c r="AW21" s="38"/>
      <c r="AX21" s="38"/>
      <c r="AY21" s="319">
        <f>IF(D21="","*",IFERROR(IF(ISODD(COUNT(AS21:AX21)),"ERRO",SUM((AT21-AS21),(AV21-AU21),(AX21-AW21))),"ERRO"))</f>
        <v>0</v>
      </c>
      <c r="AZ21" s="13"/>
      <c r="BA21" s="71"/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7" t="str">
        <f>IF(BS_CONTROLE[[#This Row],[Responsavel pelo boletim]]=0, "-", BS_CONTROLE[[#This Row],[Responsavel pelo boletim]])</f>
        <v>Marcos</v>
      </c>
      <c r="BG21" s="15"/>
      <c r="BH21" s="16"/>
      <c r="BI21" s="16"/>
      <c r="BJ21" s="16"/>
      <c r="BK21" s="16"/>
      <c r="BL21" s="15"/>
      <c r="BM21" s="14"/>
      <c r="BN21" s="14"/>
      <c r="BO21" s="165"/>
      <c r="BP21" s="16"/>
      <c r="BQ21" s="12" t="str">
        <f t="shared" si="2"/>
        <v>Aderente</v>
      </c>
      <c r="BR21" s="18" t="str">
        <f t="shared" si="3"/>
        <v>*</v>
      </c>
      <c r="BS21" s="18" t="str">
        <f t="shared" si="4"/>
        <v>*</v>
      </c>
      <c r="BT21" s="225" t="str">
        <f t="shared" si="5"/>
        <v/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20" t="s">
        <v>1263</v>
      </c>
      <c r="F22" s="172" t="s">
        <v>633</v>
      </c>
      <c r="G22" s="9" t="str">
        <f>IF(D22="","*",VLOOKUP(F22,BS_ATIVIDADE[#All],3,FALSE))</f>
        <v>DETECÇÃO</v>
      </c>
      <c r="H22" s="173" t="s">
        <v>49</v>
      </c>
      <c r="I22" s="173" t="s">
        <v>80</v>
      </c>
      <c r="J22" s="217">
        <v>98</v>
      </c>
      <c r="K22" s="217">
        <v>616</v>
      </c>
      <c r="L22" s="83" t="s">
        <v>609</v>
      </c>
      <c r="M22" s="204" t="s">
        <v>1264</v>
      </c>
      <c r="N22" s="204" t="s">
        <v>1265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BASE_MAPA!$E$2:$E$359, BASE_MAPA!$J$2:$J$359),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609</v>
      </c>
      <c r="AG22" s="83" t="s">
        <v>609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84" t="str">
        <f>IF(BS_CONTROLE[[#This Row],[Local - Partida]]=0, "-", BS_CONTROLE[[#This Row],[Local - Partida]])</f>
        <v>TIQ</v>
      </c>
      <c r="AL22" s="284" t="str">
        <f>IF(BS_CONTROLE[[#This Row],[Local - Encerramento]]=0, "-", BS_CONTROLE[[#This Row],[Local - Encerramento]])</f>
        <v>TRO</v>
      </c>
      <c r="AM22" s="284" t="str">
        <f>IF(BS_CONTROLE[[#This Row],[Entre - Estações]]=0, "-", BS_CONTROLE[[#This Row],[Entre - Estações]])</f>
        <v>TIQ-TRO</v>
      </c>
      <c r="AN22" s="284" t="str">
        <f>IF(BS_CONTROLE[[#This Row],[SB]]=0, "-", BS_CONTROLE[[#This Row],[SB]])</f>
        <v>TIQTRO</v>
      </c>
      <c r="AO22" s="285">
        <f>IF(BS_CONTROLE[[#This Row],[SUB]]=0, "-", BS_CONTROLE[[#This Row],[SUB]])</f>
        <v>98</v>
      </c>
      <c r="AP22" s="286">
        <f>IF(BS_CONTROLE[[#This Row],[KM - Inicio]]=0, "-", BS_CONTROLE[[#This Row],[KM - Inicio]])</f>
        <v>616</v>
      </c>
      <c r="AQ22" s="286" t="str">
        <f>IF(BS_CONTROLE[[#This Row],[KM - Fim]]=0, "-", BS_CONTROLE[[#This Row],[KM - Fim]])</f>
        <v>-</v>
      </c>
      <c r="AR22" s="38"/>
      <c r="AS22" s="38"/>
      <c r="AT22" s="38"/>
      <c r="AU22" s="38"/>
      <c r="AV22" s="38"/>
      <c r="AW22" s="38"/>
      <c r="AX22" s="38"/>
      <c r="AY22" s="319">
        <f>IF(D22="","*",IFERROR(IF(ISODD(COUNT(AS22:AX22)),"ERRO",SUM((AT22-AS22),(AV22-AU22),(AX22-AW22))),"ERRO"))</f>
        <v>0</v>
      </c>
      <c r="AZ22" s="13"/>
      <c r="BA22" s="71"/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BASE_MAPA!$E$2:$E$359, BASE_MAPA!$J$2:$J$359), "ERRO")</f>
        <v>ALTO ARAGUAIA - RONDONOPOLIS</v>
      </c>
      <c r="BF22" s="287" t="str">
        <f>IF(BS_CONTROLE[[#This Row],[Responsavel pelo boletim]]=0, "-", BS_CONTROLE[[#This Row],[Responsavel pelo boletim]])</f>
        <v>John</v>
      </c>
      <c r="BG22" s="15"/>
      <c r="BH22" s="16">
        <v>1</v>
      </c>
      <c r="BI22" s="16"/>
      <c r="BJ22" s="16" t="s">
        <v>1266</v>
      </c>
      <c r="BK22" s="16"/>
      <c r="BL22" s="15"/>
      <c r="BM22" s="14"/>
      <c r="BN22" s="14"/>
      <c r="BO22" s="165"/>
      <c r="BP22" s="16"/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/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20" t="s">
        <v>1263</v>
      </c>
      <c r="F23" s="172" t="s">
        <v>753</v>
      </c>
      <c r="G23" s="9" t="str">
        <f>IF(D23="","*",VLOOKUP(F23,BS_ATIVIDADE[#All],3,FALSE))</f>
        <v>OUTROS</v>
      </c>
      <c r="H23" s="173" t="s">
        <v>572</v>
      </c>
      <c r="I23" s="173" t="s">
        <v>266</v>
      </c>
      <c r="J23" s="217">
        <v>74</v>
      </c>
      <c r="K23" s="217">
        <v>364</v>
      </c>
      <c r="L23" s="83" t="s">
        <v>609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0.125</v>
      </c>
      <c r="Q23" s="83">
        <v>1</v>
      </c>
      <c r="R23" s="10" t="str">
        <f>IFERROR(_xlfn.XLOOKUP(F23, BS_ATIVIDADE[ATIVIDADE],BS_ATIVIDADE[UNIDADE] ), "*")</f>
        <v>BINÁRIO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1267</v>
      </c>
      <c r="W23" s="173" t="s">
        <v>1268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84" t="str">
        <f>IF(BS_CONTROLE[[#This Row],[Local - Partida]]=0, "-", BS_CONTROLE[[#This Row],[Local - Partida]])</f>
        <v>TOM2</v>
      </c>
      <c r="AL23" s="284" t="str">
        <f>IF(BS_CONTROLE[[#This Row],[Local - Encerramento]]=0, "-", BS_CONTROLE[[#This Row],[Local - Encerramento]])</f>
        <v>TCS2</v>
      </c>
      <c r="AM23" s="284" t="str">
        <f>IF(BS_CONTROLE[[#This Row],[Entre - Estações]]=0, "-", BS_CONTROLE[[#This Row],[Entre - Estações]])</f>
        <v>TSE</v>
      </c>
      <c r="AN23" s="284" t="str">
        <f>IF(BS_CONTROLE[[#This Row],[SB]]=0, "-", BS_CONTROLE[[#This Row],[SB]])</f>
        <v>TSE1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364</v>
      </c>
      <c r="AQ23" s="286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9">
        <f>IF(D23="","*",IFERROR(IF(ISODD(COUNT(AS23:AX23)),"ERRO",SUM((AT23-AS23),(AV23-AU23),(AX23-AW23))),"ERRO"))</f>
        <v>0</v>
      </c>
      <c r="AZ23" s="13"/>
      <c r="BA23" s="71"/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1269</v>
      </c>
      <c r="BK23" s="16"/>
      <c r="BL23" s="15"/>
      <c r="BM23" s="14"/>
      <c r="BN23" s="14"/>
      <c r="BO23" s="165"/>
      <c r="BP23" s="16"/>
      <c r="BQ23" s="12" t="str">
        <f t="shared" si="2"/>
        <v>Produção e Intervalo</v>
      </c>
      <c r="BR23" s="18">
        <f t="shared" si="3"/>
        <v>0</v>
      </c>
      <c r="BS23" s="18">
        <f t="shared" si="4"/>
        <v>0</v>
      </c>
      <c r="BT23" s="225" t="str">
        <f t="shared" si="5"/>
        <v/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20" t="s">
        <v>1263</v>
      </c>
      <c r="F24" s="172" t="s">
        <v>620</v>
      </c>
      <c r="G24" s="9" t="str">
        <f>IF(D24="","*",VLOOKUP(F24,BS_ATIVIDADE[#All],3,FALSE))</f>
        <v>OUTROS</v>
      </c>
      <c r="H24" s="173" t="s">
        <v>572</v>
      </c>
      <c r="I24" s="173" t="s">
        <v>266</v>
      </c>
      <c r="J24" s="217">
        <v>74</v>
      </c>
      <c r="K24" s="217">
        <v>343</v>
      </c>
      <c r="L24" s="83" t="s">
        <v>609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609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BASE_MAPA!$E$2:$E$359, BASE_MAPA!$J$2:$J$359), "ERRO")</f>
        <v>MARCO INICIAL - ALTO ARAGUAIA</v>
      </c>
      <c r="V24" s="198" t="s">
        <v>1267</v>
      </c>
      <c r="W24" s="173" t="s">
        <v>1270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84" t="str">
        <f>IF(BS_CONTROLE[[#This Row],[Local - Partida]]=0, "-", BS_CONTROLE[[#This Row],[Local - Partida]])</f>
        <v>TOM2</v>
      </c>
      <c r="AL24" s="284" t="str">
        <f>IF(BS_CONTROLE[[#This Row],[Local - Encerramento]]=0, "-", BS_CONTROLE[[#This Row],[Local - Encerramento]])</f>
        <v>TCS2</v>
      </c>
      <c r="AM24" s="284" t="str">
        <f>IF(BS_CONTROLE[[#This Row],[Entre - Estações]]=0, "-", BS_CONTROLE[[#This Row],[Entre - Estações]])</f>
        <v>TLA-TSE</v>
      </c>
      <c r="AN24" s="284" t="str">
        <f>IF(BS_CONTROLE[[#This Row],[SB]]=0, "-", BS_CONTROLE[[#This Row],[SB]])</f>
        <v>TLA350</v>
      </c>
      <c r="AO24" s="285">
        <f>IF(BS_CONTROLE[[#This Row],[SUB]]=0, "-", BS_CONTROLE[[#This Row],[SUB]])</f>
        <v>74</v>
      </c>
      <c r="AP24" s="286">
        <f>IF(BS_CONTROLE[[#This Row],[KM - Inicio]]=0, "-", BS_CONTROLE[[#This Row],[KM - Inicio]])</f>
        <v>343</v>
      </c>
      <c r="AQ24" s="286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9">
        <f>IF(D24="","*",IFERROR(IF(ISODD(COUNT(AS24:AX24)),"ERRO",SUM((AT24-AS24),(AV24-AU24),(AX24-AW24))),"ERRO"))</f>
        <v>0</v>
      </c>
      <c r="AZ24" s="13"/>
      <c r="BA24" s="71"/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BASE_MAPA!$E$2:$E$359, BASE_MAPA!$J$2:$J$359), "ERRO")</f>
        <v>MARCO INICIAL - ALTO ARAGUAIA</v>
      </c>
      <c r="BF24" s="287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1269</v>
      </c>
      <c r="BK24" s="16"/>
      <c r="BL24" s="15"/>
      <c r="BM24" s="14"/>
      <c r="BN24" s="14"/>
      <c r="BO24" s="165"/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/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705</v>
      </c>
      <c r="E25" s="322"/>
      <c r="F25" s="172" t="s">
        <v>631</v>
      </c>
      <c r="G25" s="9" t="str">
        <f>IF(D25="","*",VLOOKUP(F25,BS_ATIVIDADE[#All],3,FALSE))</f>
        <v>DETECÇÃO</v>
      </c>
      <c r="H25" s="173" t="s">
        <v>525</v>
      </c>
      <c r="I25" s="173" t="s">
        <v>1238</v>
      </c>
      <c r="J25" s="217">
        <v>74</v>
      </c>
      <c r="K25" s="217">
        <v>290</v>
      </c>
      <c r="L25" s="83" t="s">
        <v>609</v>
      </c>
      <c r="M25" s="204" t="s">
        <v>1271</v>
      </c>
      <c r="N25" s="204" t="s">
        <v>1272</v>
      </c>
      <c r="O25" s="173">
        <v>0.375</v>
      </c>
      <c r="P25" s="173">
        <v>4.1666666666666664E-2</v>
      </c>
      <c r="Q25" s="83">
        <v>310</v>
      </c>
      <c r="R25" s="10" t="str">
        <f>IFERROR(_xlfn.XLOOKUP(F25, BS_ATIVIDADE[ATIVIDADE],BS_ATIVIDADE[UNIDADE] ), "*")</f>
        <v>KM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BASE_MAPA!$E$2:$E$359, BASE_MAPA!$J$2:$J$359), "ERRO")</f>
        <v>MARCO INICIAL - ALTO ARAGUAIA</v>
      </c>
      <c r="V25" s="198" t="s">
        <v>1273</v>
      </c>
      <c r="W25" s="173" t="s">
        <v>1274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609</v>
      </c>
      <c r="AG25" s="83" t="s">
        <v>609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84" t="str">
        <f>IF(BS_CONTROLE[[#This Row],[Local - Partida]]=0, "-", BS_CONTROLE[[#This Row],[Local - Partida]])</f>
        <v>TCS291</v>
      </c>
      <c r="AL25" s="284" t="str">
        <f>IF(BS_CONTROLE[[#This Row],[Local - Encerramento]]=0, "-", BS_CONTROLE[[#This Row],[Local - Encerramento]])</f>
        <v>TAG</v>
      </c>
      <c r="AM25" s="284" t="str">
        <f>IF(BS_CONTROLE[[#This Row],[Entre - Estações]]=0, "-", BS_CONTROLE[[#This Row],[Entre - Estações]])</f>
        <v>TCS-TAG</v>
      </c>
      <c r="AN25" s="284" t="str">
        <f>IF(BS_CONTROLE[[#This Row],[SB]]=0, "-", BS_CONTROLE[[#This Row],[SB]])</f>
        <v>TCSTAG</v>
      </c>
      <c r="AO25" s="285">
        <f>IF(BS_CONTROLE[[#This Row],[SUB]]=0, "-", BS_CONTROLE[[#This Row],[SUB]])</f>
        <v>74</v>
      </c>
      <c r="AP25" s="286">
        <f>IF(BS_CONTROLE[[#This Row],[KM - Inicio]]=0, "-", BS_CONTROLE[[#This Row],[KM - Inicio]])</f>
        <v>290</v>
      </c>
      <c r="AQ25" s="286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9">
        <f>IF(D25="","*",IFERROR(IF(ISODD(COUNT(AS25:AX25)),"ERRO",SUM((AT25-AS25),(AV25-AU25),(AX25-AW25))),"ERRO"))</f>
        <v>0</v>
      </c>
      <c r="AZ25" s="13"/>
      <c r="BA25" s="71"/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BASE_MAPA!$E$2:$E$359, BASE_MAPA!$J$2:$J$359), "ERRO")</f>
        <v>MARCO INICIAL - ALTO ARAGUAIA</v>
      </c>
      <c r="BF25" s="287" t="str">
        <f>IF(BS_CONTROLE[[#This Row],[Responsavel pelo boletim]]=0, "-", BS_CONTROLE[[#This Row],[Responsavel pelo boletim]])</f>
        <v>Miguel</v>
      </c>
      <c r="BG25" s="15"/>
      <c r="BH25" s="16">
        <v>1</v>
      </c>
      <c r="BI25" s="16"/>
      <c r="BJ25" s="16" t="s">
        <v>1275</v>
      </c>
      <c r="BK25" s="16"/>
      <c r="BL25" s="15"/>
      <c r="BM25" s="14"/>
      <c r="BN25" s="14"/>
      <c r="BO25" s="165"/>
      <c r="BP25" s="16"/>
      <c r="BQ25" s="12" t="str">
        <f t="shared" si="2"/>
        <v>Produção e Intervalo</v>
      </c>
      <c r="BR25" s="18">
        <f t="shared" si="3"/>
        <v>0</v>
      </c>
      <c r="BS25" s="18">
        <f t="shared" si="4"/>
        <v>0</v>
      </c>
      <c r="BT25" s="225" t="str">
        <f t="shared" si="5"/>
        <v/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23">
        <v>239</v>
      </c>
      <c r="F26" s="172" t="s">
        <v>732</v>
      </c>
      <c r="G26" s="9" t="str">
        <f>IF(D26="","*",VLOOKUP(F26,BS_ATIVIDADE[#All],3,FALSE))</f>
        <v>MODERNIZAÇÃO</v>
      </c>
      <c r="H26" s="143" t="s">
        <v>266</v>
      </c>
      <c r="I26" s="143" t="s">
        <v>266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BASE_MAPA!$E$2:$E$359, BASE_MAPA!$J$2:$J$359), "ERRO")</f>
        <v>MARCO INICIAL - ALTO ARAGUAIA</v>
      </c>
      <c r="V26" s="198" t="s">
        <v>1276</v>
      </c>
      <c r="W26" s="173" t="s">
        <v>1277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609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84" t="str">
        <f>IF(BS_CONTROLE[[#This Row],[Local - Partida]]=0, "-", BS_CONTROLE[[#This Row],[Local - Partida]])</f>
        <v>TCS2</v>
      </c>
      <c r="AL26" s="284" t="str">
        <f>IF(BS_CONTROLE[[#This Row],[Local - Encerramento]]=0, "-", BS_CONTROLE[[#This Row],[Local - Encerramento]])</f>
        <v>TCS2</v>
      </c>
      <c r="AM26" s="284" t="str">
        <f>IF(BS_CONTROLE[[#This Row],[Entre - Estações]]=0, "-", BS_CONTROLE[[#This Row],[Entre - Estações]])</f>
        <v>TVI-TJA</v>
      </c>
      <c r="AN26" s="284">
        <f>IF(BS_CONTROLE[[#This Row],[SB]]=0, "-", BS_CONTROLE[[#This Row],[SB]])</f>
        <v>239251</v>
      </c>
      <c r="AO26" s="285">
        <f>IF(BS_CONTROLE[[#This Row],[SUB]]=0, "-", BS_CONTROLE[[#This Row],[SUB]])</f>
        <v>74</v>
      </c>
      <c r="AP26" s="286">
        <f>IF(BS_CONTROLE[[#This Row],[KM - Inicio]]=0, "-", BS_CONTROLE[[#This Row],[KM - Inicio]])</f>
        <v>247.6</v>
      </c>
      <c r="AQ26" s="286">
        <f>IF(BS_CONTROLE[[#This Row],[KM - Fim]]=0, "-", BS_CONTROLE[[#This Row],[KM - Fim]])</f>
        <v>245</v>
      </c>
      <c r="AR26" s="38"/>
      <c r="AS26" s="38"/>
      <c r="AT26" s="38"/>
      <c r="AU26" s="38"/>
      <c r="AV26" s="38"/>
      <c r="AW26" s="38"/>
      <c r="AX26" s="38"/>
      <c r="AY26" s="319">
        <f>IF(D26="","*",IFERROR(IF(ISODD(COUNT(AS26:AX26)),"ERRO",SUM((AT26-AS26),(AV26-AU26),(AX26-AW26))),"ERRO"))</f>
        <v>0</v>
      </c>
      <c r="AZ26" s="13"/>
      <c r="BA26" s="71"/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BASE_MAPA!$E$2:$E$359, BASE_MAPA!$J$2:$J$359), "ERRO")</f>
        <v>MARCO INICIAL - ALTO ARAGUAIA</v>
      </c>
      <c r="BF26" s="287" t="str">
        <f>IF(BS_CONTROLE[[#This Row],[Responsavel pelo boletim]]=0, "-", BS_CONTROLE[[#This Row],[Responsavel pelo boletim]])</f>
        <v>Guilherme</v>
      </c>
      <c r="BG26" s="15"/>
      <c r="BH26" s="16">
        <v>1</v>
      </c>
      <c r="BI26" s="16"/>
      <c r="BJ26" s="16" t="s">
        <v>1278</v>
      </c>
      <c r="BK26" s="16"/>
      <c r="BL26" s="15"/>
      <c r="BM26" s="14"/>
      <c r="BN26" s="14"/>
      <c r="BO26" s="165"/>
      <c r="BP26" s="16"/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/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23">
        <v>231</v>
      </c>
      <c r="F27" s="70" t="s">
        <v>706</v>
      </c>
      <c r="G27" s="9" t="str">
        <f>IF(D27="","*",VLOOKUP(F27,BS_ATIVIDADE[#All],3,FALSE))</f>
        <v>MECANIZAÇÃO - ESMERILHADORA</v>
      </c>
      <c r="H27" s="173" t="s">
        <v>254</v>
      </c>
      <c r="I27" s="173" t="s">
        <v>252</v>
      </c>
      <c r="J27" s="217">
        <v>74</v>
      </c>
      <c r="K27" s="217">
        <v>227</v>
      </c>
      <c r="L27" s="83" t="s">
        <v>609</v>
      </c>
      <c r="M27" s="204" t="s">
        <v>255</v>
      </c>
      <c r="N27" s="204" t="s">
        <v>1279</v>
      </c>
      <c r="O27" s="173">
        <v>0.875</v>
      </c>
      <c r="P27" s="173">
        <v>4.1666666666666664E-2</v>
      </c>
      <c r="Q27" s="83">
        <v>4000</v>
      </c>
      <c r="R27" s="10" t="str">
        <f>IFERROR(_xlfn.XLOOKUP(F27, BS_ATIVIDADE[ATIVIDADE],BS_ATIVIDADE[UNIDADE] ), "*")</f>
        <v>M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BASE_MAPA!$E$2:$E$359, BASE_MAPA!$J$2:$J$359), "ERRO")</f>
        <v>MARCO INICIAL - ALTO ARAGUAIA</v>
      </c>
      <c r="V27" s="198" t="s">
        <v>1221</v>
      </c>
      <c r="W27" s="325" t="s">
        <v>1280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609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84" t="str">
        <f>IF(BS_CONTROLE[[#This Row],[Local - Partida]]=0, "-", BS_CONTROLE[[#This Row],[Local - Partida]])</f>
        <v>TVI2</v>
      </c>
      <c r="AL27" s="284" t="str">
        <f>IF(BS_CONTROLE[[#This Row],[Local - Encerramento]]=0, "-", BS_CONTROLE[[#This Row],[Local - Encerramento]])</f>
        <v>TVI</v>
      </c>
      <c r="AM27" s="284" t="str">
        <f>IF(BS_CONTROLE[[#This Row],[Entre - Estações]]=0, "-", BS_CONTROLE[[#This Row],[Entre - Estações]])</f>
        <v>TVI-TJA</v>
      </c>
      <c r="AN27" s="284" t="str">
        <f>IF(BS_CONTROLE[[#This Row],[SB]]=0, "-", BS_CONTROLE[[#This Row],[SB]])</f>
        <v>TVITJA</v>
      </c>
      <c r="AO27" s="285">
        <f>IF(BS_CONTROLE[[#This Row],[SUB]]=0, "-", BS_CONTROLE[[#This Row],[SUB]])</f>
        <v>74</v>
      </c>
      <c r="AP27" s="286">
        <f>IF(BS_CONTROLE[[#This Row],[KM - Inicio]]=0, "-", BS_CONTROLE[[#This Row],[KM - Inicio]])</f>
        <v>227</v>
      </c>
      <c r="AQ27" s="286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9">
        <f>IF(D27="","*",IFERROR(IF(ISODD(COUNT(AS27:AX27)),"ERRO",SUM((AT27-AS27),(AV27-AU27),(AX27-AW27))),"ERRO"))</f>
        <v>0</v>
      </c>
      <c r="AZ27" s="13"/>
      <c r="BA27" s="71"/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BASE_MAPA!$E$2:$E$359, BASE_MAPA!$J$2:$J$359), "ERRO")</f>
        <v>MARCO INICIAL - ALTO ARAGUAIA</v>
      </c>
      <c r="BF27" s="287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1281</v>
      </c>
      <c r="BK27" s="16"/>
      <c r="BL27" s="15"/>
      <c r="BM27" s="14"/>
      <c r="BN27" s="14"/>
      <c r="BO27" s="165"/>
      <c r="BP27" s="16"/>
      <c r="BQ27" s="12" t="str">
        <f t="shared" si="2"/>
        <v>Produção e Intervalo</v>
      </c>
      <c r="BR27" s="18">
        <f t="shared" si="3"/>
        <v>0</v>
      </c>
      <c r="BS27" s="18">
        <f t="shared" si="4"/>
        <v>0</v>
      </c>
      <c r="BT27" s="225" t="str">
        <f t="shared" si="5"/>
        <v/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23">
        <v>239</v>
      </c>
      <c r="F28" s="172" t="s">
        <v>792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609</v>
      </c>
      <c r="J28" s="217">
        <v>74</v>
      </c>
      <c r="K28" s="217">
        <v>134.30000000000001</v>
      </c>
      <c r="L28" s="83" t="s">
        <v>609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BASE_MAPA!$E$2:$E$359, BASE_MAPA!$J$2:$J$359), "ERRO")</f>
        <v>MARCO INICIAL - ALTO ARAGUAIA</v>
      </c>
      <c r="V28" s="198" t="s">
        <v>1232</v>
      </c>
      <c r="W28" s="173" t="s">
        <v>1215</v>
      </c>
      <c r="X28" s="51" t="s">
        <v>957</v>
      </c>
      <c r="Y28" s="158" t="s">
        <v>960</v>
      </c>
      <c r="Z28" s="158" t="s">
        <v>958</v>
      </c>
      <c r="AA28" s="324" t="s">
        <v>609</v>
      </c>
      <c r="AB28" s="70" t="s">
        <v>609</v>
      </c>
      <c r="AC28" s="70" t="s">
        <v>609</v>
      </c>
      <c r="AD28" s="83" t="s">
        <v>609</v>
      </c>
      <c r="AE28" s="83" t="s">
        <v>609</v>
      </c>
      <c r="AF28" s="83" t="s">
        <v>609</v>
      </c>
      <c r="AG28" s="83" t="s">
        <v>609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84" t="s">
        <v>229</v>
      </c>
      <c r="AL28" s="284" t="str">
        <f>IF(BS_CONTROLE[[#This Row],[Local - Encerramento]]=0, "-", BS_CONTROLE[[#This Row],[Local - Encerramento]])</f>
        <v>-</v>
      </c>
      <c r="AM28" s="284" t="s">
        <v>1282</v>
      </c>
      <c r="AN28" s="284" t="s">
        <v>229</v>
      </c>
      <c r="AO28" s="285">
        <f>IF(BS_CONTROLE[[#This Row],[SUB]]=0, "-", BS_CONTROLE[[#This Row],[SUB]])</f>
        <v>74</v>
      </c>
      <c r="AP28" s="286">
        <v>108.6</v>
      </c>
      <c r="AQ28" s="286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9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BASE_MAPA!$E$2:$E$359, BASE_MAPA!$J$2:$J$359), "ERRO")</f>
        <v>MARCO INICIAL - ALTO ARAGUAIA</v>
      </c>
      <c r="BF28" s="287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1283</v>
      </c>
      <c r="BK28" s="16" t="s">
        <v>1284</v>
      </c>
      <c r="BL28" s="15"/>
      <c r="BM28" s="14" t="s">
        <v>981</v>
      </c>
      <c r="BN28" s="14" t="s">
        <v>981</v>
      </c>
      <c r="BO28" s="165" t="s">
        <v>981</v>
      </c>
      <c r="BP28" s="16" t="s">
        <v>609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OKOK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813</v>
      </c>
      <c r="E29" s="323">
        <v>238</v>
      </c>
      <c r="F29" s="172" t="s">
        <v>715</v>
      </c>
      <c r="G29" s="9" t="str">
        <f>IF(D29="","*",VLOOKUP(F29,BS_ATIVIDADE[#All],3,FALSE))</f>
        <v>MECANIZAÇÃO - SOCADORA</v>
      </c>
      <c r="H29" s="143" t="s">
        <v>254</v>
      </c>
      <c r="I29" s="173" t="s">
        <v>254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BASE_MAPA!$E$2:$E$359, BASE_MAPA!$J$2:$J$359),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609</v>
      </c>
      <c r="AG29" s="83" t="s">
        <v>609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84" t="str">
        <f>IF(BS_CONTROLE[[#This Row],[Local - Partida]]=0, "-", BS_CONTROLE[[#This Row],[Local - Partida]])</f>
        <v>TVI2</v>
      </c>
      <c r="AL29" s="284" t="str">
        <f>IF(BS_CONTROLE[[#This Row],[Local - Encerramento]]=0, "-", BS_CONTROLE[[#This Row],[Local - Encerramento]])</f>
        <v>TVI2</v>
      </c>
      <c r="AM29" s="284" t="str">
        <f>IF(BS_CONTROLE[[#This Row],[Entre - Estações]]=0, "-", BS_CONTROLE[[#This Row],[Entre - Estações]])</f>
        <v>TID-TVI</v>
      </c>
      <c r="AN29" s="284" t="str">
        <f>IF(BS_CONTROLE[[#This Row],[SB]]=0, "-", BS_CONTROLE[[#This Row],[SB]])</f>
        <v>TID201</v>
      </c>
      <c r="AO29" s="285">
        <f>IF(BS_CONTROLE[[#This Row],[SUB]]=0, "-", BS_CONTROLE[[#This Row],[SUB]])</f>
        <v>74</v>
      </c>
      <c r="AP29" s="286">
        <f>IF(BS_CONTROLE[[#This Row],[KM - Inicio]]=0, "-", BS_CONTROLE[[#This Row],[KM - Inicio]])</f>
        <v>200</v>
      </c>
      <c r="AQ29" s="286">
        <f>IF(BS_CONTROLE[[#This Row],[KM - Fim]]=0, "-", BS_CONTROLE[[#This Row],[KM - Fim]])</f>
        <v>190</v>
      </c>
      <c r="AR29" s="38">
        <v>0.34375</v>
      </c>
      <c r="AS29" s="38"/>
      <c r="AT29" s="38"/>
      <c r="AU29" s="38"/>
      <c r="AV29" s="38"/>
      <c r="AW29" s="38"/>
      <c r="AX29" s="38"/>
      <c r="AY29" s="319">
        <f>IF(D29="","*",IFERROR(IF(ISODD(COUNT(AS29:AX29)),"ERRO",SUM((AT29-AS29),(AV29-AU29),(AX29-AW29))),"ERRO"))</f>
        <v>0</v>
      </c>
      <c r="AZ29" s="13"/>
      <c r="BA29" s="71"/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BASE_MAPA!$E$2:$E$359, BASE_MAPA!$J$2:$J$359), "ERRO")</f>
        <v>MARCO INICIAL - ALTO ARAGUAIA</v>
      </c>
      <c r="BF29" s="287" t="str">
        <f>IF(BS_CONTROLE[[#This Row],[Responsavel pelo boletim]]=0, "-", BS_CONTROLE[[#This Row],[Responsavel pelo boletim]])</f>
        <v>Antonioni</v>
      </c>
      <c r="BG29" s="15"/>
      <c r="BH29" s="16">
        <v>1</v>
      </c>
      <c r="BI29" s="16"/>
      <c r="BJ29" s="16" t="s">
        <v>1285</v>
      </c>
      <c r="BK29" s="16"/>
      <c r="BL29" s="15"/>
      <c r="BM29" s="14"/>
      <c r="BN29" s="14"/>
      <c r="BO29" s="165"/>
      <c r="BP29" s="16"/>
      <c r="BQ29" s="12" t="str">
        <f t="shared" si="2"/>
        <v>Produção e Intervalo</v>
      </c>
      <c r="BR29" s="18">
        <f t="shared" si="3"/>
        <v>0</v>
      </c>
      <c r="BS29" s="18">
        <f t="shared" si="4"/>
        <v>0</v>
      </c>
      <c r="BT29" s="225" t="str">
        <f t="shared" si="5"/>
        <v/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757</v>
      </c>
      <c r="E30" s="322">
        <v>381</v>
      </c>
      <c r="F30" s="172" t="s">
        <v>623</v>
      </c>
      <c r="G30" s="9" t="str">
        <f>IF(D30="","*",VLOOKUP(F30,BS_ATIVIDADE[#All],3,FALSE))</f>
        <v>OUTROS</v>
      </c>
      <c r="H30" s="143" t="s">
        <v>436</v>
      </c>
      <c r="I30" s="143" t="s">
        <v>1286</v>
      </c>
      <c r="J30" s="37">
        <v>78</v>
      </c>
      <c r="K30" s="37">
        <v>190</v>
      </c>
      <c r="L30" s="83" t="s">
        <v>609</v>
      </c>
      <c r="M30" s="217" t="s">
        <v>1287</v>
      </c>
      <c r="N30" s="217" t="s">
        <v>1288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BASE_MAPA!$E$2:$E$359, BASE_MAPA!$J$2:$J$359), "ERRO")</f>
        <v>ITIRAPINA - BAURU</v>
      </c>
      <c r="V30" s="198" t="s">
        <v>1289</v>
      </c>
      <c r="W30" s="173" t="s">
        <v>1290</v>
      </c>
      <c r="X30" s="51" t="s">
        <v>957</v>
      </c>
      <c r="Y30" s="158" t="s">
        <v>960</v>
      </c>
      <c r="Z30" s="158" t="s">
        <v>958</v>
      </c>
      <c r="AA30" s="144" t="s">
        <v>1291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1292</v>
      </c>
      <c r="AG30" s="83" t="s">
        <v>609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84" t="str">
        <f>IF(BS_CONTROLE[[#This Row],[Local - Partida]]=0, "-", BS_CONTROLE[[#This Row],[Local - Partida]])</f>
        <v>ZFH2</v>
      </c>
      <c r="AL30" s="284" t="str">
        <f>IF(BS_CONTROLE[[#This Row],[Local - Encerramento]]=0, "-", BS_CONTROLE[[#This Row],[Local - Encerramento]])</f>
        <v>ZRU2</v>
      </c>
      <c r="AM30" s="284" t="str">
        <f>IF(BS_CONTROLE[[#This Row],[Entre - Estações]]=0, "-", BS_CONTROLE[[#This Row],[Entre - Estações]])</f>
        <v>ZFH-ZRU</v>
      </c>
      <c r="AN30" s="284" t="str">
        <f>IF(BS_CONTROLE[[#This Row],[SB]]=0, "-", BS_CONTROLE[[#This Row],[SB]])</f>
        <v>ZFHZRU</v>
      </c>
      <c r="AO30" s="285">
        <f>IF(BS_CONTROLE[[#This Row],[SUB]]=0, "-", BS_CONTROLE[[#This Row],[SUB]])</f>
        <v>78</v>
      </c>
      <c r="AP30" s="286">
        <f>IF(BS_CONTROLE[[#This Row],[KM - Inicio]]=0, "-", BS_CONTROLE[[#This Row],[KM - Inicio]])</f>
        <v>190</v>
      </c>
      <c r="AQ30" s="286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9">
        <f>IF(D30="","*",IFERROR(IF(ISODD(COUNT(AS30:AX30)),"ERRO",SUM((AT30-AS30),(AV30-AU30),(AX30-AW30))),"ERRO"))</f>
        <v>0</v>
      </c>
      <c r="AZ30" s="13"/>
      <c r="BA30" s="71"/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BASE_MAPA!$E$2:$E$359, BASE_MAPA!$J$2:$J$359), "ERRO")</f>
        <v>ITIRAPINA - BAURU</v>
      </c>
      <c r="BF30" s="287" t="str">
        <f>IF(BS_CONTROLE[[#This Row],[Responsavel pelo boletim]]=0, "-", BS_CONTROLE[[#This Row],[Responsavel pelo boletim]])</f>
        <v>PCM Via</v>
      </c>
      <c r="BG30" s="15"/>
      <c r="BH30" s="16">
        <v>1</v>
      </c>
      <c r="BI30" s="16"/>
      <c r="BJ30" s="16" t="s">
        <v>1293</v>
      </c>
      <c r="BK30" s="16"/>
      <c r="BL30" s="15"/>
      <c r="BM30" s="14"/>
      <c r="BN30" s="14"/>
      <c r="BO30" s="165"/>
      <c r="BP30" s="16"/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/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778</v>
      </c>
      <c r="E31" s="323">
        <v>248</v>
      </c>
      <c r="F31" s="172" t="s">
        <v>741</v>
      </c>
      <c r="G31" s="9" t="str">
        <f>IF(D31="","*",VLOOKUP(F31,BS_ATIVIDADE[#All],3,FALSE))</f>
        <v>MODERNIZAÇÃO</v>
      </c>
      <c r="H31" s="173" t="s">
        <v>396</v>
      </c>
      <c r="I31" s="173" t="s">
        <v>396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BASE_MAPA!$E$2:$E$359, BASE_MAPA!$J$2:$J$359),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609</v>
      </c>
      <c r="AG31" s="83" t="s">
        <v>609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84" t="str">
        <f>IF(BS_CONTROLE[[#This Row],[Local - Partida]]=0, "-", BS_CONTROLE[[#This Row],[Local - Partida]])</f>
        <v>ZGT1</v>
      </c>
      <c r="AL31" s="284" t="str">
        <f>IF(BS_CONTROLE[[#This Row],[Local - Encerramento]]=0, "-", BS_CONTROLE[[#This Row],[Local - Encerramento]])</f>
        <v>ZGT1</v>
      </c>
      <c r="AM31" s="284" t="str">
        <f>IF(BS_CONTROLE[[#This Row],[Entre - Estações]]=0, "-", BS_CONTROLE[[#This Row],[Entre - Estações]])</f>
        <v>ZGT-ZXE</v>
      </c>
      <c r="AN31" s="284" t="str">
        <f>IF(BS_CONTROLE[[#This Row],[SB]]=0, "-", BS_CONTROLE[[#This Row],[SB]])</f>
        <v>ZGTZXE</v>
      </c>
      <c r="AO31" s="285">
        <f>IF(BS_CONTROLE[[#This Row],[SUB]]=0, "-", BS_CONTROLE[[#This Row],[SUB]])</f>
        <v>72</v>
      </c>
      <c r="AP31" s="286">
        <f>IF(BS_CONTROLE[[#This Row],[KM - Inicio]]=0, "-", BS_CONTROLE[[#This Row],[KM - Inicio]])</f>
        <v>302</v>
      </c>
      <c r="AQ31" s="286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/>
      <c r="AU31" s="38"/>
      <c r="AV31" s="38"/>
      <c r="AW31" s="38"/>
      <c r="AX31" s="38"/>
      <c r="AY31" s="319" t="str">
        <f>IF(D31="","*",IFERROR(IF(ISODD(COUNT(AS31:AX31)),"ERRO",SUM((AT31-AS31),(AV31-AU31),(AX31-AW31))),"ERRO"))</f>
        <v>ERRO</v>
      </c>
      <c r="AZ31" s="13"/>
      <c r="BA31" s="71"/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BASE_MAPA!$E$2:$E$359, BASE_MAPA!$J$2:$J$359), "ERRO")</f>
        <v>ARARAQUARA - COLOMBIA</v>
      </c>
      <c r="BF31" s="287" t="str">
        <f>IF(BS_CONTROLE[[#This Row],[Responsavel pelo boletim]]=0, "-", BS_CONTROLE[[#This Row],[Responsavel pelo boletim]])</f>
        <v>Augusto</v>
      </c>
      <c r="BG31" s="15"/>
      <c r="BH31" s="16">
        <v>1</v>
      </c>
      <c r="BI31" s="16"/>
      <c r="BJ31" s="16" t="s">
        <v>1294</v>
      </c>
      <c r="BK31" s="16"/>
      <c r="BL31" s="15"/>
      <c r="BM31" s="14"/>
      <c r="BN31" s="14"/>
      <c r="BO31" s="165"/>
      <c r="BP31" s="16"/>
      <c r="BQ31" s="12" t="e">
        <f t="shared" si="2"/>
        <v>#VALUE!</v>
      </c>
      <c r="BR31" s="18" t="e">
        <f t="shared" si="3"/>
        <v>#VALUE!</v>
      </c>
      <c r="BS31" s="18">
        <f t="shared" si="4"/>
        <v>0</v>
      </c>
      <c r="BT31" s="225" t="str">
        <f t="shared" si="5"/>
        <v/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687</v>
      </c>
      <c r="E32" s="323">
        <v>250</v>
      </c>
      <c r="F32" s="70" t="s">
        <v>683</v>
      </c>
      <c r="G32" s="9" t="str">
        <f>IF(D32="","*",VLOOKUP(F32,BS_ATIVIDADE[#All],3,FALSE))</f>
        <v>OUTROS</v>
      </c>
      <c r="H32" s="173" t="s">
        <v>288</v>
      </c>
      <c r="I32" s="173" t="s">
        <v>278</v>
      </c>
      <c r="J32" s="217">
        <v>103</v>
      </c>
      <c r="K32" s="217">
        <v>1538</v>
      </c>
      <c r="L32" s="83" t="s">
        <v>609</v>
      </c>
      <c r="M32" s="204" t="s">
        <v>1295</v>
      </c>
      <c r="N32" s="204" t="s">
        <v>1296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BASE_MAPA!$E$2:$E$359, BASE_MAPA!$J$2:$J$359), "ERRO")</f>
        <v>OURO VERDE - LIGAÇÃO</v>
      </c>
      <c r="V32" s="198" t="s">
        <v>1297</v>
      </c>
      <c r="W32" s="173" t="s">
        <v>1298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609</v>
      </c>
      <c r="AG32" s="83" t="s">
        <v>609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84" t="str">
        <f>IF(BS_CONTROLE[[#This Row],[Local - Partida]]=0, "-", BS_CONTROLE[[#This Row],[Local - Partida]])</f>
        <v>PNV</v>
      </c>
      <c r="AL32" s="284" t="str">
        <f>IF(BS_CONTROLE[[#This Row],[Local - Encerramento]]=0, "-", BS_CONTROLE[[#This Row],[Local - Encerramento]])</f>
        <v>PAS</v>
      </c>
      <c r="AM32" s="284" t="str">
        <f>IF(BS_CONTROLE[[#This Row],[Entre - Estações]]=0, "-", BS_CONTROLE[[#This Row],[Entre - Estações]])</f>
        <v>PNV-PAS</v>
      </c>
      <c r="AN32" s="284" t="str">
        <f>IF(BS_CONTROLE[[#This Row],[SB]]=0, "-", BS_CONTROLE[[#This Row],[SB]])</f>
        <v>PNVPAS</v>
      </c>
      <c r="AO32" s="285">
        <f>IF(BS_CONTROLE[[#This Row],[SUB]]=0, "-", BS_CONTROLE[[#This Row],[SUB]])</f>
        <v>103</v>
      </c>
      <c r="AP32" s="286">
        <f>IF(BS_CONTROLE[[#This Row],[KM - Inicio]]=0, "-", BS_CONTROLE[[#This Row],[KM - Inicio]])</f>
        <v>1538</v>
      </c>
      <c r="AQ32" s="286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9">
        <f>IF(D32="","*",IFERROR(IF(ISODD(COUNT(AS32:AX32)),"ERRO",SUM((AT32-AS32),(AV32-AU32),(AX32-AW32))),"ERRO"))</f>
        <v>0</v>
      </c>
      <c r="AZ32" s="13"/>
      <c r="BA32" s="71"/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BASE_MAPA!$E$2:$E$359, BASE_MAPA!$J$2:$J$359), "ERRO")</f>
        <v>OURO VERDE - LIGAÇÃO</v>
      </c>
      <c r="BF32" s="287" t="str">
        <f>IF(BS_CONTROLE[[#This Row],[Responsavel pelo boletim]]=0, "-", BS_CONTROLE[[#This Row],[Responsavel pelo boletim]])</f>
        <v>Lorena</v>
      </c>
      <c r="BG32" s="15"/>
      <c r="BH32" s="16">
        <v>1</v>
      </c>
      <c r="BI32" s="16"/>
      <c r="BJ32" s="16" t="s">
        <v>1278</v>
      </c>
      <c r="BK32" s="16"/>
      <c r="BL32" s="15"/>
      <c r="BM32" s="14"/>
      <c r="BN32" s="14"/>
      <c r="BO32" s="165"/>
      <c r="BP32" s="16"/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/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690</v>
      </c>
      <c r="E33" s="323"/>
      <c r="F33" s="172" t="s">
        <v>683</v>
      </c>
      <c r="G33" s="9" t="str">
        <f>IF(D33="","*",VLOOKUP(F33,BS_ATIVIDADE[#All],3,FALSE))</f>
        <v>OUTROS</v>
      </c>
      <c r="H33" s="173" t="s">
        <v>307</v>
      </c>
      <c r="I33" s="173" t="s">
        <v>347</v>
      </c>
      <c r="J33" s="217">
        <v>103</v>
      </c>
      <c r="K33" s="217">
        <v>1803</v>
      </c>
      <c r="L33" s="83" t="s">
        <v>609</v>
      </c>
      <c r="M33" s="204" t="s">
        <v>1299</v>
      </c>
      <c r="N33" s="204" t="s">
        <v>1300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BASE_MAPA!$E$2:$E$359, BASE_MAPA!$J$2:$J$359), "ERRO")</f>
        <v>OURO VERDE - LIGAÇÃO</v>
      </c>
      <c r="V33" s="198" t="s">
        <v>1236</v>
      </c>
      <c r="W33" s="173" t="s">
        <v>1301</v>
      </c>
      <c r="X33" s="51" t="s">
        <v>957</v>
      </c>
      <c r="Y33" s="158" t="s">
        <v>960</v>
      </c>
      <c r="Z33" s="158" t="s">
        <v>958</v>
      </c>
      <c r="AA33" s="144" t="s">
        <v>609</v>
      </c>
      <c r="AB33" s="70" t="s">
        <v>609</v>
      </c>
      <c r="AC33" s="70" t="s">
        <v>609</v>
      </c>
      <c r="AD33" s="173" t="s">
        <v>609</v>
      </c>
      <c r="AE33" s="83" t="s">
        <v>609</v>
      </c>
      <c r="AF33" s="83" t="s">
        <v>609</v>
      </c>
      <c r="AG33" s="83" t="s">
        <v>609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84" t="str">
        <f>IF(BS_CONTROLE[[#This Row],[Local - Partida]]=0, "-", BS_CONTROLE[[#This Row],[Local - Partida]])</f>
        <v>PSG</v>
      </c>
      <c r="AL33" s="284" t="str">
        <f>IF(BS_CONTROLE[[#This Row],[Local - Encerramento]]=0, "-", BS_CONTROLE[[#This Row],[Local - Encerramento]])</f>
        <v>PSS</v>
      </c>
      <c r="AM33" s="284" t="str">
        <f>IF(BS_CONTROLE[[#This Row],[Entre - Estações]]=0, "-", BS_CONTROLE[[#This Row],[Entre - Estações]])</f>
        <v>PSG-PSS</v>
      </c>
      <c r="AN33" s="284" t="str">
        <f>IF(BS_CONTROLE[[#This Row],[SB]]=0, "-", BS_CONTROLE[[#This Row],[SB]])</f>
        <v>PSGPSS</v>
      </c>
      <c r="AO33" s="285">
        <f>IF(BS_CONTROLE[[#This Row],[SUB]]=0, "-", BS_CONTROLE[[#This Row],[SUB]])</f>
        <v>103</v>
      </c>
      <c r="AP33" s="286">
        <f>IF(BS_CONTROLE[[#This Row],[KM - Inicio]]=0, "-", BS_CONTROLE[[#This Row],[KM - Inicio]])</f>
        <v>1803</v>
      </c>
      <c r="AQ33" s="286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9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BASE_MAPA!$E$2:$E$359, BASE_MAPA!$J$2:$J$359), "ERRO")</f>
        <v>OURO VERDE - LIGAÇÃO</v>
      </c>
      <c r="BF33" s="287" t="str">
        <f>IF(BS_CONTROLE[[#This Row],[Responsavel pelo boletim]]=0, "-", BS_CONTROLE[[#This Row],[Responsavel pelo boletim]])</f>
        <v>Lucas</v>
      </c>
      <c r="BG33" s="15"/>
      <c r="BH33" s="16">
        <v>1</v>
      </c>
      <c r="BI33" s="16"/>
      <c r="BJ33" s="16" t="s">
        <v>1302</v>
      </c>
      <c r="BK33" s="16"/>
      <c r="BL33" s="15"/>
      <c r="BM33" s="14"/>
      <c r="BN33" s="14"/>
      <c r="BO33" s="165"/>
      <c r="BP33" s="16"/>
      <c r="BQ33" s="12" t="str">
        <f t="shared" si="2"/>
        <v>Produção e Intervalo</v>
      </c>
      <c r="BR33" s="18">
        <f t="shared" si="3"/>
        <v>0</v>
      </c>
      <c r="BS33" s="18">
        <f t="shared" si="4"/>
        <v>0</v>
      </c>
      <c r="BT33" s="225" t="str">
        <f t="shared" si="5"/>
        <v/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23">
        <v>250</v>
      </c>
      <c r="F34" s="70" t="s">
        <v>792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609</v>
      </c>
      <c r="J34" s="217">
        <v>103</v>
      </c>
      <c r="K34" s="217">
        <v>1850</v>
      </c>
      <c r="L34" s="83" t="s">
        <v>609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0.16666666666666666</v>
      </c>
      <c r="Q34" s="83">
        <v>2</v>
      </c>
      <c r="R34" s="10" t="str">
        <f>IFERROR(_xlfn.XLOOKUP(F34, BS_ATIVIDADE[ATIVIDADE],BS_ATIVIDADE[UNIDADE] ), "*")</f>
        <v>Nº DE SOLDA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BASE_MAPA!$E$2:$E$359, BASE_MAPA!$J$2:$J$359), "ERRO")</f>
        <v>OURO VERDE - LIGAÇÃO</v>
      </c>
      <c r="V34" s="198" t="s">
        <v>1236</v>
      </c>
      <c r="W34" s="173" t="s">
        <v>1215</v>
      </c>
      <c r="X34" s="51" t="s">
        <v>957</v>
      </c>
      <c r="Y34" s="158" t="s">
        <v>960</v>
      </c>
      <c r="Z34" s="158" t="s">
        <v>953</v>
      </c>
      <c r="AA34" s="144" t="s">
        <v>609</v>
      </c>
      <c r="AB34" s="70" t="s">
        <v>609</v>
      </c>
      <c r="AC34" s="70" t="s">
        <v>609</v>
      </c>
      <c r="AD34" s="83" t="s">
        <v>609</v>
      </c>
      <c r="AE34" s="83" t="s">
        <v>609</v>
      </c>
      <c r="AF34" s="83" t="s">
        <v>609</v>
      </c>
      <c r="AG34" s="83" t="s">
        <v>609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84" t="str">
        <f>IF(BS_CONTROLE[[#This Row],[Local - Partida]]=0, "-", BS_CONTROLE[[#This Row],[Local - Partida]])</f>
        <v>PAMPSO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PAM-PSO</v>
      </c>
      <c r="AN34" s="284" t="str">
        <f>IF(BS_CONTROLE[[#This Row],[SB]]=0, "-", BS_CONTROLE[[#This Row],[SB]])</f>
        <v>PAMPSO</v>
      </c>
      <c r="AO34" s="285">
        <f>IF(BS_CONTROLE[[#This Row],[SUB]]=0, "-", BS_CONTROLE[[#This Row],[SUB]])</f>
        <v>103</v>
      </c>
      <c r="AP34" s="286">
        <f>IF(BS_CONTROLE[[#This Row],[KM - Inicio]]=0, "-", BS_CONTROLE[[#This Row],[KM - Inicio]])</f>
        <v>1850</v>
      </c>
      <c r="AQ34" s="286" t="str">
        <f>IF(BS_CONTROLE[[#This Row],[KM - Fim]]=0, "-", BS_CONTROLE[[#This Row],[KM - Fim]])</f>
        <v>-</v>
      </c>
      <c r="AR34" s="38">
        <v>0.36805555555555558</v>
      </c>
      <c r="AS34" s="38"/>
      <c r="AT34" s="38"/>
      <c r="AU34" s="38"/>
      <c r="AV34" s="38"/>
      <c r="AW34" s="38"/>
      <c r="AX34" s="38"/>
      <c r="AY34" s="319">
        <f>IF(D34="","*",IFERROR(IF(ISODD(COUNT(AS34:AX34)),"ERRO",SUM((AT34-AS34),(AV34-AU34),(AX34-AW34))),"ERRO"))</f>
        <v>0</v>
      </c>
      <c r="AZ34" s="13"/>
      <c r="BA34" s="71"/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BASE_MAPA!$E$2:$E$359, BASE_MAPA!$J$2:$J$359), "ERRO")</f>
        <v>OURO VERDE - LIGAÇÃO</v>
      </c>
      <c r="BF34" s="287" t="str">
        <f>IF(BS_CONTROLE[[#This Row],[Responsavel pelo boletim]]=0, "-", BS_CONTROLE[[#This Row],[Responsavel pelo boletim]])</f>
        <v>Lucas</v>
      </c>
      <c r="BG34" s="15"/>
      <c r="BH34" s="16">
        <v>1</v>
      </c>
      <c r="BI34" s="16"/>
      <c r="BJ34" s="16" t="s">
        <v>1283</v>
      </c>
      <c r="BK34" s="16"/>
      <c r="BL34" s="15"/>
      <c r="BM34" s="14"/>
      <c r="BN34" s="14"/>
      <c r="BO34" s="165"/>
      <c r="BP34" s="16"/>
      <c r="BQ34" s="12" t="str">
        <f t="shared" si="2"/>
        <v>Produção e Intervalo</v>
      </c>
      <c r="BR34" s="18">
        <f t="shared" si="3"/>
        <v>0</v>
      </c>
      <c r="BS34" s="18">
        <f t="shared" si="4"/>
        <v>0</v>
      </c>
      <c r="BT34" s="225" t="str">
        <f t="shared" si="5"/>
        <v/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23"/>
      <c r="F35" s="172" t="s">
        <v>803</v>
      </c>
      <c r="G35" s="9" t="str">
        <f>IF(D35="","*",VLOOKUP(F35,BS_ATIVIDADE[#All],3,FALSE))</f>
        <v>OUTROS</v>
      </c>
      <c r="H35" s="173" t="s">
        <v>269</v>
      </c>
      <c r="I35" s="173" t="s">
        <v>269</v>
      </c>
      <c r="J35" s="217">
        <v>102</v>
      </c>
      <c r="K35" s="217">
        <v>1.8</v>
      </c>
      <c r="L35" s="83" t="s">
        <v>609</v>
      </c>
      <c r="M35" s="204" t="s">
        <v>178</v>
      </c>
      <c r="N35" s="204" t="s">
        <v>179</v>
      </c>
      <c r="O35" s="173">
        <v>0.375</v>
      </c>
      <c r="P35" s="173">
        <v>4.1666666666666664E-2</v>
      </c>
      <c r="Q35" s="83">
        <v>200</v>
      </c>
      <c r="R35" s="10" t="str">
        <f>IFERROR(_xlfn.XLOOKUP(F35, BS_ATIVIDADE[ATIVIDADE],BS_ATIVIDADE[UNIDADE] ), "*")</f>
        <v>Nº DE PEÇAS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BASE_MAPA!$E$2:$E$359, BASE_MAPA!$J$2:$J$359), "ERRO")</f>
        <v>OURO VERDE - ANÁPOLIS</v>
      </c>
      <c r="V35" s="198" t="s">
        <v>1303</v>
      </c>
      <c r="W35" s="173" t="s">
        <v>1304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609</v>
      </c>
      <c r="AE35" s="83" t="s">
        <v>609</v>
      </c>
      <c r="AF35" s="83" t="s">
        <v>609</v>
      </c>
      <c r="AG35" s="83" t="s">
        <v>609</v>
      </c>
      <c r="AH35" s="48"/>
      <c r="AI35" s="142" t="str">
        <f>IF(BS_CONTROLE[[#This Row],[Atividade]]=0, "-", BS_CONTROLE[[#This Row],[Atividade]])</f>
        <v>RECOLHIMENTO DE DORMENTE</v>
      </c>
      <c r="AJ35" s="9" t="str">
        <f>IF(D35="","*",VLOOKUP(AI35,BS_ATIVIDADE[#Data],3,FALSE))</f>
        <v>OUTROS</v>
      </c>
      <c r="AK35" s="284" t="str">
        <f>IF(BS_CONTROLE[[#This Row],[Local - Partida]]=0, "-", BS_CONTROLE[[#This Row],[Local - Partida]])</f>
        <v>POV</v>
      </c>
      <c r="AL35" s="284" t="str">
        <f>IF(BS_CONTROLE[[#This Row],[Local - Encerramento]]=0, "-", BS_CONTROLE[[#This Row],[Local - Encerramento]])</f>
        <v>POV</v>
      </c>
      <c r="AM35" s="284" t="str">
        <f>IF(BS_CONTROLE[[#This Row],[Entre - Estações]]=0, "-", BS_CONTROLE[[#This Row],[Entre - Estações]])</f>
        <v>POV-PJA</v>
      </c>
      <c r="AN35" s="284" t="str">
        <f>IF(BS_CONTROLE[[#This Row],[SB]]=0, "-", BS_CONTROLE[[#This Row],[SB]])</f>
        <v>POVPJA</v>
      </c>
      <c r="AO35" s="285">
        <f>IF(BS_CONTROLE[[#This Row],[SUB]]=0, "-", BS_CONTROLE[[#This Row],[SUB]])</f>
        <v>102</v>
      </c>
      <c r="AP35" s="286">
        <f>IF(BS_CONTROLE[[#This Row],[KM - Inicio]]=0, "-", BS_CONTROLE[[#This Row],[KM - Inicio]])</f>
        <v>1.8</v>
      </c>
      <c r="AQ35" s="286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9">
        <f>IF(D35="","*",IFERROR(IF(ISODD(COUNT(AS35:AX35)),"ERRO",SUM((AT35-AS35),(AV35-AU35),(AX35-AW35))),"ERRO"))</f>
        <v>0</v>
      </c>
      <c r="AZ35" s="13"/>
      <c r="BA35" s="71"/>
      <c r="BB35" s="10" t="str">
        <f>IFERROR(_xlfn.XLOOKUP(AI35, BS_ATIVIDADE[ATIVIDADE],BS_ATIVIDADE[UNIDADE] ), "*")</f>
        <v>Nº DE PEÇAS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BASE_MAPA!$E$2:$E$359, BASE_MAPA!$J$2:$J$359), "ERRO")</f>
        <v>OURO VERDE - ANÁPOLIS</v>
      </c>
      <c r="BF35" s="287" t="str">
        <f>IF(BS_CONTROLE[[#This Row],[Responsavel pelo boletim]]=0, "-", BS_CONTROLE[[#This Row],[Responsavel pelo boletim]])</f>
        <v>Fran</v>
      </c>
      <c r="BG35" s="15"/>
      <c r="BH35" s="16">
        <v>1</v>
      </c>
      <c r="BI35" s="16"/>
      <c r="BJ35" s="16" t="s">
        <v>1275</v>
      </c>
      <c r="BK35" s="16"/>
      <c r="BL35" s="15"/>
      <c r="BM35" s="14"/>
      <c r="BN35" s="14"/>
      <c r="BO35" s="165"/>
      <c r="BP35" s="16"/>
      <c r="BQ35" s="12" t="str">
        <f t="shared" si="2"/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/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23"/>
      <c r="F36" s="70" t="s">
        <v>792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609</v>
      </c>
      <c r="J36" s="217">
        <v>98</v>
      </c>
      <c r="K36" s="217">
        <v>562</v>
      </c>
      <c r="L36" s="83" t="s">
        <v>609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BASE_MAPA!$E$2:$E$359, BASE_MAPA!$J$2:$J$359), "ERRO")</f>
        <v>ALTO ARAGUAIA - RONDONOPOLIS</v>
      </c>
      <c r="V36" s="198" t="s">
        <v>1305</v>
      </c>
      <c r="W36" s="173" t="s">
        <v>1215</v>
      </c>
      <c r="X36" s="51" t="s">
        <v>957</v>
      </c>
      <c r="Y36" s="158" t="s">
        <v>960</v>
      </c>
      <c r="Z36" s="158" t="s">
        <v>953</v>
      </c>
      <c r="AA36" s="144" t="s">
        <v>609</v>
      </c>
      <c r="AB36" s="70" t="s">
        <v>609</v>
      </c>
      <c r="AC36" s="70" t="s">
        <v>609</v>
      </c>
      <c r="AD36" s="83" t="s">
        <v>609</v>
      </c>
      <c r="AE36" s="83" t="s">
        <v>609</v>
      </c>
      <c r="AF36" s="83" t="s">
        <v>609</v>
      </c>
      <c r="AG36" s="83" t="s">
        <v>609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84" t="str">
        <f>IF(BS_CONTROLE[[#This Row],[Local - Partida]]=0, "-", BS_CONTROLE[[#This Row],[Local - Partida]])</f>
        <v>556TEP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TRM-TEP</v>
      </c>
      <c r="AN36" s="284" t="str">
        <f>IF(BS_CONTROLE[[#This Row],[SB]]=0, "-", BS_CONTROLE[[#This Row],[SB]])</f>
        <v>556TEP</v>
      </c>
      <c r="AO36" s="285">
        <f>IF(BS_CONTROLE[[#This Row],[SUB]]=0, "-", BS_CONTROLE[[#This Row],[SUB]])</f>
        <v>98</v>
      </c>
      <c r="AP36" s="286">
        <f>IF(BS_CONTROLE[[#This Row],[KM - Inicio]]=0, "-", BS_CONTROLE[[#This Row],[KM - Inicio]])</f>
        <v>562</v>
      </c>
      <c r="AQ36" s="286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9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BASE_MAPA!$E$2:$E$359, BASE_MAPA!$J$2:$J$359), "ERRO")</f>
        <v>ALTO ARAGUAIA - RONDONOPOLIS</v>
      </c>
      <c r="BF36" s="287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1283</v>
      </c>
      <c r="BK36" s="16" t="s">
        <v>1306</v>
      </c>
      <c r="BL36" s="15"/>
      <c r="BM36" s="14" t="s">
        <v>981</v>
      </c>
      <c r="BN36" s="14" t="s">
        <v>981</v>
      </c>
      <c r="BO36" s="165" t="s">
        <v>981</v>
      </c>
      <c r="BP36" s="16" t="s">
        <v>609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609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609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20" t="s">
        <v>1263</v>
      </c>
      <c r="F39" s="172" t="s">
        <v>633</v>
      </c>
      <c r="G39" s="9" t="str">
        <f>IF(D39="","*",VLOOKUP(F39,BS_ATIVIDADE[#All],3,FALSE))</f>
        <v>DETECÇÃO</v>
      </c>
      <c r="H39" s="173" t="s">
        <v>66</v>
      </c>
      <c r="I39" s="173" t="s">
        <v>80</v>
      </c>
      <c r="J39" s="217">
        <v>98</v>
      </c>
      <c r="K39" s="217">
        <v>689</v>
      </c>
      <c r="L39" s="83" t="s">
        <v>609</v>
      </c>
      <c r="M39" s="204" t="s">
        <v>1307</v>
      </c>
      <c r="N39" s="204" t="s">
        <v>1308</v>
      </c>
      <c r="O39" s="173">
        <v>0.39583333333333331</v>
      </c>
      <c r="P39" s="173">
        <v>4.1666666666666664E-2</v>
      </c>
      <c r="Q39" s="83">
        <v>69</v>
      </c>
      <c r="R39" s="10" t="str">
        <f>IFERROR(_xlfn.XLOOKUP(F39, BS_ATIVIDADE[ATIVIDADE],BS_ATIVIDADE[UNIDADE] ), "*")</f>
        <v>KM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8" t="s">
        <v>1241</v>
      </c>
      <c r="W39" s="173" t="s">
        <v>1309</v>
      </c>
      <c r="X39" s="218" t="s">
        <v>957</v>
      </c>
      <c r="Y39" s="158"/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609</v>
      </c>
      <c r="AG39" s="83" t="s">
        <v>609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84" t="str">
        <f>IF(BS_CONTROLE[[#This Row],[Local - Partida]]=0, "-", BS_CONTROLE[[#This Row],[Local - Partida]])</f>
        <v>TAL</v>
      </c>
      <c r="AL39" s="284" t="str">
        <f>IF(BS_CONTROLE[[#This Row],[Local - Encerramento]]=0, "-", BS_CONTROLE[[#This Row],[Local - Encerramento]])</f>
        <v>TRO</v>
      </c>
      <c r="AM39" s="284" t="str">
        <f>IF(BS_CONTROLE[[#This Row],[Entre - Estações]]=0, "-", BS_CONTROLE[[#This Row],[Entre - Estações]])</f>
        <v>TAL-TRO</v>
      </c>
      <c r="AN39" s="284" t="str">
        <f>IF(BS_CONTROLE[[#This Row],[SB]]=0, "-", BS_CONTROLE[[#This Row],[SB]])</f>
        <v>TALTRO</v>
      </c>
      <c r="AO39" s="285">
        <f>IF(BS_CONTROLE[[#This Row],[SUB]]=0, "-", BS_CONTROLE[[#This Row],[SUB]])</f>
        <v>98</v>
      </c>
      <c r="AP39" s="286">
        <f>IF(BS_CONTROLE[[#This Row],[KM - Inicio]]=0, "-", BS_CONTROLE[[#This Row],[KM - Inicio]])</f>
        <v>689</v>
      </c>
      <c r="AQ39" s="286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9">
        <f>IF(D39="","*",IFERROR(IF(ISODD(COUNT(AS39:AX39)),"ERRO",SUM((AT39-AS39),(AV39-AU39),(AX39-AW39))),"ERRO"))</f>
        <v>0</v>
      </c>
      <c r="AZ39" s="13"/>
      <c r="BA39" s="71"/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7" t="str">
        <f>IF(BS_CONTROLE[[#This Row],[Responsavel pelo boletim]]=0, "-", BS_CONTROLE[[#This Row],[Responsavel pelo boletim]])</f>
        <v>John</v>
      </c>
      <c r="BG39" s="15"/>
      <c r="BH39" s="16"/>
      <c r="BI39" s="16"/>
      <c r="BJ39" s="16"/>
      <c r="BK39" s="16"/>
      <c r="BL39" s="15"/>
      <c r="BM39" s="14"/>
      <c r="BN39" s="14"/>
      <c r="BO39" s="165"/>
      <c r="BP39" s="16"/>
      <c r="BQ39" s="12" t="str">
        <f t="shared" si="2"/>
        <v>Produção e Intervalo</v>
      </c>
      <c r="BR39" s="18">
        <f t="shared" si="3"/>
        <v>0</v>
      </c>
      <c r="BS39" s="18">
        <f t="shared" si="4"/>
        <v>0</v>
      </c>
      <c r="BT39" s="225" t="str">
        <f t="shared" si="5"/>
        <v/>
      </c>
    </row>
    <row r="40" spans="1:72" hidden="1">
      <c r="A40" s="50" t="str">
        <f t="shared" si="1"/>
        <v>BRUNO (TF-525)45965</v>
      </c>
      <c r="B40" s="171">
        <v>45965</v>
      </c>
      <c r="C40" s="8">
        <f>IF(BS_CONTROLE[[#This Row],[DATA]]="","",WEEKNUM(BS_CONTROLE[[#This Row],[DATA]]))</f>
        <v>45</v>
      </c>
      <c r="D40" s="51" t="s">
        <v>864</v>
      </c>
      <c r="E40" s="323"/>
      <c r="F40" s="70" t="s">
        <v>792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40" s="173" t="s">
        <v>609</v>
      </c>
      <c r="J40" s="217">
        <v>98</v>
      </c>
      <c r="K40" s="217">
        <v>562.5</v>
      </c>
      <c r="L40" s="83" t="s">
        <v>609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BASE_MAPA!$E$2:$E$359, BASE_MAPA!$J$2:$J$359), "ERRO")</f>
        <v>ALTO ARAGUAIA - RONDONOPOLIS</v>
      </c>
      <c r="V40" s="198" t="s">
        <v>1305</v>
      </c>
      <c r="W40" s="173" t="s">
        <v>1310</v>
      </c>
      <c r="X40" s="218" t="s">
        <v>952</v>
      </c>
      <c r="Y40" s="158"/>
      <c r="Z40" s="158" t="s">
        <v>958</v>
      </c>
      <c r="AA40" s="83" t="s">
        <v>609</v>
      </c>
      <c r="AB40" s="70" t="s">
        <v>609</v>
      </c>
      <c r="AC40" s="70" t="s">
        <v>609</v>
      </c>
      <c r="AD40" s="173" t="s">
        <v>609</v>
      </c>
      <c r="AE40" s="83" t="s">
        <v>609</v>
      </c>
      <c r="AF40" s="83" t="s">
        <v>609</v>
      </c>
      <c r="AG40" s="83" t="s">
        <v>609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84" t="str">
        <f>IF(BS_CONTROLE[[#This Row],[Local - Partida]]=0, "-", BS_CONTROLE[[#This Row],[Local - Partida]])</f>
        <v>556TEP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TRM-TEP</v>
      </c>
      <c r="AN40" s="284" t="str">
        <f>IF(BS_CONTROLE[[#This Row],[SB]]=0, "-", BS_CONTROLE[[#This Row],[SB]])</f>
        <v>556TEP</v>
      </c>
      <c r="AO40" s="285">
        <f>IF(BS_CONTROLE[[#This Row],[SUB]]=0, "-", BS_CONTROLE[[#This Row],[SUB]])</f>
        <v>98</v>
      </c>
      <c r="AP40" s="286">
        <f>IF(BS_CONTROLE[[#This Row],[KM - Inicio]]=0, "-", BS_CONTROLE[[#This Row],[KM - Inicio]])</f>
        <v>562.5</v>
      </c>
      <c r="AQ40" s="286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9">
        <f>IF(D40="","*",IFERROR(IF(ISODD(COUNT(AS40:AX40)),"ERRO",SUM((AT40-AS40),(AV40-AU40),(AX40-AW40))),"ERRO"))</f>
        <v>0</v>
      </c>
      <c r="AZ40" s="13"/>
      <c r="BA40" s="71"/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7" t="str">
        <f>IF(BS_CONTROLE[[#This Row],[Responsavel pelo boletim]]=0, "-", BS_CONTROLE[[#This Row],[Responsavel pelo boletim]])</f>
        <v>Bruno</v>
      </c>
      <c r="BG40" s="15"/>
      <c r="BH40" s="16"/>
      <c r="BI40" s="16"/>
      <c r="BJ40" s="16"/>
      <c r="BK40" s="16"/>
      <c r="BL40" s="15"/>
      <c r="BM40" s="14"/>
      <c r="BN40" s="14"/>
      <c r="BO40" s="165"/>
      <c r="BP40" s="16"/>
      <c r="BQ40" s="12" t="str">
        <f t="shared" si="2"/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/>
      </c>
    </row>
    <row r="41" spans="1:72" hidden="1">
      <c r="A41" s="50" t="str">
        <f t="shared" si="1"/>
        <v>W4845965</v>
      </c>
      <c r="B41" s="171">
        <v>45965</v>
      </c>
      <c r="C41" s="8">
        <f>IF(BS_CONTROLE[[#This Row],[DATA]]="","",WEEKNUM(BS_CONTROLE[[#This Row],[DATA]]))</f>
        <v>45</v>
      </c>
      <c r="D41" s="51" t="s">
        <v>827</v>
      </c>
      <c r="E41" s="320"/>
      <c r="F41" s="172" t="s">
        <v>699</v>
      </c>
      <c r="G41" s="9" t="str">
        <f>IF(D41="","*",VLOOKUP(F41,BS_ATIVIDADE[#All],3,FALSE))</f>
        <v>MECANIZAÇÃO - DOL</v>
      </c>
      <c r="H41" s="173" t="s">
        <v>572</v>
      </c>
      <c r="I41" s="173" t="s">
        <v>572</v>
      </c>
      <c r="J41" s="217">
        <v>74</v>
      </c>
      <c r="K41" s="217">
        <v>383.9</v>
      </c>
      <c r="L41" s="83" t="s">
        <v>609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1" s="173">
        <v>0.39583333333333331</v>
      </c>
      <c r="P41" s="173">
        <v>0.16666666666666666</v>
      </c>
      <c r="Q41" s="83">
        <v>4000</v>
      </c>
      <c r="R41" s="10" t="str">
        <f>IFERROR(_xlfn.XLOOKUP(F41, BS_ATIVIDADE[ATIVIDADE],BS_ATIVIDADE[UNIDADE] ), "*")</f>
        <v>M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8" t="s">
        <v>1311</v>
      </c>
      <c r="W41" s="173" t="s">
        <v>1312</v>
      </c>
      <c r="X41" s="218" t="s">
        <v>952</v>
      </c>
      <c r="Y41" s="158"/>
      <c r="Z41" s="158" t="s">
        <v>953</v>
      </c>
      <c r="AA41" s="83">
        <v>1</v>
      </c>
      <c r="AB41" s="70" t="s">
        <v>948</v>
      </c>
      <c r="AC41" s="70" t="s">
        <v>943</v>
      </c>
      <c r="AD41" s="173">
        <v>0.35416666666666669</v>
      </c>
      <c r="AE41" s="83">
        <v>6202</v>
      </c>
      <c r="AF41" s="83">
        <v>6203</v>
      </c>
      <c r="AG41" s="83" t="s">
        <v>609</v>
      </c>
      <c r="AH41" s="48"/>
      <c r="AI41" s="142" t="str">
        <f>IF(BS_CONTROLE[[#This Row],[Atividade]]=0, "-", BS_CONTROLE[[#This Row],[Atividade]])</f>
        <v>MECANIZAÇÃO - DOL</v>
      </c>
      <c r="AJ41" s="9" t="str">
        <f>IF(D41="","*",VLOOKUP(AI41,BS_ATIVIDADE[#Data],3,FALSE))</f>
        <v>MECANIZAÇÃO - DOL</v>
      </c>
      <c r="AK41" s="284" t="str">
        <f>IF(BS_CONTROLE[[#This Row],[Local - Partida]]=0, "-", BS_CONTROLE[[#This Row],[Local - Partida]])</f>
        <v>TOM2</v>
      </c>
      <c r="AL41" s="284" t="str">
        <f>IF(BS_CONTROLE[[#This Row],[Local - Encerramento]]=0, "-", BS_CONTROLE[[#This Row],[Local - Encerramento]])</f>
        <v>TOM2</v>
      </c>
      <c r="AM41" s="284" t="str">
        <f>IF(BS_CONTROLE[[#This Row],[Entre - Estações]]=0, "-", BS_CONTROLE[[#This Row],[Entre - Estações]])</f>
        <v>TBA-TIP</v>
      </c>
      <c r="AN41" s="284" t="str">
        <f>IF(BS_CONTROLE[[#This Row],[SB]]=0, "-", BS_CONTROLE[[#This Row],[SB]])</f>
        <v>TBA389</v>
      </c>
      <c r="AO41" s="285">
        <f>IF(BS_CONTROLE[[#This Row],[SUB]]=0, "-", BS_CONTROLE[[#This Row],[SUB]])</f>
        <v>74</v>
      </c>
      <c r="AP41" s="286">
        <f>IF(BS_CONTROLE[[#This Row],[KM - Inicio]]=0, "-", BS_CONTROLE[[#This Row],[KM - Inicio]])</f>
        <v>383.9</v>
      </c>
      <c r="AQ41" s="286" t="str">
        <f>IF(BS_CONTROLE[[#This Row],[KM - Fim]]=0, "-", BS_CONTROLE[[#This Row],[KM - Fim]])</f>
        <v>-</v>
      </c>
      <c r="AR41" s="38"/>
      <c r="AS41" s="38"/>
      <c r="AT41" s="38"/>
      <c r="AU41" s="38"/>
      <c r="AV41" s="38"/>
      <c r="AW41" s="38"/>
      <c r="AX41" s="38"/>
      <c r="AY41" s="319">
        <f>IF(D41="","*",IFERROR(IF(ISODD(COUNT(AS41:AX41)),"ERRO",SUM((AT41-AS41),(AV41-AU41),(AX41-AW41))),"ERRO"))</f>
        <v>0</v>
      </c>
      <c r="AZ41" s="13"/>
      <c r="BA41" s="71"/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7" t="str">
        <f>IF(BS_CONTROLE[[#This Row],[Responsavel pelo boletim]]=0, "-", BS_CONTROLE[[#This Row],[Responsavel pelo boletim]])</f>
        <v>Rodrigo</v>
      </c>
      <c r="BG41" s="15"/>
      <c r="BH41" s="16"/>
      <c r="BI41" s="16"/>
      <c r="BJ41" s="16"/>
      <c r="BK41" s="16"/>
      <c r="BL41" s="15"/>
      <c r="BM41" s="14"/>
      <c r="BN41" s="14"/>
      <c r="BO41" s="165"/>
      <c r="BP41" s="16"/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/>
      </c>
    </row>
    <row r="42" spans="1:72" hidden="1">
      <c r="A42" s="50" t="str">
        <f t="shared" si="1"/>
        <v>W7045965</v>
      </c>
      <c r="B42" s="171">
        <v>45965</v>
      </c>
      <c r="C42" s="8">
        <f>IF(BS_CONTROLE[[#This Row],[DATA]]="","",WEEKNUM(BS_CONTROLE[[#This Row],[DATA]]))</f>
        <v>45</v>
      </c>
      <c r="D42" s="51" t="s">
        <v>837</v>
      </c>
      <c r="E42" s="320" t="s">
        <v>1263</v>
      </c>
      <c r="F42" s="172" t="s">
        <v>753</v>
      </c>
      <c r="G42" s="9" t="str">
        <f>IF(D42="","*",VLOOKUP(F42,BS_ATIVIDADE[#All],3,FALSE))</f>
        <v>OUTROS</v>
      </c>
      <c r="H42" s="173" t="s">
        <v>572</v>
      </c>
      <c r="I42" s="173" t="s">
        <v>266</v>
      </c>
      <c r="J42" s="217">
        <v>74</v>
      </c>
      <c r="K42" s="217">
        <v>364</v>
      </c>
      <c r="L42" s="83" t="s">
        <v>609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2" s="173">
        <v>0.375</v>
      </c>
      <c r="P42" s="173">
        <v>8.3333333333333329E-2</v>
      </c>
      <c r="Q42" s="83">
        <v>1</v>
      </c>
      <c r="R42" s="10" t="str">
        <f>IFERROR(_xlfn.XLOOKUP(F42, BS_ATIVIDADE[ATIVIDADE],BS_ATIVIDADE[UNIDADE] ), "*")</f>
        <v>BINÁRIO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8" t="s">
        <v>1267</v>
      </c>
      <c r="W42" s="173" t="s">
        <v>1268</v>
      </c>
      <c r="X42" s="218" t="s">
        <v>957</v>
      </c>
      <c r="Y42" s="158"/>
      <c r="Z42" s="158" t="s">
        <v>958</v>
      </c>
      <c r="AA42" s="83">
        <v>2</v>
      </c>
      <c r="AB42" s="70" t="s">
        <v>948</v>
      </c>
      <c r="AC42" s="70" t="s">
        <v>943</v>
      </c>
      <c r="AD42" s="173">
        <v>0.33333333333333331</v>
      </c>
      <c r="AE42" s="83">
        <v>9346</v>
      </c>
      <c r="AF42" s="83">
        <v>9372</v>
      </c>
      <c r="AG42" s="83" t="s">
        <v>609</v>
      </c>
      <c r="AH42" s="48"/>
      <c r="AI42" s="142" t="str">
        <f>IF(BS_CONTROLE[[#This Row],[Atividade]]=0, "-", BS_CONTROLE[[#This Row],[Atividade]])</f>
        <v>OUTRAS ATIVIDADES</v>
      </c>
      <c r="AJ42" s="9" t="str">
        <f>IF(D42="","*",VLOOKUP(AI42,BS_ATIVIDADE[#Data],3,FALSE))</f>
        <v>OUTROS</v>
      </c>
      <c r="AK42" s="284" t="str">
        <f>IF(BS_CONTROLE[[#This Row],[Local - Partida]]=0, "-", BS_CONTROLE[[#This Row],[Local - Partida]])</f>
        <v>TOM2</v>
      </c>
      <c r="AL42" s="284" t="str">
        <f>IF(BS_CONTROLE[[#This Row],[Local - Encerramento]]=0, "-", BS_CONTROLE[[#This Row],[Local - Encerramento]])</f>
        <v>TCS2</v>
      </c>
      <c r="AM42" s="284" t="str">
        <f>IF(BS_CONTROLE[[#This Row],[Entre - Estações]]=0, "-", BS_CONTROLE[[#This Row],[Entre - Estações]])</f>
        <v>TSE</v>
      </c>
      <c r="AN42" s="284" t="str">
        <f>IF(BS_CONTROLE[[#This Row],[SB]]=0, "-", BS_CONTROLE[[#This Row],[SB]])</f>
        <v>TSE1</v>
      </c>
      <c r="AO42" s="285">
        <f>IF(BS_CONTROLE[[#This Row],[SUB]]=0, "-", BS_CONTROLE[[#This Row],[SUB]])</f>
        <v>74</v>
      </c>
      <c r="AP42" s="286">
        <f>IF(BS_CONTROLE[[#This Row],[KM - Inicio]]=0, "-", BS_CONTROLE[[#This Row],[KM - Inicio]])</f>
        <v>364</v>
      </c>
      <c r="AQ42" s="286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9">
        <f>IF(D42="","*",IFERROR(IF(ISODD(COUNT(AS42:AX42)),"ERRO",SUM((AT42-AS42),(AV42-AU42),(AX42-AW42))),"ERRO"))</f>
        <v>0</v>
      </c>
      <c r="AZ42" s="13"/>
      <c r="BA42" s="71"/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7" t="str">
        <f>IF(BS_CONTROLE[[#This Row],[Responsavel pelo boletim]]=0, "-", BS_CONTROLE[[#This Row],[Responsavel pelo boletim]])</f>
        <v>Elton</v>
      </c>
      <c r="BG42" s="15"/>
      <c r="BH42" s="16"/>
      <c r="BI42" s="16"/>
      <c r="BJ42" s="16"/>
      <c r="BK42" s="16"/>
      <c r="BL42" s="15"/>
      <c r="BM42" s="14"/>
      <c r="BN42" s="14"/>
      <c r="BO42" s="165"/>
      <c r="BP42" s="16"/>
      <c r="BQ42" s="12" t="str">
        <f t="shared" si="2"/>
        <v>Produção e Intervalo</v>
      </c>
      <c r="BR42" s="18">
        <f t="shared" si="3"/>
        <v>0</v>
      </c>
      <c r="BS42" s="18">
        <f t="shared" si="4"/>
        <v>0</v>
      </c>
      <c r="BT42" s="225" t="str">
        <f t="shared" si="5"/>
        <v/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20" t="s">
        <v>1263</v>
      </c>
      <c r="F43" s="172" t="s">
        <v>620</v>
      </c>
      <c r="G43" s="9" t="str">
        <f>IF(D43="","*",VLOOKUP(F43,BS_ATIVIDADE[#All],3,FALSE))</f>
        <v>OUTROS</v>
      </c>
      <c r="H43" s="173" t="s">
        <v>572</v>
      </c>
      <c r="I43" s="173" t="s">
        <v>266</v>
      </c>
      <c r="J43" s="217">
        <v>74</v>
      </c>
      <c r="K43" s="217">
        <v>343</v>
      </c>
      <c r="L43" s="83" t="s">
        <v>609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3" s="173" t="s">
        <v>609</v>
      </c>
      <c r="P43" s="173">
        <v>6.25E-2</v>
      </c>
      <c r="Q43" s="83">
        <v>1</v>
      </c>
      <c r="R43" s="10" t="str">
        <f>IFERROR(_xlfn.XLOOKUP(F43, BS_ATIVIDADE[ATIVIDADE],BS_ATIVIDADE[UNIDADE] ), "*")</f>
        <v>BINÁRIO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BASE_MAPA!$E$2:$E$359, BASE_MAPA!$J$2:$J$359), "ERRO")</f>
        <v>MARCO INICIAL - ALTO ARAGUAIA</v>
      </c>
      <c r="V43" s="198" t="s">
        <v>1267</v>
      </c>
      <c r="W43" s="173" t="s">
        <v>1270</v>
      </c>
      <c r="X43" s="218" t="s">
        <v>957</v>
      </c>
      <c r="Y43" s="158"/>
      <c r="Z43" s="158" t="s">
        <v>958</v>
      </c>
      <c r="AA43" s="83" t="s">
        <v>609</v>
      </c>
      <c r="AB43" s="70" t="s">
        <v>609</v>
      </c>
      <c r="AC43" s="70" t="s">
        <v>609</v>
      </c>
      <c r="AD43" s="173" t="s">
        <v>609</v>
      </c>
      <c r="AE43" s="83" t="s">
        <v>609</v>
      </c>
      <c r="AF43" s="83" t="s">
        <v>609</v>
      </c>
      <c r="AG43" s="83" t="s">
        <v>609</v>
      </c>
      <c r="AH43" s="48"/>
      <c r="AI43" s="142" t="str">
        <f>IF(BS_CONTROLE[[#This Row],[Atividade]]=0, "-", BS_CONTROLE[[#This Row],[Atividade]])</f>
        <v>DESCARGA DE MATERIAL</v>
      </c>
      <c r="AJ43" s="9" t="str">
        <f>IF(D43="","*",VLOOKUP(AI43,BS_ATIVIDADE[#Data],3,FALSE))</f>
        <v>OUTROS</v>
      </c>
      <c r="AK43" s="284" t="str">
        <f>IF(BS_CONTROLE[[#This Row],[Local - Partida]]=0, "-", BS_CONTROLE[[#This Row],[Local - Partida]])</f>
        <v>TOM2</v>
      </c>
      <c r="AL43" s="284" t="str">
        <f>IF(BS_CONTROLE[[#This Row],[Local - Encerramento]]=0, "-", BS_CONTROLE[[#This Row],[Local - Encerramento]])</f>
        <v>TCS2</v>
      </c>
      <c r="AM43" s="284" t="str">
        <f>IF(BS_CONTROLE[[#This Row],[Entre - Estações]]=0, "-", BS_CONTROLE[[#This Row],[Entre - Estações]])</f>
        <v>TLA-TSE</v>
      </c>
      <c r="AN43" s="284" t="str">
        <f>IF(BS_CONTROLE[[#This Row],[SB]]=0, "-", BS_CONTROLE[[#This Row],[SB]])</f>
        <v>TLA350</v>
      </c>
      <c r="AO43" s="285">
        <f>IF(BS_CONTROLE[[#This Row],[SUB]]=0, "-", BS_CONTROLE[[#This Row],[SUB]])</f>
        <v>74</v>
      </c>
      <c r="AP43" s="286">
        <f>IF(BS_CONTROLE[[#This Row],[KM - Inicio]]=0, "-", BS_CONTROLE[[#This Row],[KM - Inicio]])</f>
        <v>343</v>
      </c>
      <c r="AQ43" s="286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9">
        <f>IF(D43="","*",IFERROR(IF(ISODD(COUNT(AS43:AX43)),"ERRO",SUM((AT43-AS43),(AV43-AU43),(AX43-AW43))),"ERRO"))</f>
        <v>0</v>
      </c>
      <c r="AZ43" s="13"/>
      <c r="BA43" s="71"/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7" t="str">
        <f>IF(BS_CONTROLE[[#This Row],[Responsavel pelo boletim]]=0, "-", BS_CONTROLE[[#This Row],[Responsavel pelo boletim]])</f>
        <v>Elton</v>
      </c>
      <c r="BG43" s="15"/>
      <c r="BH43" s="16"/>
      <c r="BI43" s="16"/>
      <c r="BJ43" s="16"/>
      <c r="BK43" s="16"/>
      <c r="BL43" s="15"/>
      <c r="BM43" s="14"/>
      <c r="BN43" s="14"/>
      <c r="BO43" s="165"/>
      <c r="BP43" s="16"/>
      <c r="BQ43" s="12" t="str">
        <f t="shared" si="2"/>
        <v>Produção e Intervalo</v>
      </c>
      <c r="BR43" s="18">
        <f t="shared" si="3"/>
        <v>0</v>
      </c>
      <c r="BS43" s="18">
        <f t="shared" si="4"/>
        <v>0</v>
      </c>
      <c r="BT43" s="225" t="str">
        <f t="shared" si="5"/>
        <v/>
      </c>
    </row>
    <row r="44" spans="1:72" hidden="1">
      <c r="A44" s="50" t="str">
        <f t="shared" si="1"/>
        <v>W5045965</v>
      </c>
      <c r="B44" s="171">
        <v>45965</v>
      </c>
      <c r="C44" s="8">
        <f>IF(BS_CONTROLE[[#This Row],[DATA]]="","",WEEKNUM(BS_CONTROLE[[#This Row],[DATA]]))</f>
        <v>45</v>
      </c>
      <c r="D44" s="51" t="s">
        <v>828</v>
      </c>
      <c r="E44" s="323">
        <v>239</v>
      </c>
      <c r="F44" s="172" t="s">
        <v>732</v>
      </c>
      <c r="G44" s="9" t="str">
        <f>IF(D44="","*",VLOOKUP(F44,BS_ATIVIDADE[#All],3,FALSE))</f>
        <v>MODERNIZAÇÃO</v>
      </c>
      <c r="H44" s="143" t="s">
        <v>266</v>
      </c>
      <c r="I44" s="143" t="s">
        <v>266</v>
      </c>
      <c r="J44" s="37">
        <v>74</v>
      </c>
      <c r="K44" s="37">
        <v>247</v>
      </c>
      <c r="L44" s="83">
        <v>243</v>
      </c>
      <c r="M44" s="21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4" s="217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4" s="143">
        <v>0.33333333333333331</v>
      </c>
      <c r="P44" s="143">
        <v>0.16666666666666666</v>
      </c>
      <c r="Q44" s="83">
        <v>1000</v>
      </c>
      <c r="R44" s="10" t="str">
        <f>IFERROR(_xlfn.XLOOKUP(F44, BS_ATIVIDADE[ATIVIDADE],BS_ATIVIDADE[UNIDADE] ), "*")</f>
        <v>Nº DE DORMENTES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80" t="str">
        <f>IFERROR(_xlfn.XLOOKUP(J44, BASE_MAPA!$E$2:$E$359, BASE_MAPA!$J$2:$J$359), "ERRO")</f>
        <v>MARCO INICIAL - ALTO ARAGUAIA</v>
      </c>
      <c r="V44" s="198" t="s">
        <v>1276</v>
      </c>
      <c r="W44" s="173" t="s">
        <v>1277</v>
      </c>
      <c r="X44" s="51" t="s">
        <v>952</v>
      </c>
      <c r="Y44" s="158"/>
      <c r="Z44" s="158" t="s">
        <v>953</v>
      </c>
      <c r="AA44" s="144">
        <v>2</v>
      </c>
      <c r="AB44" s="70" t="s">
        <v>948</v>
      </c>
      <c r="AC44" s="70" t="s">
        <v>943</v>
      </c>
      <c r="AD44" s="173">
        <v>0.3125</v>
      </c>
      <c r="AE44" s="83">
        <v>7672</v>
      </c>
      <c r="AF44" s="83">
        <v>9322</v>
      </c>
      <c r="AG44" s="83" t="s">
        <v>609</v>
      </c>
      <c r="AH44" s="48"/>
      <c r="AI44" s="142" t="str">
        <f>IF(BS_CONTROLE[[#This Row],[Atividade]]=0, "-", BS_CONTROLE[[#This Row],[Atividade]])</f>
        <v>MODERNIZAÇÃO - DORMENTE - DESCARGA</v>
      </c>
      <c r="AJ44" s="9" t="str">
        <f>IF(D44="","*",VLOOKUP(AI44,BS_ATIVIDADE[#Data],3,FALSE))</f>
        <v>MODERNIZAÇÃO</v>
      </c>
      <c r="AK44" s="284" t="str">
        <f>IF(BS_CONTROLE[[#This Row],[Local - Partida]]=0, "-", BS_CONTROLE[[#This Row],[Local - Partida]])</f>
        <v>TCS2</v>
      </c>
      <c r="AL44" s="284" t="str">
        <f>IF(BS_CONTROLE[[#This Row],[Local - Encerramento]]=0, "-", BS_CONTROLE[[#This Row],[Local - Encerramento]])</f>
        <v>TCS2</v>
      </c>
      <c r="AM44" s="284" t="str">
        <f>IF(BS_CONTROLE[[#This Row],[Entre - Estações]]=0, "-", BS_CONTROLE[[#This Row],[Entre - Estações]])</f>
        <v>TVI-TJA</v>
      </c>
      <c r="AN44" s="284">
        <f>IF(BS_CONTROLE[[#This Row],[SB]]=0, "-", BS_CONTROLE[[#This Row],[SB]])</f>
        <v>239251</v>
      </c>
      <c r="AO44" s="285">
        <f>IF(BS_CONTROLE[[#This Row],[SUB]]=0, "-", BS_CONTROLE[[#This Row],[SUB]])</f>
        <v>74</v>
      </c>
      <c r="AP44" s="286">
        <f>IF(BS_CONTROLE[[#This Row],[KM - Inicio]]=0, "-", BS_CONTROLE[[#This Row],[KM - Inicio]])</f>
        <v>247</v>
      </c>
      <c r="AQ44" s="286">
        <f>IF(BS_CONTROLE[[#This Row],[KM - Fim]]=0, "-", BS_CONTROLE[[#This Row],[KM - Fim]])</f>
        <v>243</v>
      </c>
      <c r="AR44" s="38"/>
      <c r="AS44" s="38"/>
      <c r="AT44" s="38"/>
      <c r="AU44" s="38"/>
      <c r="AV44" s="38"/>
      <c r="AW44" s="38"/>
      <c r="AX44" s="38"/>
      <c r="AY44" s="319">
        <f>IF(D44="","*",IFERROR(IF(ISODD(COUNT(AS44:AX44)),"ERRO",SUM((AT44-AS44),(AV44-AU44),(AX44-AW44))),"ERRO"))</f>
        <v>0</v>
      </c>
      <c r="AZ44" s="13"/>
      <c r="BA44" s="71"/>
      <c r="BB44" s="10" t="str">
        <f>IFERROR(_xlfn.XLOOKUP(AI44, BS_ATIVIDADE[ATIVIDADE],BS_ATIVIDADE[UNIDADE] ), "*")</f>
        <v>Nº DE DORMENTES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11" t="str">
        <f>IFERROR(_xlfn.XLOOKUP(AO44, BASE_MAPA!$E$2:$E$359, BASE_MAPA!$J$2:$J$359), "ERRO")</f>
        <v>MARCO INICIAL - ALTO ARAGUAIA</v>
      </c>
      <c r="BF44" s="287" t="str">
        <f>IF(BS_CONTROLE[[#This Row],[Responsavel pelo boletim]]=0, "-", BS_CONTROLE[[#This Row],[Responsavel pelo boletim]])</f>
        <v>Guilherme</v>
      </c>
      <c r="BG44" s="15"/>
      <c r="BH44" s="16"/>
      <c r="BI44" s="16"/>
      <c r="BJ44" s="16"/>
      <c r="BK44" s="16"/>
      <c r="BL44" s="15"/>
      <c r="BM44" s="14"/>
      <c r="BN44" s="14"/>
      <c r="BO44" s="165"/>
      <c r="BP44" s="16"/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/>
      </c>
    </row>
    <row r="45" spans="1:72" hidden="1">
      <c r="A45" s="50" t="str">
        <f t="shared" si="1"/>
        <v>E1445965</v>
      </c>
      <c r="B45" s="171">
        <v>45965</v>
      </c>
      <c r="C45" s="8">
        <f>IF(BS_CONTROLE[[#This Row],[DATA]]="","",WEEKNUM(BS_CONTROLE[[#This Row],[DATA]]))</f>
        <v>45</v>
      </c>
      <c r="D45" s="51" t="s">
        <v>748</v>
      </c>
      <c r="E45" s="320">
        <v>40</v>
      </c>
      <c r="F45" s="172" t="s">
        <v>706</v>
      </c>
      <c r="G45" s="9" t="str">
        <f>IF(D45="","*",VLOOKUP(F45,BS_ATIVIDADE[#All],3,FALSE))</f>
        <v>MECANIZAÇÃO - ESMERILHADORA</v>
      </c>
      <c r="H45" s="173"/>
      <c r="I45" s="173"/>
      <c r="J45" s="217"/>
      <c r="K45" s="217"/>
      <c r="L45" s="83" t="s">
        <v>609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M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MECANIZAÇÃO - ESMERILHADORA</v>
      </c>
      <c r="AJ45" s="9" t="str">
        <f>IF(D45="","*",VLOOKUP(AI45,BS_ATIVIDADE[#Data],3,FALSE))</f>
        <v>MECANIZAÇÃO - ESMERILHADORA</v>
      </c>
      <c r="AK45" s="284" t="str">
        <f>IF(BS_CONTROLE[[#This Row],[Local - Partida]]=0, "-", BS_CONTROLE[[#This Row],[Local - Partida]])</f>
        <v>-</v>
      </c>
      <c r="AL45" s="284" t="str">
        <f>IF(BS_CONTROLE[[#This Row],[Local - Encerramento]]=0, "-", BS_CONTROLE[[#This Row],[Local - Encerramento]])</f>
        <v>-</v>
      </c>
      <c r="AM45" s="284" t="str">
        <f>IF(BS_CONTROLE[[#This Row],[Entre - Estações]]=0, "-", BS_CONTROLE[[#This Row],[Entre - Estações]])</f>
        <v>-</v>
      </c>
      <c r="AN45" s="284" t="str">
        <f>IF(BS_CONTROLE[[#This Row],[SB]]=0, "-", BS_CONTROLE[[#This Row],[SB]])</f>
        <v>-</v>
      </c>
      <c r="AO45" s="285" t="str">
        <f>IF(BS_CONTROLE[[#This Row],[SUB]]=0, "-", BS_CONTROLE[[#This Row],[SUB]])</f>
        <v>-</v>
      </c>
      <c r="AP45" s="286" t="str">
        <f>IF(BS_CONTROLE[[#This Row],[KM - Inicio]]=0, "-", BS_CONTROLE[[#This Row],[KM - Inicio]])</f>
        <v>-</v>
      </c>
      <c r="AQ45" s="286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9">
        <f>IF(D45="","*",IFERROR(IF(ISODD(COUNT(AS45:AX45)),"ERRO",SUM((AT45-AS45),(AV45-AU45),(AX45-AW45))),"ERRO"))</f>
        <v>0</v>
      </c>
      <c r="AZ45" s="13"/>
      <c r="BA45" s="71"/>
      <c r="BB45" s="10" t="str">
        <f>IFERROR(_xlfn.XLOOKUP(AI45, BS_ATIVIDADE[ATIVIDADE],BS_ATIVIDADE[UNIDADE] ), "*")</f>
        <v>M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7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e">
        <f t="shared" si="2"/>
        <v>#DIV/0!</v>
      </c>
      <c r="BR45" s="18" t="e">
        <f t="shared" si="3"/>
        <v>#DIV/0!</v>
      </c>
      <c r="BS45" s="18" t="e">
        <f t="shared" si="4"/>
        <v>#DIV/0!</v>
      </c>
      <c r="BT45" s="225" t="str">
        <f t="shared" si="5"/>
        <v/>
      </c>
    </row>
    <row r="46" spans="1:72" hidden="1">
      <c r="A46" s="50" t="str">
        <f t="shared" si="1"/>
        <v>V8745965</v>
      </c>
      <c r="B46" s="171">
        <v>45965</v>
      </c>
      <c r="C46" s="8">
        <f>IF(BS_CONTROLE[[#This Row],[DATA]]="","",WEEKNUM(BS_CONTROLE[[#This Row],[DATA]]))</f>
        <v>45</v>
      </c>
      <c r="D46" s="51" t="s">
        <v>813</v>
      </c>
      <c r="E46" s="321">
        <v>41</v>
      </c>
      <c r="F46" s="172" t="s">
        <v>715</v>
      </c>
      <c r="G46" s="9" t="str">
        <f>IF(D46="","*",VLOOKUP(F46,BS_ATIVIDADE[#All],3,FALSE))</f>
        <v>MECANIZAÇÃO - SOCADORA</v>
      </c>
      <c r="H46" s="143" t="s">
        <v>254</v>
      </c>
      <c r="I46" s="173" t="s">
        <v>254</v>
      </c>
      <c r="J46" s="217">
        <v>74</v>
      </c>
      <c r="K46" s="37">
        <v>200</v>
      </c>
      <c r="L46" s="83">
        <v>190</v>
      </c>
      <c r="M46" s="21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6" s="21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6" s="173">
        <v>0.33333333333333331</v>
      </c>
      <c r="P46" s="173">
        <v>8.3333333333333329E-2</v>
      </c>
      <c r="Q46" s="83">
        <v>1020</v>
      </c>
      <c r="R46" s="10" t="str">
        <f>IFERROR(_xlfn.XLOOKUP(F46, BS_ATIVIDADE[ATIVIDADE],BS_ATIVIDADE[UNIDADE] ), "*")</f>
        <v>M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BASE_MAPA!$E$2:$E$359, BASE_MAPA!$J$2:$J$359), "ERRO")</f>
        <v>MARCO INICIAL - ALTO ARAGUAIA</v>
      </c>
      <c r="V46" s="198" t="s">
        <v>1229</v>
      </c>
      <c r="W46" s="173" t="s">
        <v>1230</v>
      </c>
      <c r="X46" s="51" t="s">
        <v>957</v>
      </c>
      <c r="Y46" s="158"/>
      <c r="Z46" s="158" t="s">
        <v>958</v>
      </c>
      <c r="AA46" s="144">
        <v>1</v>
      </c>
      <c r="AB46" s="70" t="s">
        <v>948</v>
      </c>
      <c r="AC46" s="70" t="s">
        <v>943</v>
      </c>
      <c r="AD46" s="173">
        <v>0.29166666666666669</v>
      </c>
      <c r="AE46" s="83">
        <v>6237</v>
      </c>
      <c r="AF46" s="83" t="s">
        <v>609</v>
      </c>
      <c r="AG46" s="83" t="s">
        <v>609</v>
      </c>
      <c r="AH46" s="48"/>
      <c r="AI46" s="142" t="str">
        <f>IF(BS_CONTROLE[[#This Row],[Atividade]]=0, "-", BS_CONTROLE[[#This Row],[Atividade]])</f>
        <v>MECANIZAÇÃO - SOCADORA</v>
      </c>
      <c r="AJ46" s="9" t="str">
        <f>IF(D46="","*",VLOOKUP(AI46,BS_ATIVIDADE[#Data],3,FALSE))</f>
        <v>MECANIZAÇÃO - SOCADORA</v>
      </c>
      <c r="AK46" s="284" t="str">
        <f>IF(BS_CONTROLE[[#This Row],[Local - Partida]]=0, "-", BS_CONTROLE[[#This Row],[Local - Partida]])</f>
        <v>TVI2</v>
      </c>
      <c r="AL46" s="284" t="str">
        <f>IF(BS_CONTROLE[[#This Row],[Local - Encerramento]]=0, "-", BS_CONTROLE[[#This Row],[Local - Encerramento]])</f>
        <v>TVI2</v>
      </c>
      <c r="AM46" s="284" t="str">
        <f>IF(BS_CONTROLE[[#This Row],[Entre - Estações]]=0, "-", BS_CONTROLE[[#This Row],[Entre - Estações]])</f>
        <v>TID-TVI</v>
      </c>
      <c r="AN46" s="284" t="str">
        <f>IF(BS_CONTROLE[[#This Row],[SB]]=0, "-", BS_CONTROLE[[#This Row],[SB]])</f>
        <v>TID201</v>
      </c>
      <c r="AO46" s="285">
        <f>IF(BS_CONTROLE[[#This Row],[SUB]]=0, "-", BS_CONTROLE[[#This Row],[SUB]])</f>
        <v>74</v>
      </c>
      <c r="AP46" s="286">
        <f>IF(BS_CONTROLE[[#This Row],[KM - Inicio]]=0, "-", BS_CONTROLE[[#This Row],[KM - Inicio]])</f>
        <v>200</v>
      </c>
      <c r="AQ46" s="286">
        <f>IF(BS_CONTROLE[[#This Row],[KM - Fim]]=0, "-", BS_CONTROLE[[#This Row],[KM - Fim]])</f>
        <v>190</v>
      </c>
      <c r="AR46" s="38"/>
      <c r="AS46" s="38"/>
      <c r="AT46" s="38"/>
      <c r="AU46" s="38"/>
      <c r="AV46" s="38"/>
      <c r="AW46" s="38"/>
      <c r="AX46" s="38"/>
      <c r="AY46" s="319">
        <f>IF(D46="","*",IFERROR(IF(ISODD(COUNT(AS46:AX46)),"ERRO",SUM((AT46-AS46),(AV46-AU46),(AX46-AW46))),"ERRO"))</f>
        <v>0</v>
      </c>
      <c r="AZ46" s="13"/>
      <c r="BA46" s="71"/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BASE_MAPA!$E$2:$E$359, BASE_MAPA!$J$2:$J$359), "ERRO")</f>
        <v>MARCO INICIAL - ALTO ARAGUAIA</v>
      </c>
      <c r="BF46" s="287" t="str">
        <f>IF(BS_CONTROLE[[#This Row],[Responsavel pelo boletim]]=0, "-", BS_CONTROLE[[#This Row],[Responsavel pelo boletim]])</f>
        <v>Antonioni</v>
      </c>
      <c r="BG46" s="15"/>
      <c r="BH46" s="16"/>
      <c r="BI46" s="16"/>
      <c r="BJ46" s="16"/>
      <c r="BK46" s="16"/>
      <c r="BL46" s="15"/>
      <c r="BM46" s="14"/>
      <c r="BN46" s="14"/>
      <c r="BO46" s="165"/>
      <c r="BP46" s="16"/>
      <c r="BQ46" s="12" t="str">
        <f t="shared" si="2"/>
        <v>Produção e Intervalo</v>
      </c>
      <c r="BR46" s="18">
        <f t="shared" si="3"/>
        <v>0</v>
      </c>
      <c r="BS46" s="18">
        <f t="shared" si="4"/>
        <v>0</v>
      </c>
      <c r="BT46" s="225" t="str">
        <f t="shared" si="5"/>
        <v/>
      </c>
    </row>
    <row r="47" spans="1:72" hidden="1">
      <c r="A47" s="50" t="str">
        <f t="shared" si="1"/>
        <v>V8045965</v>
      </c>
      <c r="B47" s="171">
        <v>45965</v>
      </c>
      <c r="C47" s="8">
        <f>IF(BS_CONTROLE[[#This Row],[DATA]]="","",WEEKNUM(BS_CONTROLE[[#This Row],[DATA]]))</f>
        <v>45</v>
      </c>
      <c r="D47" s="51" t="s">
        <v>804</v>
      </c>
      <c r="E47" s="320">
        <v>42</v>
      </c>
      <c r="F47" s="172" t="s">
        <v>812</v>
      </c>
      <c r="G47" s="9" t="str">
        <f>IF(D47="","*",VLOOKUP(F47,BS_ATIVIDADE[#All],3,FALSE))</f>
        <v>OUTROS</v>
      </c>
      <c r="H47" s="173"/>
      <c r="I47" s="173"/>
      <c r="J47" s="217"/>
      <c r="K47" s="217"/>
      <c r="L47" s="83" t="s">
        <v>609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3"/>
      <c r="P47" s="173"/>
      <c r="Q47" s="83"/>
      <c r="R47" s="10" t="str">
        <f>IFERROR(_xlfn.XLOOKUP(F47, BS_ATIVIDADE[ATIVIDADE],BS_ATIVIDADE[UNIDADE] ), "*")</f>
        <v>BINÁRIO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8"/>
      <c r="W47" s="173"/>
      <c r="X47" s="218"/>
      <c r="Y47" s="158"/>
      <c r="Z47" s="158"/>
      <c r="AA47" s="83"/>
      <c r="AB47" s="70"/>
      <c r="AC47" s="70"/>
      <c r="AD47" s="173"/>
      <c r="AE47" s="83"/>
      <c r="AF47" s="83"/>
      <c r="AG47" s="83"/>
      <c r="AH47" s="48"/>
      <c r="AI47" s="142" t="str">
        <f>IF(BS_CONTROLE[[#This Row],[Atividade]]=0, "-", BS_CONTROLE[[#This Row],[Atividade]])</f>
        <v>INSPEÇÃO RIV</v>
      </c>
      <c r="AJ47" s="9" t="str">
        <f>IF(D47="","*",VLOOKUP(AI47,BS_ATIVIDADE[#Data],3,FALSE))</f>
        <v>OUTROS</v>
      </c>
      <c r="AK47" s="284" t="str">
        <f>IF(BS_CONTROLE[[#This Row],[Local - Partida]]=0, "-", BS_CONTROLE[[#This Row],[Local - Partida]])</f>
        <v>-</v>
      </c>
      <c r="AL47" s="284" t="str">
        <f>IF(BS_CONTROLE[[#This Row],[Local - Encerramento]]=0, "-", BS_CONTROLE[[#This Row],[Local - Encerramento]])</f>
        <v>-</v>
      </c>
      <c r="AM47" s="284" t="str">
        <f>IF(BS_CONTROLE[[#This Row],[Entre - Estações]]=0, "-", BS_CONTROLE[[#This Row],[Entre - Estações]])</f>
        <v>-</v>
      </c>
      <c r="AN47" s="284" t="str">
        <f>IF(BS_CONTROLE[[#This Row],[SB]]=0, "-", BS_CONTROLE[[#This Row],[SB]])</f>
        <v>-</v>
      </c>
      <c r="AO47" s="285" t="str">
        <f>IF(BS_CONTROLE[[#This Row],[SUB]]=0, "-", BS_CONTROLE[[#This Row],[SUB]])</f>
        <v>-</v>
      </c>
      <c r="AP47" s="286" t="str">
        <f>IF(BS_CONTROLE[[#This Row],[KM - Inicio]]=0, "-", BS_CONTROLE[[#This Row],[KM - Inicio]])</f>
        <v>-</v>
      </c>
      <c r="AQ47" s="286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9">
        <f>IF(D47="","*",IFERROR(IF(ISODD(COUNT(AS47:AX47)),"ERRO",SUM((AT47-AS47),(AV47-AU47),(AX47-AW47))),"ERRO"))</f>
        <v>0</v>
      </c>
      <c r="AZ47" s="13"/>
      <c r="BA47" s="71"/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7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5"/>
      <c r="BP47" s="16"/>
      <c r="BQ47" s="12" t="e">
        <f t="shared" si="2"/>
        <v>#DIV/0!</v>
      </c>
      <c r="BR47" s="18" t="e">
        <f t="shared" si="3"/>
        <v>#DIV/0!</v>
      </c>
      <c r="BS47" s="18" t="e">
        <f t="shared" si="4"/>
        <v>#DIV/0!</v>
      </c>
      <c r="BT47" s="225" t="str">
        <f t="shared" si="5"/>
        <v/>
      </c>
    </row>
    <row r="48" spans="1:72" hidden="1">
      <c r="A48" s="50" t="str">
        <f t="shared" si="1"/>
        <v>FRANCISCO (TF-670)45965</v>
      </c>
      <c r="B48" s="171">
        <v>45965</v>
      </c>
      <c r="C48" s="8">
        <f>IF(BS_CONTROLE[[#This Row],[DATA]]="","",WEEKNUM(BS_CONTROLE[[#This Row],[DATA]]))</f>
        <v>45</v>
      </c>
      <c r="D48" s="51" t="s">
        <v>889</v>
      </c>
      <c r="E48" s="323">
        <v>239</v>
      </c>
      <c r="F48" s="172" t="s">
        <v>792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8" s="173" t="s">
        <v>609</v>
      </c>
      <c r="J48" s="217">
        <v>74</v>
      </c>
      <c r="K48" s="217">
        <v>97.614999999999995</v>
      </c>
      <c r="L48" s="83" t="s">
        <v>609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8" s="173">
        <v>0.375</v>
      </c>
      <c r="P48" s="173">
        <v>8.3333333333333329E-2</v>
      </c>
      <c r="Q48" s="83">
        <v>1</v>
      </c>
      <c r="R48" s="10" t="str">
        <f>IFERROR(_xlfn.XLOOKUP(F48, BS_ATIVIDADE[ATIVIDADE],BS_ATIVIDADE[UNIDADE] ), "*")</f>
        <v>Nº DE SOLDA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BASE_MAPA!$E$2:$E$359, BASE_MAPA!$J$2:$J$359), "ERRO")</f>
        <v>MARCO INICIAL - ALTO ARAGUAIA</v>
      </c>
      <c r="V48" s="198" t="s">
        <v>1313</v>
      </c>
      <c r="W48" s="173" t="s">
        <v>1215</v>
      </c>
      <c r="X48" s="218" t="s">
        <v>957</v>
      </c>
      <c r="Y48" s="158"/>
      <c r="Z48" s="158" t="s">
        <v>962</v>
      </c>
      <c r="AA48" s="83" t="s">
        <v>609</v>
      </c>
      <c r="AB48" s="70" t="s">
        <v>609</v>
      </c>
      <c r="AC48" s="70" t="s">
        <v>609</v>
      </c>
      <c r="AD48" s="173" t="s">
        <v>609</v>
      </c>
      <c r="AE48" s="83" t="s">
        <v>609</v>
      </c>
      <c r="AF48" s="83" t="s">
        <v>609</v>
      </c>
      <c r="AG48" s="83" t="s">
        <v>609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84" t="str">
        <f>IF(BS_CONTROLE[[#This Row],[Local - Partida]]=0, "-", BS_CONTROLE[[#This Row],[Local - Partida]])</f>
        <v>K97TIN</v>
      </c>
      <c r="AL48" s="284" t="str">
        <f>IF(BS_CONTROLE[[#This Row],[Local - Encerramento]]=0, "-", BS_CONTROLE[[#This Row],[Local - Encerramento]])</f>
        <v>-</v>
      </c>
      <c r="AM48" s="284" t="str">
        <f>IF(BS_CONTROLE[[#This Row],[Entre - Estações]]=0, "-", BS_CONTROLE[[#This Row],[Entre - Estações]])</f>
        <v>TSP-TIN</v>
      </c>
      <c r="AN48" s="284" t="str">
        <f>IF(BS_CONTROLE[[#This Row],[SB]]=0, "-", BS_CONTROLE[[#This Row],[SB]])</f>
        <v>K97TIN</v>
      </c>
      <c r="AO48" s="285">
        <f>IF(BS_CONTROLE[[#This Row],[SUB]]=0, "-", BS_CONTROLE[[#This Row],[SUB]])</f>
        <v>74</v>
      </c>
      <c r="AP48" s="286">
        <f>IF(BS_CONTROLE[[#This Row],[KM - Inicio]]=0, "-", BS_CONTROLE[[#This Row],[KM - Inicio]])</f>
        <v>97.614999999999995</v>
      </c>
      <c r="AQ48" s="286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9">
        <f>IF(D48="","*",IFERROR(IF(ISODD(COUNT(AS48:AX48)),"ERRO",SUM((AT48-AS48),(AV48-AU48),(AX48-AW48))),"ERRO"))</f>
        <v>0</v>
      </c>
      <c r="AZ48" s="13"/>
      <c r="BA48" s="71"/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7" t="str">
        <f>IF(BS_CONTROLE[[#This Row],[Responsavel pelo boletim]]=0, "-", BS_CONTROLE[[#This Row],[Responsavel pelo boletim]])</f>
        <v>Heleno</v>
      </c>
      <c r="BG48" s="15"/>
      <c r="BH48" s="16"/>
      <c r="BI48" s="16"/>
      <c r="BJ48" s="16"/>
      <c r="BK48" s="16"/>
      <c r="BL48" s="15"/>
      <c r="BM48" s="14"/>
      <c r="BN48" s="14"/>
      <c r="BO48" s="165"/>
      <c r="BP48" s="16"/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/>
      </c>
    </row>
    <row r="49" spans="1:72" hidden="1">
      <c r="A49" s="50" t="str">
        <f t="shared" si="1"/>
        <v>45965</v>
      </c>
      <c r="B49" s="171">
        <v>45965</v>
      </c>
      <c r="C49" s="8">
        <f>IF(BS_CONTROLE[[#This Row],[DATA]]="","",WEEKNUM(BS_CONTROLE[[#This Row],[DATA]]))</f>
        <v>45</v>
      </c>
      <c r="D49" s="51"/>
      <c r="E49" s="320">
        <v>44</v>
      </c>
      <c r="F49" s="172"/>
      <c r="G49" s="9" t="str">
        <f>IF(D49="","*",VLOOKUP(F49,BS_ATIVIDADE[#All],3,FALSE))</f>
        <v>*</v>
      </c>
      <c r="H49" s="173"/>
      <c r="I49" s="173"/>
      <c r="J49" s="217"/>
      <c r="K49" s="217"/>
      <c r="L49" s="83" t="s">
        <v>609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3"/>
      <c r="P49" s="173"/>
      <c r="Q49" s="83"/>
      <c r="R49" s="10" t="str">
        <f>IFERROR(_xlfn.XLOOKUP(F49, BS_ATIVIDADE[ATIVIDADE],BS_ATIVIDADE[UNIDADE] ), "*")</f>
        <v>*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8"/>
      <c r="W49" s="173"/>
      <c r="X49" s="218"/>
      <c r="Y49" s="158"/>
      <c r="Z49" s="158"/>
      <c r="AA49" s="83"/>
      <c r="AB49" s="70"/>
      <c r="AC49" s="70"/>
      <c r="AD49" s="173"/>
      <c r="AE49" s="83"/>
      <c r="AF49" s="83"/>
      <c r="AG49" s="83"/>
      <c r="AH49" s="48"/>
      <c r="AI49" s="142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4" t="str">
        <f>IF(BS_CONTROLE[[#This Row],[Local - Partida]]=0, "-", BS_CONTROLE[[#This Row],[Local - Partida]])</f>
        <v>-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-</v>
      </c>
      <c r="AN49" s="284" t="str">
        <f>IF(BS_CONTROLE[[#This Row],[SB]]=0, "-", BS_CONTROLE[[#This Row],[SB]])</f>
        <v>-</v>
      </c>
      <c r="AO49" s="285" t="str">
        <f>IF(BS_CONTROLE[[#This Row],[SUB]]=0, "-", BS_CONTROLE[[#This Row],[SUB]])</f>
        <v>-</v>
      </c>
      <c r="AP49" s="286" t="str">
        <f>IF(BS_CONTROLE[[#This Row],[KM - Inicio]]=0, "-", BS_CONTROLE[[#This Row],[KM - Inicio]])</f>
        <v>-</v>
      </c>
      <c r="AQ49" s="286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9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7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5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5" t="str">
        <f t="shared" si="5"/>
        <v/>
      </c>
    </row>
    <row r="50" spans="1:72" hidden="1">
      <c r="A50" s="50" t="str">
        <f t="shared" si="1"/>
        <v>45965</v>
      </c>
      <c r="B50" s="171">
        <v>45965</v>
      </c>
      <c r="C50" s="8">
        <f>IF(BS_CONTROLE[[#This Row],[DATA]]="","",WEEKNUM(BS_CONTROLE[[#This Row],[DATA]]))</f>
        <v>45</v>
      </c>
      <c r="D50" s="51"/>
      <c r="E50" s="320">
        <v>45</v>
      </c>
      <c r="F50" s="172"/>
      <c r="G50" s="9" t="str">
        <f>IF(D50="","*",VLOOKUP(F50,BS_ATIVIDADE[#All],3,FALSE))</f>
        <v>*</v>
      </c>
      <c r="H50" s="173"/>
      <c r="I50" s="173"/>
      <c r="J50" s="217"/>
      <c r="K50" s="217"/>
      <c r="L50" s="83" t="s">
        <v>609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3"/>
      <c r="P50" s="173"/>
      <c r="Q50" s="83"/>
      <c r="R50" s="10" t="str">
        <f>IFERROR(_xlfn.XLOOKUP(F50, BS_ATIVIDADE[ATIVIDADE],BS_ATIVIDADE[UNIDADE] ), "*")</f>
        <v>*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8"/>
      <c r="W50" s="173"/>
      <c r="X50" s="218"/>
      <c r="Y50" s="158"/>
      <c r="Z50" s="158"/>
      <c r="AA50" s="83"/>
      <c r="AB50" s="70"/>
      <c r="AC50" s="70"/>
      <c r="AD50" s="173"/>
      <c r="AE50" s="83"/>
      <c r="AF50" s="83"/>
      <c r="AG50" s="83"/>
      <c r="AH50" s="48"/>
      <c r="AI50" s="142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4" t="str">
        <f>IF(BS_CONTROLE[[#This Row],[Local - Partida]]=0, "-", BS_CONTROLE[[#This Row],[Local - Partida]])</f>
        <v>-</v>
      </c>
      <c r="AL50" s="284" t="str">
        <f>IF(BS_CONTROLE[[#This Row],[Local - Encerramento]]=0, "-", BS_CONTROLE[[#This Row],[Local - Encerramento]])</f>
        <v>-</v>
      </c>
      <c r="AM50" s="284" t="str">
        <f>IF(BS_CONTROLE[[#This Row],[Entre - Estações]]=0, "-", BS_CONTROLE[[#This Row],[Entre - Estações]])</f>
        <v>-</v>
      </c>
      <c r="AN50" s="284" t="str">
        <f>IF(BS_CONTROLE[[#This Row],[SB]]=0, "-", BS_CONTROLE[[#This Row],[SB]])</f>
        <v>-</v>
      </c>
      <c r="AO50" s="285" t="str">
        <f>IF(BS_CONTROLE[[#This Row],[SUB]]=0, "-", BS_CONTROLE[[#This Row],[SUB]])</f>
        <v>-</v>
      </c>
      <c r="AP50" s="286" t="str">
        <f>IF(BS_CONTROLE[[#This Row],[KM - Inicio]]=0, "-", BS_CONTROLE[[#This Row],[KM - Inicio]])</f>
        <v>-</v>
      </c>
      <c r="AQ50" s="286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9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7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5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5" t="str">
        <f t="shared" si="5"/>
        <v/>
      </c>
    </row>
    <row r="51" spans="1:72" hidden="1">
      <c r="A51" s="50" t="str">
        <f t="shared" si="1"/>
        <v>45965</v>
      </c>
      <c r="B51" s="171">
        <v>45965</v>
      </c>
      <c r="C51" s="8">
        <f>IF(BS_CONTROLE[[#This Row],[DATA]]="","",WEEKNUM(BS_CONTROLE[[#This Row],[DATA]]))</f>
        <v>45</v>
      </c>
      <c r="D51" s="51"/>
      <c r="E51" s="320">
        <v>46</v>
      </c>
      <c r="F51" s="172"/>
      <c r="G51" s="9" t="str">
        <f>IF(D51="","*",VLOOKUP(F51,BS_ATIVIDADE[#All],3,FALSE))</f>
        <v>*</v>
      </c>
      <c r="H51" s="173"/>
      <c r="I51" s="173"/>
      <c r="J51" s="217"/>
      <c r="K51" s="217"/>
      <c r="L51" s="83" t="s">
        <v>609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73"/>
      <c r="P51" s="173"/>
      <c r="Q51" s="83"/>
      <c r="R51" s="10" t="str">
        <f>IFERROR(_xlfn.XLOOKUP(F51, BS_ATIVIDADE[ATIVIDADE],BS_ATIVIDADE[UNIDADE] ), "*")</f>
        <v>*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80" t="str">
        <f>IFERROR(_xlfn.XLOOKUP(J51, BASE_MAPA!$E$2:$E$359, BASE_MAPA!$J$2:$J$359), "ERRO")</f>
        <v>ERRO</v>
      </c>
      <c r="V51" s="198"/>
      <c r="W51" s="173"/>
      <c r="X51" s="218"/>
      <c r="Y51" s="158"/>
      <c r="Z51" s="158"/>
      <c r="AA51" s="83"/>
      <c r="AB51" s="70"/>
      <c r="AC51" s="70"/>
      <c r="AD51" s="173"/>
      <c r="AE51" s="83"/>
      <c r="AF51" s="83"/>
      <c r="AG51" s="83"/>
      <c r="AH51" s="48"/>
      <c r="AI51" s="142" t="str">
        <f>IF(BS_CONTROLE[[#This Row],[Atividade]]=0, "-", BS_CONTROLE[[#This Row],[Atividade]])</f>
        <v>-</v>
      </c>
      <c r="AJ51" s="9" t="str">
        <f>IF(D51="","*",VLOOKUP(AI51,BS_ATIVIDADE[#Data],3,FALSE))</f>
        <v>*</v>
      </c>
      <c r="AK51" s="284" t="str">
        <f>IF(BS_CONTROLE[[#This Row],[Local - Partida]]=0, "-", BS_CONTROLE[[#This Row],[Local - Partida]])</f>
        <v>-</v>
      </c>
      <c r="AL51" s="284" t="str">
        <f>IF(BS_CONTROLE[[#This Row],[Local - Encerramento]]=0, "-", BS_CONTROLE[[#This Row],[Local - Encerramento]])</f>
        <v>-</v>
      </c>
      <c r="AM51" s="284" t="str">
        <f>IF(BS_CONTROLE[[#This Row],[Entre - Estações]]=0, "-", BS_CONTROLE[[#This Row],[Entre - Estações]])</f>
        <v>-</v>
      </c>
      <c r="AN51" s="284" t="str">
        <f>IF(BS_CONTROLE[[#This Row],[SB]]=0, "-", BS_CONTROLE[[#This Row],[SB]])</f>
        <v>-</v>
      </c>
      <c r="AO51" s="285" t="str">
        <f>IF(BS_CONTROLE[[#This Row],[SUB]]=0, "-", BS_CONTROLE[[#This Row],[SUB]])</f>
        <v>-</v>
      </c>
      <c r="AP51" s="286" t="str">
        <f>IF(BS_CONTROLE[[#This Row],[KM - Inicio]]=0, "-", BS_CONTROLE[[#This Row],[KM - Inicio]])</f>
        <v>-</v>
      </c>
      <c r="AQ51" s="286" t="str">
        <f>IF(BS_CONTROLE[[#This Row],[KM - Fim]]=0, "-", BS_CONTROLE[[#This Row],[KM - Fim]])</f>
        <v>-</v>
      </c>
      <c r="AR51" s="38"/>
      <c r="AS51" s="38"/>
      <c r="AT51" s="38"/>
      <c r="AU51" s="38"/>
      <c r="AV51" s="38"/>
      <c r="AW51" s="38"/>
      <c r="AX51" s="38"/>
      <c r="AY51" s="319" t="str">
        <f>IF(D51="","*",IFERROR(IF(ISODD(COUNT(AS51:AX51)),"ERRO",SUM((AT51-AS51),(AV51-AU51),(AX51-AW51))),"ERRO"))</f>
        <v>*</v>
      </c>
      <c r="AZ51" s="13"/>
      <c r="BA51" s="71"/>
      <c r="BB51" s="10" t="str">
        <f>IFERROR(_xlfn.XLOOKUP(AI51, BS_ATIVIDADE[ATIVIDADE],BS_ATIVIDADE[UNIDADE] ), "*")</f>
        <v>*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11" t="str">
        <f>IFERROR(_xlfn.XLOOKUP(AO51, BASE_MAPA!$E$2:$E$359, BASE_MAPA!$J$2:$J$359), "ERRO")</f>
        <v>ERRO</v>
      </c>
      <c r="BF51" s="287" t="str">
        <f>IF(BS_CONTROLE[[#This Row],[Responsavel pelo boletim]]=0, "-", BS_CONTROLE[[#This Row],[Responsavel pelo boletim]])</f>
        <v>-</v>
      </c>
      <c r="BG51" s="15"/>
      <c r="BH51" s="16"/>
      <c r="BI51" s="16"/>
      <c r="BJ51" s="16"/>
      <c r="BK51" s="16"/>
      <c r="BL51" s="15"/>
      <c r="BM51" s="14"/>
      <c r="BN51" s="14"/>
      <c r="BO51" s="165"/>
      <c r="BP51" s="16"/>
      <c r="BQ51" s="12" t="str">
        <f t="shared" si="2"/>
        <v>Aderente</v>
      </c>
      <c r="BR51" s="18" t="str">
        <f t="shared" si="3"/>
        <v>*</v>
      </c>
      <c r="BS51" s="18" t="str">
        <f t="shared" si="4"/>
        <v>*</v>
      </c>
      <c r="BT51" s="225" t="str">
        <f t="shared" si="5"/>
        <v/>
      </c>
    </row>
    <row r="52" spans="1:72" hidden="1">
      <c r="A52" s="50" t="str">
        <f t="shared" si="1"/>
        <v>45965</v>
      </c>
      <c r="B52" s="171">
        <v>45965</v>
      </c>
      <c r="C52" s="8">
        <f>IF(BS_CONTROLE[[#This Row],[DATA]]="","",WEEKNUM(BS_CONTROLE[[#This Row],[DATA]]))</f>
        <v>45</v>
      </c>
      <c r="D52" s="51"/>
      <c r="E52" s="320">
        <v>47</v>
      </c>
      <c r="F52" s="172"/>
      <c r="G52" s="9" t="str">
        <f>IF(D52="","*",VLOOKUP(F52,BS_ATIVIDADE[#All],3,FALSE))</f>
        <v>*</v>
      </c>
      <c r="H52" s="173"/>
      <c r="I52" s="173"/>
      <c r="J52" s="217"/>
      <c r="K52" s="217"/>
      <c r="L52" s="83" t="s">
        <v>609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3"/>
      <c r="P52" s="173"/>
      <c r="Q52" s="83"/>
      <c r="R52" s="10" t="str">
        <f>IFERROR(_xlfn.XLOOKUP(F52, BS_ATIVIDADE[ATIVIDADE],BS_ATIVIDADE[UNIDADE] ), "*")</f>
        <v>*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8"/>
      <c r="W52" s="173"/>
      <c r="X52" s="218"/>
      <c r="Y52" s="158"/>
      <c r="Z52" s="158"/>
      <c r="AA52" s="83"/>
      <c r="AB52" s="70"/>
      <c r="AC52" s="70"/>
      <c r="AD52" s="173"/>
      <c r="AE52" s="83"/>
      <c r="AF52" s="83"/>
      <c r="AG52" s="83"/>
      <c r="AH52" s="48"/>
      <c r="AI52" s="142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4" t="str">
        <f>IF(BS_CONTROLE[[#This Row],[Local - Partida]]=0, "-", BS_CONTROLE[[#This Row],[Local - Partida]])</f>
        <v>-</v>
      </c>
      <c r="AL52" s="284" t="str">
        <f>IF(BS_CONTROLE[[#This Row],[Local - Encerramento]]=0, "-", BS_CONTROLE[[#This Row],[Local - Encerramento]])</f>
        <v>-</v>
      </c>
      <c r="AM52" s="284" t="str">
        <f>IF(BS_CONTROLE[[#This Row],[Entre - Estações]]=0, "-", BS_CONTROLE[[#This Row],[Entre - Estações]])</f>
        <v>-</v>
      </c>
      <c r="AN52" s="284" t="str">
        <f>IF(BS_CONTROLE[[#This Row],[SB]]=0, "-", BS_CONTROLE[[#This Row],[SB]])</f>
        <v>-</v>
      </c>
      <c r="AO52" s="285" t="str">
        <f>IF(BS_CONTROLE[[#This Row],[SUB]]=0, "-", BS_CONTROLE[[#This Row],[SUB]])</f>
        <v>-</v>
      </c>
      <c r="AP52" s="286" t="str">
        <f>IF(BS_CONTROLE[[#This Row],[KM - Inicio]]=0, "-", BS_CONTROLE[[#This Row],[KM - Inicio]])</f>
        <v>-</v>
      </c>
      <c r="AQ52" s="286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9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7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5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5" t="str">
        <f t="shared" si="5"/>
        <v/>
      </c>
    </row>
    <row r="53" spans="1:72" hidden="1">
      <c r="A53" s="50" t="str">
        <f t="shared" si="1"/>
        <v>45965</v>
      </c>
      <c r="B53" s="171">
        <v>45965</v>
      </c>
      <c r="C53" s="8">
        <f>IF(BS_CONTROLE[[#This Row],[DATA]]="","",WEEKNUM(BS_CONTROLE[[#This Row],[DATA]]))</f>
        <v>45</v>
      </c>
      <c r="D53" s="51"/>
      <c r="E53" s="320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3" t="s">
        <v>609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3"/>
      <c r="R53" s="10" t="str">
        <f>IFERROR(_xlfn.XLOOKUP(F53, BS_ATIVIDADE[ATIVIDADE],BS_ATIVIDADE[UNIDADE] ), "*")</f>
        <v>*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8"/>
      <c r="W53" s="173"/>
      <c r="X53" s="218"/>
      <c r="Y53" s="158"/>
      <c r="Z53" s="158"/>
      <c r="AA53" s="83"/>
      <c r="AB53" s="70"/>
      <c r="AC53" s="70"/>
      <c r="AD53" s="173"/>
      <c r="AE53" s="83"/>
      <c r="AF53" s="83"/>
      <c r="AG53" s="83"/>
      <c r="AH53" s="48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4" t="str">
        <f>IF(BS_CONTROLE[[#This Row],[Local - Partida]]=0, "-", BS_CONTROLE[[#This Row],[Local - Partida]])</f>
        <v>-</v>
      </c>
      <c r="AL53" s="284" t="str">
        <f>IF(BS_CONTROLE[[#This Row],[Local - Encerramento]]=0, "-", BS_CONTROLE[[#This Row],[Local - Encerramento]])</f>
        <v>-</v>
      </c>
      <c r="AM53" s="284" t="str">
        <f>IF(BS_CONTROLE[[#This Row],[Entre - Estações]]=0, "-", BS_CONTROLE[[#This Row],[Entre - Estações]])</f>
        <v>-</v>
      </c>
      <c r="AN53" s="284" t="str">
        <f>IF(BS_CONTROLE[[#This Row],[SB]]=0, "-", BS_CONTROLE[[#This Row],[SB]])</f>
        <v>-</v>
      </c>
      <c r="AO53" s="285" t="str">
        <f>IF(BS_CONTROLE[[#This Row],[SUB]]=0, "-", BS_CONTROLE[[#This Row],[SUB]])</f>
        <v>-</v>
      </c>
      <c r="AP53" s="286" t="str">
        <f>IF(BS_CONTROLE[[#This Row],[KM - Inicio]]=0, "-", BS_CONTROLE[[#This Row],[KM - Inicio]])</f>
        <v>-</v>
      </c>
      <c r="AQ53" s="286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9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7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5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5" t="str">
        <f t="shared" si="5"/>
        <v/>
      </c>
    </row>
    <row r="54" spans="1:72" hidden="1">
      <c r="A54" s="50" t="str">
        <f t="shared" si="1"/>
        <v>45965</v>
      </c>
      <c r="B54" s="171">
        <v>45965</v>
      </c>
      <c r="C54" s="8">
        <f>IF(BS_CONTROLE[[#This Row],[DATA]]="","",WEEKNUM(BS_CONTROLE[[#This Row],[DATA]]))</f>
        <v>45</v>
      </c>
      <c r="D54" s="51"/>
      <c r="E54" s="320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3" t="s">
        <v>609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3"/>
      <c r="R54" s="10" t="str">
        <f>IFERROR(_xlfn.XLOOKUP(F54, BS_ATIVIDADE[ATIVIDADE],BS_ATIVIDADE[UNIDADE] ), "*")</f>
        <v>*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8"/>
      <c r="W54" s="173"/>
      <c r="X54" s="218"/>
      <c r="Y54" s="158"/>
      <c r="Z54" s="158"/>
      <c r="AA54" s="83"/>
      <c r="AB54" s="70"/>
      <c r="AC54" s="70"/>
      <c r="AD54" s="173"/>
      <c r="AE54" s="83"/>
      <c r="AF54" s="83"/>
      <c r="AG54" s="83"/>
      <c r="AH54" s="48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84" t="str">
        <f>IF(BS_CONTROLE[[#This Row],[Local - Partida]]=0, "-", BS_CONTROLE[[#This Row],[Local - Partida]])</f>
        <v>-</v>
      </c>
      <c r="AL54" s="284" t="str">
        <f>IF(BS_CONTROLE[[#This Row],[Local - Encerramento]]=0, "-", BS_CONTROLE[[#This Row],[Local - Encerramento]])</f>
        <v>-</v>
      </c>
      <c r="AM54" s="284" t="str">
        <f>IF(BS_CONTROLE[[#This Row],[Entre - Estações]]=0, "-", BS_CONTROLE[[#This Row],[Entre - Estações]])</f>
        <v>-</v>
      </c>
      <c r="AN54" s="284" t="str">
        <f>IF(BS_CONTROLE[[#This Row],[SB]]=0, "-", BS_CONTROLE[[#This Row],[SB]])</f>
        <v>-</v>
      </c>
      <c r="AO54" s="285" t="str">
        <f>IF(BS_CONTROLE[[#This Row],[SUB]]=0, "-", BS_CONTROLE[[#This Row],[SUB]])</f>
        <v>-</v>
      </c>
      <c r="AP54" s="286" t="str">
        <f>IF(BS_CONTROLE[[#This Row],[KM - Inicio]]=0, "-", BS_CONTROLE[[#This Row],[KM - Inicio]])</f>
        <v>-</v>
      </c>
      <c r="AQ54" s="286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9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7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5"/>
      <c r="BP54" s="16"/>
      <c r="BQ54" s="12" t="str">
        <f t="shared" si="2"/>
        <v>Aderente</v>
      </c>
      <c r="BR54" s="18" t="str">
        <f t="shared" si="3"/>
        <v>*</v>
      </c>
      <c r="BS54" s="18" t="str">
        <f t="shared" si="4"/>
        <v>*</v>
      </c>
      <c r="BT54" s="225" t="str">
        <f t="shared" si="5"/>
        <v/>
      </c>
    </row>
    <row r="55" spans="1:72" hidden="1">
      <c r="A55" s="50" t="str">
        <f t="shared" si="1"/>
        <v>45965</v>
      </c>
      <c r="B55" s="171">
        <v>45965</v>
      </c>
      <c r="C55" s="8">
        <f>IF(BS_CONTROLE[[#This Row],[DATA]]="","",WEEKNUM(BS_CONTROLE[[#This Row],[DATA]]))</f>
        <v>45</v>
      </c>
      <c r="D55" s="51"/>
      <c r="E55" s="320">
        <v>50</v>
      </c>
      <c r="F55" s="172"/>
      <c r="G55" s="9" t="str">
        <f>IF(D55="","*",VLOOKUP(F55,BS_ATIVIDADE[#All],3,FALSE))</f>
        <v>*</v>
      </c>
      <c r="H55" s="173"/>
      <c r="I55" s="173"/>
      <c r="J55" s="217"/>
      <c r="K55" s="217"/>
      <c r="L55" s="83" t="s">
        <v>609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3"/>
      <c r="P55" s="173"/>
      <c r="Q55" s="83"/>
      <c r="R55" s="10" t="str">
        <f>IFERROR(_xlfn.XLOOKUP(F55, BS_ATIVIDADE[ATIVIDADE],BS_ATIVIDADE[UNIDADE] ), "*")</f>
        <v>*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8"/>
      <c r="W55" s="173"/>
      <c r="X55" s="218"/>
      <c r="Y55" s="158"/>
      <c r="Z55" s="158"/>
      <c r="AA55" s="83"/>
      <c r="AB55" s="70"/>
      <c r="AC55" s="70"/>
      <c r="AD55" s="173"/>
      <c r="AE55" s="83"/>
      <c r="AF55" s="83"/>
      <c r="AG55" s="83"/>
      <c r="AH55" s="48"/>
      <c r="AI55" s="142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4" t="str">
        <f>IF(BS_CONTROLE[[#This Row],[Local - Partida]]=0, "-", BS_CONTROLE[[#This Row],[Local - Partida]])</f>
        <v>-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-</v>
      </c>
      <c r="AN55" s="284" t="str">
        <f>IF(BS_CONTROLE[[#This Row],[SB]]=0, "-", BS_CONTROLE[[#This Row],[SB]])</f>
        <v>-</v>
      </c>
      <c r="AO55" s="285" t="str">
        <f>IF(BS_CONTROLE[[#This Row],[SUB]]=0, "-", BS_CONTROLE[[#This Row],[SUB]])</f>
        <v>-</v>
      </c>
      <c r="AP55" s="286" t="str">
        <f>IF(BS_CONTROLE[[#This Row],[KM - Inicio]]=0, "-", BS_CONTROLE[[#This Row],[KM - Inicio]])</f>
        <v>-</v>
      </c>
      <c r="AQ55" s="286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9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7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5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5" t="str">
        <f t="shared" si="5"/>
        <v/>
      </c>
    </row>
    <row r="56" spans="1:72" hidden="1">
      <c r="A56" s="50" t="str">
        <f t="shared" si="1"/>
        <v/>
      </c>
      <c r="B56" s="171"/>
      <c r="C56" s="8" t="str">
        <f>IF(BS_CONTROLE[[#This Row],[DATA]]="","",WEEKNUM(BS_CONTROLE[[#This Row],[DATA]]))</f>
        <v/>
      </c>
      <c r="D56" s="51"/>
      <c r="E56" s="320">
        <v>51</v>
      </c>
      <c r="F56" s="172"/>
      <c r="G56" s="9" t="str">
        <f>IF(D56="","*",VLOOKUP(F56,BS_ATIVIDADE[#All],3,FALSE))</f>
        <v>*</v>
      </c>
      <c r="H56" s="173"/>
      <c r="I56" s="173"/>
      <c r="J56" s="217"/>
      <c r="K56" s="217"/>
      <c r="L56" s="83" t="s">
        <v>609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3"/>
      <c r="P56" s="173"/>
      <c r="Q56" s="83"/>
      <c r="R56" s="10" t="str">
        <f>IFERROR(_xlfn.XLOOKUP(F56, BS_ATIVIDADE[ATIVIDADE],BS_ATIVIDADE[UNIDADE] ), "*")</f>
        <v>*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8"/>
      <c r="W56" s="173"/>
      <c r="X56" s="218"/>
      <c r="Y56" s="158"/>
      <c r="Z56" s="158"/>
      <c r="AA56" s="83"/>
      <c r="AB56" s="70"/>
      <c r="AC56" s="70"/>
      <c r="AD56" s="173"/>
      <c r="AE56" s="83"/>
      <c r="AF56" s="83"/>
      <c r="AG56" s="83"/>
      <c r="AH56" s="48"/>
      <c r="AI56" s="142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4" t="str">
        <f>IF(BS_CONTROLE[[#This Row],[Local - Partida]]=0, "-", BS_CONTROLE[[#This Row],[Local - Partida]])</f>
        <v>-</v>
      </c>
      <c r="AL56" s="284" t="str">
        <f>IF(BS_CONTROLE[[#This Row],[Local - Encerramento]]=0, "-", BS_CONTROLE[[#This Row],[Local - Encerramento]])</f>
        <v>-</v>
      </c>
      <c r="AM56" s="284" t="str">
        <f>IF(BS_CONTROLE[[#This Row],[Entre - Estações]]=0, "-", BS_CONTROLE[[#This Row],[Entre - Estações]])</f>
        <v>-</v>
      </c>
      <c r="AN56" s="284" t="str">
        <f>IF(BS_CONTROLE[[#This Row],[SB]]=0, "-", BS_CONTROLE[[#This Row],[SB]])</f>
        <v>-</v>
      </c>
      <c r="AO56" s="285" t="str">
        <f>IF(BS_CONTROLE[[#This Row],[SUB]]=0, "-", BS_CONTROLE[[#This Row],[SUB]])</f>
        <v>-</v>
      </c>
      <c r="AP56" s="286" t="str">
        <f>IF(BS_CONTROLE[[#This Row],[KM - Inicio]]=0, "-", BS_CONTROLE[[#This Row],[KM - Inicio]])</f>
        <v>-</v>
      </c>
      <c r="AQ56" s="286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9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7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5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5" t="str">
        <f t="shared" si="5"/>
        <v/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20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609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21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609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4" t="str">
        <f>IF(BS_CONTROLE[[#This Row],[Local - Partida]]=0, "-", BS_CONTROLE[[#This Row],[Local - Partida]])</f>
        <v>-</v>
      </c>
      <c r="AL58" s="284" t="str">
        <f>IF(BS_CONTROLE[[#This Row],[Local - Encerramento]]=0, "-", BS_CONTROLE[[#This Row],[Local - Encerramento]])</f>
        <v>-</v>
      </c>
      <c r="AM58" s="284" t="str">
        <f>IF(BS_CONTROLE[[#This Row],[Entre - Estações]]=0, "-", BS_CONTROLE[[#This Row],[Entre - Estações]])</f>
        <v>-</v>
      </c>
      <c r="AN58" s="284" t="str">
        <f>IF(BS_CONTROLE[[#This Row],[SB]]=0, "-", BS_CONTROLE[[#This Row],[SB]])</f>
        <v>-</v>
      </c>
      <c r="AO58" s="285" t="str">
        <f>IF(BS_CONTROLE[[#This Row],[SUB]]=0, "-", BS_CONTROLE[[#This Row],[SUB]])</f>
        <v>-</v>
      </c>
      <c r="AP58" s="286" t="str">
        <f>IF(BS_CONTROLE[[#This Row],[KM - Inicio]]=0, "-", BS_CONTROLE[[#This Row],[KM - Inicio]])</f>
        <v>-</v>
      </c>
      <c r="AQ58" s="286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7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/>
      </c>
      <c r="B59" s="171"/>
      <c r="C59" s="8" t="str">
        <f>IF(BS_CONTROLE[[#This Row],[DATA]]="","",WEEKNUM(BS_CONTROLE[[#This Row],[DATA]]))</f>
        <v/>
      </c>
      <c r="D59" s="51"/>
      <c r="E59" s="320">
        <v>54</v>
      </c>
      <c r="F59" s="172"/>
      <c r="G59" s="9" t="str">
        <f>IF(D59="","*",VLOOKUP(F59,BS_ATIVIDADE[#All],3,FALSE))</f>
        <v>*</v>
      </c>
      <c r="H59" s="173"/>
      <c r="I59" s="173"/>
      <c r="J59" s="217"/>
      <c r="K59" s="217"/>
      <c r="L59" s="83" t="s">
        <v>609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3"/>
      <c r="P59" s="173"/>
      <c r="Q59" s="83"/>
      <c r="R59" s="10" t="str">
        <f>IFERROR(_xlfn.XLOOKUP(F59, BS_ATIVIDADE[ATIVIDADE],BS_ATIVIDADE[UNIDADE] ), "*")</f>
        <v>*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8"/>
      <c r="W59" s="173"/>
      <c r="X59" s="218"/>
      <c r="Y59" s="158"/>
      <c r="Z59" s="158"/>
      <c r="AA59" s="83"/>
      <c r="AB59" s="70"/>
      <c r="AC59" s="70"/>
      <c r="AD59" s="173"/>
      <c r="AE59" s="83"/>
      <c r="AF59" s="83"/>
      <c r="AG59" s="83"/>
      <c r="AH59" s="48"/>
      <c r="AI59" s="142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4" t="str">
        <f>IF(BS_CONTROLE[[#This Row],[Local - Partida]]=0, "-", BS_CONTROLE[[#This Row],[Local - Partida]])</f>
        <v>-</v>
      </c>
      <c r="AL59" s="284" t="str">
        <f>IF(BS_CONTROLE[[#This Row],[Local - Encerramento]]=0, "-", BS_CONTROLE[[#This Row],[Local - Encerramento]])</f>
        <v>-</v>
      </c>
      <c r="AM59" s="284" t="str">
        <f>IF(BS_CONTROLE[[#This Row],[Entre - Estações]]=0, "-", BS_CONTROLE[[#This Row],[Entre - Estações]])</f>
        <v>-</v>
      </c>
      <c r="AN59" s="284" t="str">
        <f>IF(BS_CONTROLE[[#This Row],[SB]]=0, "-", BS_CONTROLE[[#This Row],[SB]])</f>
        <v>-</v>
      </c>
      <c r="AO59" s="285" t="str">
        <f>IF(BS_CONTROLE[[#This Row],[SUB]]=0, "-", BS_CONTROLE[[#This Row],[SUB]])</f>
        <v>-</v>
      </c>
      <c r="AP59" s="286" t="str">
        <f>IF(BS_CONTROLE[[#This Row],[KM - Inicio]]=0, "-", BS_CONTROLE[[#This Row],[KM - Inicio]])</f>
        <v>-</v>
      </c>
      <c r="AQ59" s="286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9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7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5" t="str">
        <f t="shared" si="5"/>
        <v/>
      </c>
    </row>
    <row r="60" spans="1:72" hidden="1">
      <c r="A60" s="50" t="str">
        <f t="shared" si="1"/>
        <v/>
      </c>
      <c r="B60" s="171"/>
      <c r="C60" s="8" t="str">
        <f>IF(BS_CONTROLE[[#This Row],[DATA]]="","",WEEKNUM(BS_CONTROLE[[#This Row],[DATA]]))</f>
        <v/>
      </c>
      <c r="D60" s="51"/>
      <c r="E60" s="320">
        <v>55</v>
      </c>
      <c r="F60" s="172"/>
      <c r="G60" s="9" t="str">
        <f>IF(D60="","*",VLOOKUP(F60,BS_ATIVIDADE[#All],3,FALSE))</f>
        <v>*</v>
      </c>
      <c r="H60" s="173"/>
      <c r="I60" s="173"/>
      <c r="J60" s="217"/>
      <c r="K60" s="217"/>
      <c r="L60" s="83" t="s">
        <v>609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3"/>
      <c r="P60" s="173"/>
      <c r="Q60" s="83"/>
      <c r="R60" s="10" t="str">
        <f>IFERROR(_xlfn.XLOOKUP(F60, BS_ATIVIDADE[ATIVIDADE],BS_ATIVIDADE[UNIDADE] ), "*")</f>
        <v>*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0" t="str">
        <f>IFERROR(_xlfn.XLOOKUP(J60, BASE_MAPA!$E$2:$E$359, BASE_MAPA!$J$2:$J$359), "ERRO")</f>
        <v>ERRO</v>
      </c>
      <c r="V60" s="198"/>
      <c r="W60" s="173"/>
      <c r="X60" s="218"/>
      <c r="Y60" s="158"/>
      <c r="Z60" s="158"/>
      <c r="AA60" s="83"/>
      <c r="AB60" s="70"/>
      <c r="AC60" s="70"/>
      <c r="AD60" s="173"/>
      <c r="AE60" s="83"/>
      <c r="AF60" s="83"/>
      <c r="AG60" s="83"/>
      <c r="AH60" s="48"/>
      <c r="AI60" s="142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84" t="str">
        <f>IF(BS_CONTROLE[[#This Row],[Local - Partida]]=0, "-", BS_CONTROLE[[#This Row],[Local - Partida]])</f>
        <v>-</v>
      </c>
      <c r="AL60" s="284" t="str">
        <f>IF(BS_CONTROLE[[#This Row],[Local - Encerramento]]=0, "-", BS_CONTROLE[[#This Row],[Local - Encerramento]])</f>
        <v>-</v>
      </c>
      <c r="AM60" s="284" t="str">
        <f>IF(BS_CONTROLE[[#This Row],[Entre - Estações]]=0, "-", BS_CONTROLE[[#This Row],[Entre - Estações]])</f>
        <v>-</v>
      </c>
      <c r="AN60" s="284" t="str">
        <f>IF(BS_CONTROLE[[#This Row],[SB]]=0, "-", BS_CONTROLE[[#This Row],[SB]])</f>
        <v>-</v>
      </c>
      <c r="AO60" s="285" t="str">
        <f>IF(BS_CONTROLE[[#This Row],[SUB]]=0, "-", BS_CONTROLE[[#This Row],[SUB]])</f>
        <v>-</v>
      </c>
      <c r="AP60" s="286" t="str">
        <f>IF(BS_CONTROLE[[#This Row],[KM - Inicio]]=0, "-", BS_CONTROLE[[#This Row],[KM - Inicio]])</f>
        <v>-</v>
      </c>
      <c r="AQ60" s="286" t="str">
        <f>IF(BS_CONTROLE[[#This Row],[KM - Fim]]=0, "-", BS_CONTROLE[[#This Row],[KM - Fim]])</f>
        <v>-</v>
      </c>
      <c r="AR60" s="38"/>
      <c r="AS60" s="38"/>
      <c r="AT60" s="38"/>
      <c r="AU60" s="38"/>
      <c r="AV60" s="38"/>
      <c r="AW60" s="38"/>
      <c r="AX60" s="38"/>
      <c r="AY60" s="319" t="str">
        <f>IF(D60="","*",IFERROR(IF(ISODD(COUNT(AS60:AX60)),"ERRO",SUM((AT60-AS60),(AV60-AU60),(AX60-AW60))),"ERRO"))</f>
        <v>*</v>
      </c>
      <c r="AZ60" s="13"/>
      <c r="BA60" s="71"/>
      <c r="BB60" s="10" t="str">
        <f>IFERROR(_xlfn.XLOOKUP(AI60, BS_ATIVIDADE[ATIVIDADE],BS_ATIVIDADE[UNIDADE] ), "*")</f>
        <v>*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11" t="str">
        <f>IFERROR(_xlfn.XLOOKUP(AO60, BASE_MAPA!$E$2:$E$359, BASE_MAPA!$J$2:$J$359), "ERRO")</f>
        <v>ERRO</v>
      </c>
      <c r="BF60" s="287" t="str">
        <f>IF(BS_CONTROLE[[#This Row],[Responsavel pelo boletim]]=0, "-", BS_CONTROLE[[#This Row],[Responsavel pelo boletim]])</f>
        <v>-</v>
      </c>
      <c r="BG60" s="15"/>
      <c r="BH60" s="16"/>
      <c r="BI60" s="16"/>
      <c r="BJ60" s="16"/>
      <c r="BK60" s="16"/>
      <c r="BL60" s="15"/>
      <c r="BM60" s="14"/>
      <c r="BN60" s="14"/>
      <c r="BO60" s="165"/>
      <c r="BP60" s="16"/>
      <c r="BQ60" s="12" t="str">
        <f t="shared" si="2"/>
        <v>Aderente</v>
      </c>
      <c r="BR60" s="18" t="str">
        <f t="shared" si="3"/>
        <v>*</v>
      </c>
      <c r="BS60" s="18" t="str">
        <f t="shared" si="4"/>
        <v>*</v>
      </c>
      <c r="BT60" s="225" t="str">
        <f t="shared" si="5"/>
        <v/>
      </c>
    </row>
    <row r="61" spans="1:72" hidden="1">
      <c r="A61" s="50" t="str">
        <f t="shared" si="1"/>
        <v/>
      </c>
      <c r="B61" s="171"/>
      <c r="C61" s="8" t="str">
        <f>IF(BS_CONTROLE[[#This Row],[DATA]]="","",WEEKNUM(BS_CONTROLE[[#This Row],[DATA]]))</f>
        <v/>
      </c>
      <c r="D61" s="51"/>
      <c r="E61" s="320">
        <v>56</v>
      </c>
      <c r="F61" s="172"/>
      <c r="G61" s="9" t="str">
        <f>IF(D61="","*",VLOOKUP(F61,BS_ATIVIDADE[#All],3,FALSE))</f>
        <v>*</v>
      </c>
      <c r="H61" s="173"/>
      <c r="I61" s="173"/>
      <c r="J61" s="217"/>
      <c r="K61" s="217"/>
      <c r="L61" s="83" t="s">
        <v>609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3"/>
      <c r="P61" s="173"/>
      <c r="Q61" s="83"/>
      <c r="R61" s="10" t="str">
        <f>IFERROR(_xlfn.XLOOKUP(F61, BS_ATIVIDADE[ATIVIDADE],BS_ATIVIDADE[UNIDADE] ), "*")</f>
        <v>*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8"/>
      <c r="W61" s="173"/>
      <c r="X61" s="218"/>
      <c r="Y61" s="158"/>
      <c r="Z61" s="158"/>
      <c r="AA61" s="83"/>
      <c r="AB61" s="70"/>
      <c r="AC61" s="70"/>
      <c r="AD61" s="173"/>
      <c r="AE61" s="83"/>
      <c r="AF61" s="83"/>
      <c r="AG61" s="83"/>
      <c r="AH61" s="48"/>
      <c r="AI61" s="142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84" t="str">
        <f>IF(BS_CONTROLE[[#This Row],[Local - Partida]]=0, "-", BS_CONTROLE[[#This Row],[Local - Partida]])</f>
        <v>-</v>
      </c>
      <c r="AL61" s="284" t="str">
        <f>IF(BS_CONTROLE[[#This Row],[Local - Encerramento]]=0, "-", BS_CONTROLE[[#This Row],[Local - Encerramento]])</f>
        <v>-</v>
      </c>
      <c r="AM61" s="284" t="str">
        <f>IF(BS_CONTROLE[[#This Row],[Entre - Estações]]=0, "-", BS_CONTROLE[[#This Row],[Entre - Estações]])</f>
        <v>-</v>
      </c>
      <c r="AN61" s="284" t="str">
        <f>IF(BS_CONTROLE[[#This Row],[SB]]=0, "-", BS_CONTROLE[[#This Row],[SB]])</f>
        <v>-</v>
      </c>
      <c r="AO61" s="285" t="str">
        <f>IF(BS_CONTROLE[[#This Row],[SUB]]=0, "-", BS_CONTROLE[[#This Row],[SUB]])</f>
        <v>-</v>
      </c>
      <c r="AP61" s="286" t="str">
        <f>IF(BS_CONTROLE[[#This Row],[KM - Inicio]]=0, "-", BS_CONTROLE[[#This Row],[KM - Inicio]])</f>
        <v>-</v>
      </c>
      <c r="AQ61" s="286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9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7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5"/>
      <c r="BP61" s="16"/>
      <c r="BQ61" s="12" t="str">
        <f t="shared" si="2"/>
        <v>Aderente</v>
      </c>
      <c r="BR61" s="18" t="str">
        <f t="shared" si="3"/>
        <v>*</v>
      </c>
      <c r="BS61" s="18" t="str">
        <f t="shared" si="4"/>
        <v>*</v>
      </c>
      <c r="BT61" s="225" t="str">
        <f t="shared" si="5"/>
        <v/>
      </c>
    </row>
    <row r="62" spans="1:72" hidden="1">
      <c r="A62" s="50" t="str">
        <f t="shared" si="1"/>
        <v/>
      </c>
      <c r="B62" s="171"/>
      <c r="C62" s="8" t="str">
        <f>IF(BS_CONTROLE[[#This Row],[DATA]]="","",WEEKNUM(BS_CONTROLE[[#This Row],[DATA]]))</f>
        <v/>
      </c>
      <c r="D62" s="51"/>
      <c r="E62" s="320">
        <v>57</v>
      </c>
      <c r="F62" s="172"/>
      <c r="G62" s="9" t="str">
        <f>IF(D62="","*",VLOOKUP(F62,BS_ATIVIDADE[#All],3,FALSE))</f>
        <v>*</v>
      </c>
      <c r="H62" s="173"/>
      <c r="I62" s="173"/>
      <c r="J62" s="217"/>
      <c r="K62" s="217"/>
      <c r="L62" s="83" t="s">
        <v>609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3"/>
      <c r="P62" s="173"/>
      <c r="Q62" s="83"/>
      <c r="R62" s="10" t="str">
        <f>IFERROR(_xlfn.XLOOKUP(F62, BS_ATIVIDADE[ATIVIDADE],BS_ATIVIDADE[UNIDADE] ), "*")</f>
        <v>*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0" t="str">
        <f>IFERROR(_xlfn.XLOOKUP(J62, BASE_MAPA!$E$2:$E$359, BASE_MAPA!$J$2:$J$359), "ERRO")</f>
        <v>ERRO</v>
      </c>
      <c r="V62" s="198"/>
      <c r="W62" s="173"/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84" t="str">
        <f>IF(BS_CONTROLE[[#This Row],[Local - Partida]]=0, "-", BS_CONTROLE[[#This Row],[Local - Partida]])</f>
        <v>-</v>
      </c>
      <c r="AL62" s="284" t="str">
        <f>IF(BS_CONTROLE[[#This Row],[Local - Encerramento]]=0, "-", BS_CONTROLE[[#This Row],[Local - Encerramento]])</f>
        <v>-</v>
      </c>
      <c r="AM62" s="284" t="str">
        <f>IF(BS_CONTROLE[[#This Row],[Entre - Estações]]=0, "-", BS_CONTROLE[[#This Row],[Entre - Estações]])</f>
        <v>-</v>
      </c>
      <c r="AN62" s="284" t="str">
        <f>IF(BS_CONTROLE[[#This Row],[SB]]=0, "-", BS_CONTROLE[[#This Row],[SB]])</f>
        <v>-</v>
      </c>
      <c r="AO62" s="285" t="str">
        <f>IF(BS_CONTROLE[[#This Row],[SUB]]=0, "-", BS_CONTROLE[[#This Row],[SUB]])</f>
        <v>-</v>
      </c>
      <c r="AP62" s="286" t="str">
        <f>IF(BS_CONTROLE[[#This Row],[KM - Inicio]]=0, "-", BS_CONTROLE[[#This Row],[KM - Inicio]])</f>
        <v>-</v>
      </c>
      <c r="AQ62" s="286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9" t="str">
        <f>IF(D62="","*",IFERROR(IF(ISODD(COUNT(AS62:AX62)),"ERRO",SUM((AT62-AS62),(AV62-AU62),(AX62-AW62))),"ERRO"))</f>
        <v>*</v>
      </c>
      <c r="AZ62" s="13"/>
      <c r="BA62" s="71"/>
      <c r="BB62" s="10" t="str">
        <f>IFERROR(_xlfn.XLOOKUP(AI62, BS_ATIVIDADE[ATIVIDADE],BS_ATIVIDADE[UNIDADE] ), "*")</f>
        <v>*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BASE_MAPA!$E$2:$E$359, BASE_MAPA!$J$2:$J$359), "ERRO")</f>
        <v>ERRO</v>
      </c>
      <c r="BF62" s="287" t="str">
        <f>IF(BS_CONTROLE[[#This Row],[Responsavel pelo boletim]]=0, "-", BS_CONTROLE[[#This Row],[Responsavel pelo boletim]])</f>
        <v>-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 hidden="1">
      <c r="A63" s="50" t="str">
        <f t="shared" si="1"/>
        <v/>
      </c>
      <c r="B63" s="171"/>
      <c r="C63" s="8" t="str">
        <f>IF(BS_CONTROLE[[#This Row],[DATA]]="","",WEEKNUM(BS_CONTROLE[[#This Row],[DATA]]))</f>
        <v/>
      </c>
      <c r="D63" s="51"/>
      <c r="E63" s="320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3" t="s">
        <v>609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3"/>
      <c r="R63" s="10" t="str">
        <f>IFERROR(_xlfn.XLOOKUP(F63, BS_ATIVIDADE[ATIVIDADE],BS_ATIVIDADE[UNIDADE] ), "*")</f>
        <v>*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8"/>
      <c r="W63" s="173"/>
      <c r="X63" s="218"/>
      <c r="Y63" s="158"/>
      <c r="Z63" s="158"/>
      <c r="AA63" s="83"/>
      <c r="AB63" s="70"/>
      <c r="AC63" s="70"/>
      <c r="AD63" s="173"/>
      <c r="AE63" s="83"/>
      <c r="AF63" s="83"/>
      <c r="AG63" s="83"/>
      <c r="AH63" s="48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84" t="str">
        <f>IF(BS_CONTROLE[[#This Row],[Local - Partida]]=0, "-", BS_CONTROLE[[#This Row],[Local - Partida]])</f>
        <v>-</v>
      </c>
      <c r="AL63" s="284" t="str">
        <f>IF(BS_CONTROLE[[#This Row],[Local - Encerramento]]=0, "-", BS_CONTROLE[[#This Row],[Local - Encerramento]])</f>
        <v>-</v>
      </c>
      <c r="AM63" s="284" t="str">
        <f>IF(BS_CONTROLE[[#This Row],[Entre - Estações]]=0, "-", BS_CONTROLE[[#This Row],[Entre - Estações]])</f>
        <v>-</v>
      </c>
      <c r="AN63" s="284" t="str">
        <f>IF(BS_CONTROLE[[#This Row],[SB]]=0, "-", BS_CONTROLE[[#This Row],[SB]])</f>
        <v>-</v>
      </c>
      <c r="AO63" s="285" t="str">
        <f>IF(BS_CONTROLE[[#This Row],[SUB]]=0, "-", BS_CONTROLE[[#This Row],[SUB]])</f>
        <v>-</v>
      </c>
      <c r="AP63" s="286" t="str">
        <f>IF(BS_CONTROLE[[#This Row],[KM - Inicio]]=0, "-", BS_CONTROLE[[#This Row],[KM - Inicio]])</f>
        <v>-</v>
      </c>
      <c r="AQ63" s="286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9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7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5"/>
      <c r="BP63" s="16"/>
      <c r="BQ63" s="12" t="str">
        <f t="shared" si="2"/>
        <v>Aderente</v>
      </c>
      <c r="BR63" s="18" t="str">
        <f t="shared" si="3"/>
        <v>*</v>
      </c>
      <c r="BS63" s="18" t="str">
        <f t="shared" si="4"/>
        <v>*</v>
      </c>
      <c r="BT63" s="225" t="str">
        <f t="shared" si="5"/>
        <v/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20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609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BASE_MAPA!$E$2:$E$359, BASE_MAPA!$J$2:$J$359),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4" t="str">
        <f>IF(BS_CONTROLE[[#This Row],[Local - Partida]]=0, "-", BS_CONTROLE[[#This Row],[Local - Partida]])</f>
        <v>-</v>
      </c>
      <c r="AL64" s="284" t="str">
        <f>IF(BS_CONTROLE[[#This Row],[Local - Encerramento]]=0, "-", BS_CONTROLE[[#This Row],[Local - Encerramento]])</f>
        <v>-</v>
      </c>
      <c r="AM64" s="284" t="str">
        <f>IF(BS_CONTROLE[[#This Row],[Entre - Estações]]=0, "-", BS_CONTROLE[[#This Row],[Entre - Estações]])</f>
        <v>-</v>
      </c>
      <c r="AN64" s="284" t="str">
        <f>IF(BS_CONTROLE[[#This Row],[SB]]=0, "-", BS_CONTROLE[[#This Row],[SB]])</f>
        <v>-</v>
      </c>
      <c r="AO64" s="285" t="str">
        <f>IF(BS_CONTROLE[[#This Row],[SUB]]=0, "-", BS_CONTROLE[[#This Row],[SUB]])</f>
        <v>-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9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7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idden="1">
      <c r="A65" s="50" t="str">
        <f t="shared" si="1"/>
        <v/>
      </c>
      <c r="B65" s="171"/>
      <c r="C65" s="8" t="str">
        <f>IF(BS_CONTROLE[[#This Row],[DATA]]="","",WEEKNUM(BS_CONTROLE[[#This Row],[DATA]]))</f>
        <v/>
      </c>
      <c r="D65" s="51"/>
      <c r="E65" s="320">
        <v>60</v>
      </c>
      <c r="F65" s="172"/>
      <c r="G65" s="9" t="str">
        <f>IF(D65="","*",VLOOKUP(F65,BS_ATIVIDADE[#All],3,FALSE))</f>
        <v>*</v>
      </c>
      <c r="H65" s="173"/>
      <c r="I65" s="173"/>
      <c r="J65" s="217"/>
      <c r="K65" s="217"/>
      <c r="L65" s="83" t="s">
        <v>609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3"/>
      <c r="P65" s="173"/>
      <c r="Q65" s="83"/>
      <c r="R65" s="10" t="str">
        <f>IFERROR(_xlfn.XLOOKUP(F65, BS_ATIVIDADE[ATIVIDADE],BS_ATIVIDADE[UNIDADE] ), "*")</f>
        <v>*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8"/>
      <c r="W65" s="173"/>
      <c r="X65" s="218"/>
      <c r="Y65" s="158"/>
      <c r="Z65" s="158"/>
      <c r="AA65" s="83"/>
      <c r="AB65" s="70"/>
      <c r="AC65" s="70"/>
      <c r="AD65" s="173"/>
      <c r="AE65" s="83"/>
      <c r="AF65" s="83"/>
      <c r="AG65" s="83"/>
      <c r="AH65" s="48"/>
      <c r="AI65" s="142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84" t="str">
        <f>IF(BS_CONTROLE[[#This Row],[Local - Partida]]=0, "-", BS_CONTROLE[[#This Row],[Local - Partida]])</f>
        <v>-</v>
      </c>
      <c r="AL65" s="284" t="str">
        <f>IF(BS_CONTROLE[[#This Row],[Local - Encerramento]]=0, "-", BS_CONTROLE[[#This Row],[Local - Encerramento]])</f>
        <v>-</v>
      </c>
      <c r="AM65" s="284" t="str">
        <f>IF(BS_CONTROLE[[#This Row],[Entre - Estações]]=0, "-", BS_CONTROLE[[#This Row],[Entre - Estações]])</f>
        <v>-</v>
      </c>
      <c r="AN65" s="284" t="str">
        <f>IF(BS_CONTROLE[[#This Row],[SB]]=0, "-", BS_CONTROLE[[#This Row],[SB]])</f>
        <v>-</v>
      </c>
      <c r="AO65" s="285" t="str">
        <f>IF(BS_CONTROLE[[#This Row],[SUB]]=0, "-", BS_CONTROLE[[#This Row],[SUB]])</f>
        <v>-</v>
      </c>
      <c r="AP65" s="286" t="str">
        <f>IF(BS_CONTROLE[[#This Row],[KM - Inicio]]=0, "-", BS_CONTROLE[[#This Row],[KM - Inicio]])</f>
        <v>-</v>
      </c>
      <c r="AQ65" s="286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9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7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5"/>
      <c r="BP65" s="16"/>
      <c r="BQ65" s="12" t="str">
        <f t="shared" si="2"/>
        <v>Aderente</v>
      </c>
      <c r="BR65" s="18" t="str">
        <f t="shared" si="3"/>
        <v>*</v>
      </c>
      <c r="BS65" s="18" t="str">
        <f t="shared" si="4"/>
        <v>*</v>
      </c>
      <c r="BT65" s="225" t="str">
        <f t="shared" si="5"/>
        <v/>
      </c>
    </row>
    <row r="66" spans="1:72" hidden="1">
      <c r="A66" s="50" t="str">
        <f t="shared" si="1"/>
        <v/>
      </c>
      <c r="B66" s="171"/>
      <c r="C66" s="8" t="str">
        <f>IF(BS_CONTROLE[[#This Row],[DATA]]="","",WEEKNUM(BS_CONTROLE[[#This Row],[DATA]]))</f>
        <v/>
      </c>
      <c r="D66" s="51"/>
      <c r="E66" s="320">
        <v>61</v>
      </c>
      <c r="F66" s="172"/>
      <c r="G66" s="9" t="str">
        <f>IF(D66="","*",VLOOKUP(F66,BS_ATIVIDADE[#All],3,FALSE))</f>
        <v>*</v>
      </c>
      <c r="H66" s="173"/>
      <c r="I66" s="173"/>
      <c r="J66" s="217"/>
      <c r="K66" s="217"/>
      <c r="L66" s="83" t="s">
        <v>609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3"/>
      <c r="P66" s="173"/>
      <c r="Q66" s="83"/>
      <c r="R66" s="10" t="str">
        <f>IFERROR(_xlfn.XLOOKUP(F66, BS_ATIVIDADE[ATIVIDADE],BS_ATIVIDADE[UNIDADE] ), "*")</f>
        <v>*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8"/>
      <c r="W66" s="173"/>
      <c r="X66" s="218"/>
      <c r="Y66" s="158"/>
      <c r="Z66" s="158"/>
      <c r="AA66" s="83"/>
      <c r="AB66" s="70"/>
      <c r="AC66" s="70"/>
      <c r="AD66" s="173"/>
      <c r="AE66" s="83"/>
      <c r="AF66" s="83"/>
      <c r="AG66" s="83"/>
      <c r="AH66" s="48"/>
      <c r="AI66" s="142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4" t="str">
        <f>IF(BS_CONTROLE[[#This Row],[Local - Partida]]=0, "-", BS_CONTROLE[[#This Row],[Local - Partida]])</f>
        <v>-</v>
      </c>
      <c r="AL66" s="284" t="str">
        <f>IF(BS_CONTROLE[[#This Row],[Local - Encerramento]]=0, "-", BS_CONTROLE[[#This Row],[Local - Encerramento]])</f>
        <v>-</v>
      </c>
      <c r="AM66" s="284" t="str">
        <f>IF(BS_CONTROLE[[#This Row],[Entre - Estações]]=0, "-", BS_CONTROLE[[#This Row],[Entre - Estações]])</f>
        <v>-</v>
      </c>
      <c r="AN66" s="284" t="str">
        <f>IF(BS_CONTROLE[[#This Row],[SB]]=0, "-", BS_CONTROLE[[#This Row],[SB]])</f>
        <v>-</v>
      </c>
      <c r="AO66" s="285" t="str">
        <f>IF(BS_CONTROLE[[#This Row],[SUB]]=0, "-", BS_CONTROLE[[#This Row],[SUB]])</f>
        <v>-</v>
      </c>
      <c r="AP66" s="286" t="str">
        <f>IF(BS_CONTROLE[[#This Row],[KM - Inicio]]=0, "-", BS_CONTROLE[[#This Row],[KM - Inicio]])</f>
        <v>-</v>
      </c>
      <c r="AQ66" s="286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9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7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5" t="str">
        <f t="shared" si="5"/>
        <v/>
      </c>
    </row>
    <row r="67" spans="1:72" hidden="1">
      <c r="A67" s="50" t="str">
        <f t="shared" si="1"/>
        <v/>
      </c>
      <c r="B67" s="171"/>
      <c r="C67" s="8" t="str">
        <f>IF(BS_CONTROLE[[#This Row],[DATA]]="","",WEEKNUM(BS_CONTROLE[[#This Row],[DATA]]))</f>
        <v/>
      </c>
      <c r="D67" s="51"/>
      <c r="E67" s="320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3" t="s">
        <v>609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3"/>
      <c r="R67" s="10" t="str">
        <f>IFERROR(_xlfn.XLOOKUP(F67, BS_ATIVIDADE[ATIVIDADE],BS_ATIVIDADE[UNIDADE] ), "*")</f>
        <v>*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0" t="str">
        <f>IFERROR(_xlfn.XLOOKUP(J67, BASE_MAPA!$E$2:$E$359, BASE_MAPA!$J$2:$J$359), "ERRO")</f>
        <v>ERRO</v>
      </c>
      <c r="V67" s="198"/>
      <c r="W67" s="173"/>
      <c r="X67" s="218"/>
      <c r="Y67" s="158"/>
      <c r="Z67" s="158"/>
      <c r="AA67" s="83"/>
      <c r="AB67" s="70"/>
      <c r="AC67" s="70"/>
      <c r="AD67" s="173"/>
      <c r="AE67" s="83"/>
      <c r="AF67" s="83"/>
      <c r="AG67" s="83"/>
      <c r="AH67" s="48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84" t="str">
        <f>IF(BS_CONTROLE[[#This Row],[Local - Partida]]=0, "-", BS_CONTROLE[[#This Row],[Local - Partida]])</f>
        <v>-</v>
      </c>
      <c r="AL67" s="284" t="str">
        <f>IF(BS_CONTROLE[[#This Row],[Local - Encerramento]]=0, "-", BS_CONTROLE[[#This Row],[Local - Encerramento]])</f>
        <v>-</v>
      </c>
      <c r="AM67" s="284" t="str">
        <f>IF(BS_CONTROLE[[#This Row],[Entre - Estações]]=0, "-", BS_CONTROLE[[#This Row],[Entre - Estações]])</f>
        <v>-</v>
      </c>
      <c r="AN67" s="284" t="str">
        <f>IF(BS_CONTROLE[[#This Row],[SB]]=0, "-", BS_CONTROLE[[#This Row],[SB]])</f>
        <v>-</v>
      </c>
      <c r="AO67" s="285" t="str">
        <f>IF(BS_CONTROLE[[#This Row],[SUB]]=0, "-", BS_CONTROLE[[#This Row],[SUB]])</f>
        <v>-</v>
      </c>
      <c r="AP67" s="286" t="str">
        <f>IF(BS_CONTROLE[[#This Row],[KM - Inicio]]=0, "-", BS_CONTROLE[[#This Row],[KM - Inicio]])</f>
        <v>-</v>
      </c>
      <c r="AQ67" s="286" t="str">
        <f>IF(BS_CONTROLE[[#This Row],[KM - Fim]]=0, "-", BS_CONTROLE[[#This Row],[KM - Fim]])</f>
        <v>-</v>
      </c>
      <c r="AR67" s="38"/>
      <c r="AS67" s="38"/>
      <c r="AT67" s="38"/>
      <c r="AU67" s="38"/>
      <c r="AV67" s="38"/>
      <c r="AW67" s="38"/>
      <c r="AX67" s="38"/>
      <c r="AY67" s="319" t="str">
        <f>IF(D67="","*",IFERROR(IF(ISODD(COUNT(AS67:AX67)),"ERRO",SUM((AT67-AS67),(AV67-AU67),(AX67-AW67))),"ERRO"))</f>
        <v>*</v>
      </c>
      <c r="AZ67" s="13"/>
      <c r="BA67" s="71"/>
      <c r="BB67" s="10" t="str">
        <f>IFERROR(_xlfn.XLOOKUP(AI67, BS_ATIVIDADE[ATIVIDADE],BS_ATIVIDADE[UNIDADE] ), "*")</f>
        <v>*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BASE_MAPA!$E$2:$E$359, BASE_MAPA!$J$2:$J$359), "ERRO")</f>
        <v>ERRO</v>
      </c>
      <c r="BF67" s="287" t="str">
        <f>IF(BS_CONTROLE[[#This Row],[Responsavel pelo boletim]]=0, "-", BS_CONTROLE[[#This Row],[Responsavel pelo boletim]])</f>
        <v>-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Aderente</v>
      </c>
      <c r="BR67" s="18" t="str">
        <f t="shared" si="3"/>
        <v>*</v>
      </c>
      <c r="BS67" s="18" t="str">
        <f t="shared" si="4"/>
        <v>*</v>
      </c>
      <c r="BT67" s="225" t="str">
        <f t="shared" si="5"/>
        <v/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609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/>
      </c>
      <c r="B69" s="171"/>
      <c r="C69" s="8" t="str">
        <f>IF(BS_CONTROLE[[#This Row],[DATA]]="","",WEEKNUM(BS_CONTROLE[[#This Row],[DATA]]))</f>
        <v/>
      </c>
      <c r="D69" s="51"/>
      <c r="E69" s="320">
        <v>64</v>
      </c>
      <c r="F69" s="172"/>
      <c r="G69" s="9" t="str">
        <f>IF(D69="","*",VLOOKUP(F69,BS_ATIVIDADE[#All],3,FALSE))</f>
        <v>*</v>
      </c>
      <c r="H69" s="173"/>
      <c r="I69" s="173"/>
      <c r="J69" s="217"/>
      <c r="K69" s="217"/>
      <c r="L69" s="83" t="s">
        <v>609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3"/>
      <c r="P69" s="173"/>
      <c r="Q69" s="83"/>
      <c r="R69" s="10" t="str">
        <f>IFERROR(_xlfn.XLOOKUP(F69, BS_ATIVIDADE[ATIVIDADE],BS_ATIVIDADE[UNIDADE] ), "*")</f>
        <v>*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8"/>
      <c r="W69" s="173"/>
      <c r="X69" s="218"/>
      <c r="Y69" s="158"/>
      <c r="Z69" s="158"/>
      <c r="AA69" s="83"/>
      <c r="AB69" s="70"/>
      <c r="AC69" s="70"/>
      <c r="AD69" s="173"/>
      <c r="AE69" s="83"/>
      <c r="AF69" s="83"/>
      <c r="AG69" s="83"/>
      <c r="AH69" s="48"/>
      <c r="AI69" s="142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84" t="str">
        <f>IF(BS_CONTROLE[[#This Row],[Local - Partida]]=0, "-", BS_CONTROLE[[#This Row],[Local - Partida]])</f>
        <v>-</v>
      </c>
      <c r="AL69" s="284" t="str">
        <f>IF(BS_CONTROLE[[#This Row],[Local - Encerramento]]=0, "-", BS_CONTROLE[[#This Row],[Local - Encerramento]])</f>
        <v>-</v>
      </c>
      <c r="AM69" s="284" t="str">
        <f>IF(BS_CONTROLE[[#This Row],[Entre - Estações]]=0, "-", BS_CONTROLE[[#This Row],[Entre - Estações]])</f>
        <v>-</v>
      </c>
      <c r="AN69" s="284" t="str">
        <f>IF(BS_CONTROLE[[#This Row],[SB]]=0, "-", BS_CONTROLE[[#This Row],[SB]])</f>
        <v>-</v>
      </c>
      <c r="AO69" s="285" t="str">
        <f>IF(BS_CONTROLE[[#This Row],[SUB]]=0, "-", BS_CONTROLE[[#This Row],[SUB]])</f>
        <v>-</v>
      </c>
      <c r="AP69" s="286" t="str">
        <f>IF(BS_CONTROLE[[#This Row],[KM - Inicio]]=0, "-", BS_CONTROLE[[#This Row],[KM - Inicio]])</f>
        <v>-</v>
      </c>
      <c r="AQ69" s="286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9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7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Aderente</v>
      </c>
      <c r="BR69" s="18" t="str">
        <f t="shared" si="3"/>
        <v>*</v>
      </c>
      <c r="BS69" s="18" t="str">
        <f t="shared" si="4"/>
        <v>*</v>
      </c>
      <c r="BT69" s="225" t="str">
        <f t="shared" si="5"/>
        <v/>
      </c>
    </row>
    <row r="70" spans="1:72" hidden="1">
      <c r="A70" s="50" t="str">
        <f t="shared" si="1"/>
        <v/>
      </c>
      <c r="B70" s="171"/>
      <c r="C70" s="8" t="str">
        <f>IF(BS_CONTROLE[[#This Row],[DATA]]="","",WEEKNUM(BS_CONTROLE[[#This Row],[DATA]]))</f>
        <v/>
      </c>
      <c r="D70" s="51"/>
      <c r="E70" s="321">
        <v>65</v>
      </c>
      <c r="F70" s="172"/>
      <c r="G70" s="9" t="str">
        <f>IF(D70="","*",VLOOKUP(F70,BS_ATIVIDADE[#All],3,FALSE))</f>
        <v>*</v>
      </c>
      <c r="H70" s="173"/>
      <c r="I70" s="173"/>
      <c r="J70" s="217"/>
      <c r="K70" s="217"/>
      <c r="L70" s="83" t="s">
        <v>609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3"/>
      <c r="P70" s="173"/>
      <c r="Q70" s="83"/>
      <c r="R70" s="10" t="str">
        <f>IFERROR(_xlfn.XLOOKUP(F70, BS_ATIVIDADE[ATIVIDADE],BS_ATIVIDADE[UNIDADE] ), "*")</f>
        <v>*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8"/>
      <c r="W70" s="173"/>
      <c r="X70" s="218"/>
      <c r="Y70" s="158"/>
      <c r="Z70" s="158"/>
      <c r="AA70" s="83"/>
      <c r="AB70" s="70"/>
      <c r="AC70" s="70"/>
      <c r="AD70" s="173"/>
      <c r="AE70" s="83"/>
      <c r="AF70" s="83"/>
      <c r="AG70" s="83"/>
      <c r="AH70" s="48"/>
      <c r="AI70" s="142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-</v>
      </c>
      <c r="AN70" s="284" t="str">
        <f>IF(BS_CONTROLE[[#This Row],[SB]]=0, "-", BS_CONTROLE[[#This Row],[SB]])</f>
        <v>-</v>
      </c>
      <c r="AO70" s="285" t="str">
        <f>IF(BS_CONTROLE[[#This Row],[SUB]]=0, "-", BS_CONTROLE[[#This Row],[SUB]])</f>
        <v>-</v>
      </c>
      <c r="AP70" s="286" t="str">
        <f>IF(BS_CONTROLE[[#This Row],[KM - Inicio]]=0, "-", BS_CONTROLE[[#This Row],[KM - Inicio]])</f>
        <v>-</v>
      </c>
      <c r="AQ70" s="286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9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7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Aderente</v>
      </c>
      <c r="BR70" s="18" t="str">
        <f t="shared" si="3"/>
        <v>*</v>
      </c>
      <c r="BS70" s="18" t="str">
        <f t="shared" si="4"/>
        <v>*</v>
      </c>
      <c r="BT70" s="225" t="str">
        <f t="shared" si="5"/>
        <v/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609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idden="1">
      <c r="A72" s="50" t="str">
        <f t="shared" si="9"/>
        <v/>
      </c>
      <c r="B72" s="171"/>
      <c r="C72" s="8" t="str">
        <f>IF(BS_CONTROLE[[#This Row],[DATA]]="","",WEEKNUM(BS_CONTROLE[[#This Row],[DATA]]))</f>
        <v/>
      </c>
      <c r="D72" s="51"/>
      <c r="E72" s="320">
        <v>67</v>
      </c>
      <c r="F72" s="172"/>
      <c r="G72" s="9" t="str">
        <f>IF(D72="","*",VLOOKUP(F72,BS_ATIVIDADE[#All],3,FALSE))</f>
        <v>*</v>
      </c>
      <c r="H72" s="173"/>
      <c r="I72" s="173"/>
      <c r="J72" s="217"/>
      <c r="K72" s="217"/>
      <c r="L72" s="83" t="s">
        <v>609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3"/>
      <c r="P72" s="173"/>
      <c r="Q72" s="83"/>
      <c r="R72" s="10" t="str">
        <f>IFERROR(_xlfn.XLOOKUP(F72, BS_ATIVIDADE[ATIVIDADE],BS_ATIVIDADE[UNIDADE] ), "*")</f>
        <v>*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8"/>
      <c r="W72" s="173"/>
      <c r="X72" s="218"/>
      <c r="Y72" s="158"/>
      <c r="Z72" s="158"/>
      <c r="AA72" s="83"/>
      <c r="AB72" s="70"/>
      <c r="AC72" s="70"/>
      <c r="AD72" s="173"/>
      <c r="AE72" s="83"/>
      <c r="AF72" s="83"/>
      <c r="AG72" s="83"/>
      <c r="AH72" s="48"/>
      <c r="AI72" s="142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84" t="str">
        <f>IF(BS_CONTROLE[[#This Row],[Local - Partida]]=0, "-", BS_CONTROLE[[#This Row],[Local - Partida]])</f>
        <v>-</v>
      </c>
      <c r="AL72" s="284" t="str">
        <f>IF(BS_CONTROLE[[#This Row],[Local - Encerramento]]=0, "-", BS_CONTROLE[[#This Row],[Local - Encerramento]])</f>
        <v>-</v>
      </c>
      <c r="AM72" s="284" t="str">
        <f>IF(BS_CONTROLE[[#This Row],[Entre - Estações]]=0, "-", BS_CONTROLE[[#This Row],[Entre - Estações]])</f>
        <v>-</v>
      </c>
      <c r="AN72" s="284" t="str">
        <f>IF(BS_CONTROLE[[#This Row],[SB]]=0, "-", BS_CONTROLE[[#This Row],[SB]])</f>
        <v>-</v>
      </c>
      <c r="AO72" s="285" t="str">
        <f>IF(BS_CONTROLE[[#This Row],[SUB]]=0, "-", BS_CONTROLE[[#This Row],[SUB]])</f>
        <v>-</v>
      </c>
      <c r="AP72" s="286" t="str">
        <f>IF(BS_CONTROLE[[#This Row],[KM - Inicio]]=0, "-", BS_CONTROLE[[#This Row],[KM - Inicio]])</f>
        <v>-</v>
      </c>
      <c r="AQ72" s="286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9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7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10"/>
        <v>Aderente</v>
      </c>
      <c r="BR72" s="18" t="str">
        <f t="shared" si="11"/>
        <v>*</v>
      </c>
      <c r="BS72" s="18" t="str">
        <f t="shared" si="12"/>
        <v>*</v>
      </c>
      <c r="BT72" s="225" t="str">
        <f t="shared" si="13"/>
        <v/>
      </c>
    </row>
    <row r="73" spans="1:72" hidden="1">
      <c r="A73" s="50" t="str">
        <f t="shared" si="9"/>
        <v/>
      </c>
      <c r="B73" s="171"/>
      <c r="C73" s="8" t="str">
        <f>IF(BS_CONTROLE[[#This Row],[DATA]]="","",WEEKNUM(BS_CONTROLE[[#This Row],[DATA]]))</f>
        <v/>
      </c>
      <c r="D73" s="51"/>
      <c r="E73" s="320">
        <v>68</v>
      </c>
      <c r="F73" s="172"/>
      <c r="G73" s="9" t="str">
        <f>IF(D73="","*",VLOOKUP(F73,BS_ATIVIDADE[#All],3,FALSE))</f>
        <v>*</v>
      </c>
      <c r="H73" s="173"/>
      <c r="I73" s="173"/>
      <c r="J73" s="217"/>
      <c r="K73" s="217"/>
      <c r="L73" s="83" t="s">
        <v>609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3"/>
      <c r="P73" s="173"/>
      <c r="Q73" s="83"/>
      <c r="R73" s="10" t="str">
        <f>IFERROR(_xlfn.XLOOKUP(F73, BS_ATIVIDADE[ATIVIDADE],BS_ATIVIDADE[UNIDADE] ), "*")</f>
        <v>*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8"/>
      <c r="W73" s="173"/>
      <c r="X73" s="218"/>
      <c r="Y73" s="158"/>
      <c r="Z73" s="158"/>
      <c r="AA73" s="83"/>
      <c r="AB73" s="70"/>
      <c r="AC73" s="70"/>
      <c r="AD73" s="173"/>
      <c r="AE73" s="83"/>
      <c r="AF73" s="83"/>
      <c r="AG73" s="83"/>
      <c r="AH73" s="48"/>
      <c r="AI73" s="142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4" t="str">
        <f>IF(BS_CONTROLE[[#This Row],[Local - Partida]]=0, "-", BS_CONTROLE[[#This Row],[Local - Partida]])</f>
        <v>-</v>
      </c>
      <c r="AL73" s="284" t="str">
        <f>IF(BS_CONTROLE[[#This Row],[Local - Encerramento]]=0, "-", BS_CONTROLE[[#This Row],[Local - Encerramento]])</f>
        <v>-</v>
      </c>
      <c r="AM73" s="284" t="str">
        <f>IF(BS_CONTROLE[[#This Row],[Entre - Estações]]=0, "-", BS_CONTROLE[[#This Row],[Entre - Estações]])</f>
        <v>-</v>
      </c>
      <c r="AN73" s="284" t="str">
        <f>IF(BS_CONTROLE[[#This Row],[SB]]=0, "-", BS_CONTROLE[[#This Row],[SB]])</f>
        <v>-</v>
      </c>
      <c r="AO73" s="285" t="str">
        <f>IF(BS_CONTROLE[[#This Row],[SUB]]=0, "-", BS_CONTROLE[[#This Row],[SUB]])</f>
        <v>-</v>
      </c>
      <c r="AP73" s="286" t="str">
        <f>IF(BS_CONTROLE[[#This Row],[KM - Inicio]]=0, "-", BS_CONTROLE[[#This Row],[KM - Inicio]])</f>
        <v>-</v>
      </c>
      <c r="AQ73" s="286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9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7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10"/>
        <v>Aderente</v>
      </c>
      <c r="BR73" s="18" t="str">
        <f t="shared" si="11"/>
        <v>*</v>
      </c>
      <c r="BS73" s="18" t="str">
        <f t="shared" si="12"/>
        <v>*</v>
      </c>
      <c r="BT73" s="225" t="str">
        <f t="shared" si="13"/>
        <v/>
      </c>
    </row>
    <row r="74" spans="1:72" hidden="1">
      <c r="A74" s="50" t="str">
        <f t="shared" si="9"/>
        <v/>
      </c>
      <c r="B74" s="171"/>
      <c r="C74" s="8" t="str">
        <f>IF(BS_CONTROLE[[#This Row],[DATA]]="","",WEEKNUM(BS_CONTROLE[[#This Row],[DATA]]))</f>
        <v/>
      </c>
      <c r="D74" s="51"/>
      <c r="E74" s="320">
        <v>69</v>
      </c>
      <c r="F74" s="172"/>
      <c r="G74" s="9" t="str">
        <f>IF(D74="","*",VLOOKUP(F74,BS_ATIVIDADE[#All],3,FALSE))</f>
        <v>*</v>
      </c>
      <c r="H74" s="173"/>
      <c r="I74" s="173"/>
      <c r="J74" s="217"/>
      <c r="K74" s="217"/>
      <c r="L74" s="83" t="s">
        <v>609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3"/>
      <c r="P74" s="173"/>
      <c r="Q74" s="83"/>
      <c r="R74" s="10" t="str">
        <f>IFERROR(_xlfn.XLOOKUP(F74, BS_ATIVIDADE[ATIVIDADE],BS_ATIVIDADE[UNIDADE] ), "*")</f>
        <v>*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8"/>
      <c r="W74" s="173"/>
      <c r="X74" s="218"/>
      <c r="Y74" s="158"/>
      <c r="Z74" s="158"/>
      <c r="AA74" s="83"/>
      <c r="AB74" s="70"/>
      <c r="AC74" s="70"/>
      <c r="AD74" s="173"/>
      <c r="AE74" s="83"/>
      <c r="AF74" s="83"/>
      <c r="AG74" s="83"/>
      <c r="AH74" s="48"/>
      <c r="AI74" s="142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-</v>
      </c>
      <c r="AN74" s="284" t="str">
        <f>IF(BS_CONTROLE[[#This Row],[SB]]=0, "-", BS_CONTROLE[[#This Row],[SB]])</f>
        <v>-</v>
      </c>
      <c r="AO74" s="285" t="str">
        <f>IF(BS_CONTROLE[[#This Row],[SUB]]=0, "-", BS_CONTROLE[[#This Row],[SUB]])</f>
        <v>-</v>
      </c>
      <c r="AP74" s="286" t="str">
        <f>IF(BS_CONTROLE[[#This Row],[KM - Inicio]]=0, "-", BS_CONTROLE[[#This Row],[KM - Inicio]])</f>
        <v>-</v>
      </c>
      <c r="AQ74" s="286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9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7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10"/>
        <v>Aderente</v>
      </c>
      <c r="BR74" s="18" t="str">
        <f t="shared" si="11"/>
        <v>*</v>
      </c>
      <c r="BS74" s="18" t="str">
        <f t="shared" si="12"/>
        <v>*</v>
      </c>
      <c r="BT74" s="225" t="str">
        <f t="shared" si="13"/>
        <v/>
      </c>
    </row>
    <row r="75" spans="1:72" hidden="1">
      <c r="A75" s="50" t="str">
        <f t="shared" si="9"/>
        <v/>
      </c>
      <c r="B75" s="171"/>
      <c r="C75" s="8" t="str">
        <f>IF(BS_CONTROLE[[#This Row],[DATA]]="","",WEEKNUM(BS_CONTROLE[[#This Row],[DATA]]))</f>
        <v/>
      </c>
      <c r="D75" s="51"/>
      <c r="E75" s="320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 t="s">
        <v>609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3"/>
      <c r="P75" s="173"/>
      <c r="Q75" s="83"/>
      <c r="R75" s="10" t="str">
        <f>IFERROR(_xlfn.XLOOKUP(F75, BS_ATIVIDADE[ATIVIDADE],BS_ATIVIDADE[UNIDADE] ), "*")</f>
        <v>*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BASE_MAPA!$E$2:$E$359, BASE_MAPA!$J$2:$J$359),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84" t="str">
        <f>IF(BS_CONTROLE[[#This Row],[Local - Partida]]=0, "-", BS_CONTROLE[[#This Row],[Local - Partida]])</f>
        <v>-</v>
      </c>
      <c r="AL75" s="284" t="str">
        <f>IF(BS_CONTROLE[[#This Row],[Local - Encerramento]]=0, "-", BS_CONTROLE[[#This Row],[Local - Encerramento]])</f>
        <v>-</v>
      </c>
      <c r="AM75" s="284" t="str">
        <f>IF(BS_CONTROLE[[#This Row],[Entre - Estações]]=0, "-", BS_CONTROLE[[#This Row],[Entre - Estações]])</f>
        <v>-</v>
      </c>
      <c r="AN75" s="284" t="str">
        <f>IF(BS_CONTROLE[[#This Row],[SB]]=0, "-", BS_CONTROLE[[#This Row],[SB]])</f>
        <v>-</v>
      </c>
      <c r="AO75" s="285" t="str">
        <f>IF(BS_CONTROLE[[#This Row],[SUB]]=0, "-", BS_CONTROLE[[#This Row],[SUB]])</f>
        <v>-</v>
      </c>
      <c r="AP75" s="286" t="str">
        <f>IF(BS_CONTROLE[[#This Row],[KM - Inicio]]=0, "-", BS_CONTROLE[[#This Row],[KM - Inicio]])</f>
        <v>-</v>
      </c>
      <c r="AQ75" s="286" t="str">
        <f>IF(BS_CONTROLE[[#This Row],[KM - Fim]]=0, "-", BS_CONTROLE[[#This Row],[KM - Fim]])</f>
        <v>-</v>
      </c>
      <c r="AR75" s="38"/>
      <c r="AS75" s="38"/>
      <c r="AT75" s="38"/>
      <c r="AU75" s="38"/>
      <c r="AV75" s="38"/>
      <c r="AW75" s="38"/>
      <c r="AX75" s="38"/>
      <c r="AY75" s="319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BASE_MAPA!$E$2:$E$359, BASE_MAPA!$J$2:$J$359), "ERRO")</f>
        <v>ERRO</v>
      </c>
      <c r="BF75" s="287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10"/>
        <v>Aderente</v>
      </c>
      <c r="BR75" s="18" t="str">
        <f t="shared" si="11"/>
        <v>*</v>
      </c>
      <c r="BS75" s="18" t="str">
        <f t="shared" si="12"/>
        <v>*</v>
      </c>
      <c r="BT75" s="225" t="str">
        <f t="shared" si="13"/>
        <v/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609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609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idden="1">
      <c r="A78" s="50" t="str">
        <f t="shared" si="9"/>
        <v/>
      </c>
      <c r="B78" s="171"/>
      <c r="C78" s="8" t="str">
        <f>IF(BS_CONTROLE[[#This Row],[DATA]]="","",WEEKNUM(BS_CONTROLE[[#This Row],[DATA]]))</f>
        <v/>
      </c>
      <c r="D78" s="51"/>
      <c r="E78" s="320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609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4" t="str">
        <f>IF(BS_CONTROLE[[#This Row],[Local - Partida]]=0, "-", BS_CONTROLE[[#This Row],[Local - Partida]])</f>
        <v>-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-</v>
      </c>
      <c r="AN78" s="284" t="str">
        <f>IF(BS_CONTROLE[[#This Row],[SB]]=0, "-", BS_CONTROLE[[#This Row],[SB]])</f>
        <v>-</v>
      </c>
      <c r="AO78" s="285" t="str">
        <f>IF(BS_CONTROLE[[#This Row],[SUB]]=0, "-", BS_CONTROLE[[#This Row],[SUB]])</f>
        <v>-</v>
      </c>
      <c r="AP78" s="286" t="str">
        <f>IF(BS_CONTROLE[[#This Row],[KM - Inicio]]=0, "-", BS_CONTROLE[[#This Row],[KM - Inicio]])</f>
        <v>-</v>
      </c>
      <c r="AQ78" s="286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9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7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10"/>
        <v>Aderente</v>
      </c>
      <c r="BR78" s="18" t="str">
        <f t="shared" si="11"/>
        <v>*</v>
      </c>
      <c r="BS78" s="18" t="str">
        <f t="shared" si="12"/>
        <v>*</v>
      </c>
      <c r="BT78" s="225" t="str">
        <f t="shared" si="13"/>
        <v/>
      </c>
    </row>
    <row r="79" spans="1:72" hidden="1">
      <c r="A79" s="50" t="str">
        <f t="shared" si="9"/>
        <v/>
      </c>
      <c r="B79" s="171"/>
      <c r="C79" s="8" t="str">
        <f>IF(BS_CONTROLE[[#This Row],[DATA]]="","",WEEKNUM(BS_CONTROLE[[#This Row],[DATA]]))</f>
        <v/>
      </c>
      <c r="D79" s="51"/>
      <c r="E79" s="320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609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4" t="str">
        <f>IF(BS_CONTROLE[[#This Row],[Local - Partida]]=0, "-", BS_CONTROLE[[#This Row],[Local - Partida]])</f>
        <v>-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-</v>
      </c>
      <c r="AN79" s="284" t="str">
        <f>IF(BS_CONTROLE[[#This Row],[SB]]=0, "-", BS_CONTROLE[[#This Row],[SB]])</f>
        <v>-</v>
      </c>
      <c r="AO79" s="285" t="str">
        <f>IF(BS_CONTROLE[[#This Row],[SUB]]=0, "-", BS_CONTROLE[[#This Row],[SUB]])</f>
        <v>-</v>
      </c>
      <c r="AP79" s="286" t="str">
        <f>IF(BS_CONTROLE[[#This Row],[KM - Inicio]]=0, "-", BS_CONTROLE[[#This Row],[KM - Inicio]])</f>
        <v>-</v>
      </c>
      <c r="AQ79" s="286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9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7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/>
      </c>
      <c r="B80" s="171"/>
      <c r="C80" s="8" t="str">
        <f>IF(BS_CONTROLE[[#This Row],[DATA]]="","",WEEKNUM(BS_CONTROLE[[#This Row],[DATA]]))</f>
        <v/>
      </c>
      <c r="D80" s="51"/>
      <c r="E80" s="320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609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4" t="str">
        <f>IF(BS_CONTROLE[[#This Row],[Local - Partida]]=0, "-", BS_CONTROLE[[#This Row],[Local - Partida]])</f>
        <v>-</v>
      </c>
      <c r="AL80" s="284" t="str">
        <f>IF(BS_CONTROLE[[#This Row],[Local - Encerramento]]=0, "-", BS_CONTROLE[[#This Row],[Local - Encerramento]])</f>
        <v>-</v>
      </c>
      <c r="AM80" s="284" t="str">
        <f>IF(BS_CONTROLE[[#This Row],[Entre - Estações]]=0, "-", BS_CONTROLE[[#This Row],[Entre - Estações]])</f>
        <v>-</v>
      </c>
      <c r="AN80" s="284" t="str">
        <f>IF(BS_CONTROLE[[#This Row],[SB]]=0, "-", BS_CONTROLE[[#This Row],[SB]])</f>
        <v>-</v>
      </c>
      <c r="AO80" s="285" t="str">
        <f>IF(BS_CONTROLE[[#This Row],[SUB]]=0, "-", BS_CONTROLE[[#This Row],[SUB]])</f>
        <v>-</v>
      </c>
      <c r="AP80" s="286" t="str">
        <f>IF(BS_CONTROLE[[#This Row],[KM - Inicio]]=0, "-", BS_CONTROLE[[#This Row],[KM - Inicio]])</f>
        <v>-</v>
      </c>
      <c r="AQ80" s="286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9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7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10"/>
        <v>Aderente</v>
      </c>
      <c r="BR80" s="18" t="str">
        <f t="shared" si="11"/>
        <v>*</v>
      </c>
      <c r="BS80" s="18" t="str">
        <f t="shared" si="12"/>
        <v>*</v>
      </c>
      <c r="BT80" s="225" t="str">
        <f t="shared" si="13"/>
        <v/>
      </c>
    </row>
    <row r="81" spans="1:72" hidden="1">
      <c r="A81" s="50" t="str">
        <f t="shared" si="9"/>
        <v/>
      </c>
      <c r="B81" s="171"/>
      <c r="C81" s="8" t="str">
        <f>IF(BS_CONTROLE[[#This Row],[DATA]]="","",WEEKNUM(BS_CONTROLE[[#This Row],[DATA]]))</f>
        <v/>
      </c>
      <c r="D81" s="51"/>
      <c r="E81" s="320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609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4" t="str">
        <f>IF(BS_CONTROLE[[#This Row],[Local - Partida]]=0, "-", BS_CONTROLE[[#This Row],[Local - Partida]])</f>
        <v>-</v>
      </c>
      <c r="AL81" s="284" t="str">
        <f>IF(BS_CONTROLE[[#This Row],[Local - Encerramento]]=0, "-", BS_CONTROLE[[#This Row],[Local - Encerramento]])</f>
        <v>-</v>
      </c>
      <c r="AM81" s="284" t="str">
        <f>IF(BS_CONTROLE[[#This Row],[Entre - Estações]]=0, "-", BS_CONTROLE[[#This Row],[Entre - Estações]])</f>
        <v>-</v>
      </c>
      <c r="AN81" s="284" t="str">
        <f>IF(BS_CONTROLE[[#This Row],[SB]]=0, "-", BS_CONTROLE[[#This Row],[SB]])</f>
        <v>-</v>
      </c>
      <c r="AO81" s="285" t="str">
        <f>IF(BS_CONTROLE[[#This Row],[SUB]]=0, "-", BS_CONTROLE[[#This Row],[SUB]])</f>
        <v>-</v>
      </c>
      <c r="AP81" s="286" t="str">
        <f>IF(BS_CONTROLE[[#This Row],[KM - Inicio]]=0, "-", BS_CONTROLE[[#This Row],[KM - Inicio]])</f>
        <v>-</v>
      </c>
      <c r="AQ81" s="286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9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7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10"/>
        <v>Aderente</v>
      </c>
      <c r="BR81" s="18" t="str">
        <f t="shared" si="11"/>
        <v>*</v>
      </c>
      <c r="BS81" s="18" t="str">
        <f t="shared" si="12"/>
        <v>*</v>
      </c>
      <c r="BT81" s="225" t="str">
        <f t="shared" si="13"/>
        <v/>
      </c>
    </row>
    <row r="82" spans="1:72" hidden="1">
      <c r="A82" s="50" t="str">
        <f t="shared" si="9"/>
        <v/>
      </c>
      <c r="B82" s="171"/>
      <c r="C82" s="8" t="str">
        <f>IF(BS_CONTROLE[[#This Row],[DATA]]="","",WEEKNUM(BS_CONTROLE[[#This Row],[DATA]]))</f>
        <v/>
      </c>
      <c r="D82" s="51"/>
      <c r="E82" s="321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609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BASE_MAPA!$E$2:$E$359, BASE_MAPA!$J$2:$J$359),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4" t="str">
        <f>IF(BS_CONTROLE[[#This Row],[Local - Partida]]=0, "-", BS_CONTROLE[[#This Row],[Local - Partida]])</f>
        <v>-</v>
      </c>
      <c r="AL82" s="284" t="str">
        <f>IF(BS_CONTROLE[[#This Row],[Local - Encerramento]]=0, "-", BS_CONTROLE[[#This Row],[Local - Encerramento]])</f>
        <v>-</v>
      </c>
      <c r="AM82" s="284" t="str">
        <f>IF(BS_CONTROLE[[#This Row],[Entre - Estações]]=0, "-", BS_CONTROLE[[#This Row],[Entre - Estações]])</f>
        <v>-</v>
      </c>
      <c r="AN82" s="284" t="str">
        <f>IF(BS_CONTROLE[[#This Row],[SB]]=0, "-", BS_CONTROLE[[#This Row],[SB]])</f>
        <v>-</v>
      </c>
      <c r="AO82" s="285" t="str">
        <f>IF(BS_CONTROLE[[#This Row],[SUB]]=0, "-", BS_CONTROLE[[#This Row],[SUB]])</f>
        <v>-</v>
      </c>
      <c r="AP82" s="286" t="str">
        <f>IF(BS_CONTROLE[[#This Row],[KM - Inicio]]=0, "-", BS_CONTROLE[[#This Row],[KM - Inicio]])</f>
        <v>-</v>
      </c>
      <c r="AQ82" s="286" t="str">
        <f>IF(BS_CONTROLE[[#This Row],[KM - Fim]]=0, "-", BS_CONTROLE[[#This Row],[KM - Fim]])</f>
        <v>-</v>
      </c>
      <c r="AR82" s="38"/>
      <c r="AS82" s="38"/>
      <c r="AT82" s="38"/>
      <c r="AU82" s="38"/>
      <c r="AV82" s="38"/>
      <c r="AW82" s="38"/>
      <c r="AX82" s="38"/>
      <c r="AY82" s="319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7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10"/>
        <v>Aderente</v>
      </c>
      <c r="BR82" s="18" t="str">
        <f t="shared" si="11"/>
        <v>*</v>
      </c>
      <c r="BS82" s="18" t="str">
        <f t="shared" si="12"/>
        <v>*</v>
      </c>
      <c r="BT82" s="225" t="str">
        <f t="shared" si="13"/>
        <v/>
      </c>
    </row>
    <row r="83" spans="1:72" hidden="1">
      <c r="A83" s="50" t="str">
        <f t="shared" si="9"/>
        <v/>
      </c>
      <c r="B83" s="171"/>
      <c r="C83" s="8" t="str">
        <f>IF(BS_CONTROLE[[#This Row],[DATA]]="","",WEEKNUM(BS_CONTROLE[[#This Row],[DATA]]))</f>
        <v/>
      </c>
      <c r="D83" s="51"/>
      <c r="E83" s="320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609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4" t="str">
        <f>IF(BS_CONTROLE[[#This Row],[Local - Partida]]=0, "-", BS_CONTROLE[[#This Row],[Local - Partida]])</f>
        <v>-</v>
      </c>
      <c r="AL83" s="284" t="str">
        <f>IF(BS_CONTROLE[[#This Row],[Local - Encerramento]]=0, "-", BS_CONTROLE[[#This Row],[Local - Encerramento]])</f>
        <v>-</v>
      </c>
      <c r="AM83" s="284" t="str">
        <f>IF(BS_CONTROLE[[#This Row],[Entre - Estações]]=0, "-", BS_CONTROLE[[#This Row],[Entre - Estações]])</f>
        <v>-</v>
      </c>
      <c r="AN83" s="284" t="str">
        <f>IF(BS_CONTROLE[[#This Row],[SB]]=0, "-", BS_CONTROLE[[#This Row],[SB]])</f>
        <v>-</v>
      </c>
      <c r="AO83" s="285" t="str">
        <f>IF(BS_CONTROLE[[#This Row],[SUB]]=0, "-", BS_CONTROLE[[#This Row],[SUB]])</f>
        <v>-</v>
      </c>
      <c r="AP83" s="286" t="str">
        <f>IF(BS_CONTROLE[[#This Row],[KM - Inicio]]=0, "-", BS_CONTROLE[[#This Row],[KM - Inicio]])</f>
        <v>-</v>
      </c>
      <c r="AQ83" s="286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9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7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10"/>
        <v>Aderente</v>
      </c>
      <c r="BR83" s="18" t="str">
        <f t="shared" si="11"/>
        <v>*</v>
      </c>
      <c r="BS83" s="18" t="str">
        <f t="shared" si="12"/>
        <v>*</v>
      </c>
      <c r="BT83" s="225" t="str">
        <f t="shared" si="13"/>
        <v/>
      </c>
    </row>
    <row r="84" spans="1:72" hidden="1">
      <c r="A84" s="50" t="str">
        <f t="shared" si="9"/>
        <v/>
      </c>
      <c r="B84" s="171"/>
      <c r="C84" s="8" t="str">
        <f>IF(BS_CONTROLE[[#This Row],[DATA]]="","",WEEKNUM(BS_CONTROLE[[#This Row],[DATA]]))</f>
        <v/>
      </c>
      <c r="D84" s="51"/>
      <c r="E84" s="320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609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4" t="str">
        <f>IF(BS_CONTROLE[[#This Row],[Local - Partida]]=0, "-", BS_CONTROLE[[#This Row],[Local - Partida]])</f>
        <v>-</v>
      </c>
      <c r="AL84" s="284" t="str">
        <f>IF(BS_CONTROLE[[#This Row],[Local - Encerramento]]=0, "-", BS_CONTROLE[[#This Row],[Local - Encerramento]])</f>
        <v>-</v>
      </c>
      <c r="AM84" s="284" t="str">
        <f>IF(BS_CONTROLE[[#This Row],[Entre - Estações]]=0, "-", BS_CONTROLE[[#This Row],[Entre - Estações]])</f>
        <v>-</v>
      </c>
      <c r="AN84" s="284" t="str">
        <f>IF(BS_CONTROLE[[#This Row],[SB]]=0, "-", BS_CONTROLE[[#This Row],[SB]])</f>
        <v>-</v>
      </c>
      <c r="AO84" s="285" t="str">
        <f>IF(BS_CONTROLE[[#This Row],[SUB]]=0, "-", BS_CONTROLE[[#This Row],[SUB]])</f>
        <v>-</v>
      </c>
      <c r="AP84" s="286" t="str">
        <f>IF(BS_CONTROLE[[#This Row],[KM - Inicio]]=0, "-", BS_CONTROLE[[#This Row],[KM - Inicio]])</f>
        <v>-</v>
      </c>
      <c r="AQ84" s="286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9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7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10"/>
        <v>Aderente</v>
      </c>
      <c r="BR84" s="18" t="str">
        <f t="shared" si="11"/>
        <v>*</v>
      </c>
      <c r="BS84" s="18" t="str">
        <f t="shared" si="12"/>
        <v>*</v>
      </c>
      <c r="BT84" s="225" t="str">
        <f t="shared" si="13"/>
        <v/>
      </c>
    </row>
    <row r="85" spans="1:72" hidden="1">
      <c r="A85" s="50" t="str">
        <f t="shared" si="9"/>
        <v/>
      </c>
      <c r="B85" s="171"/>
      <c r="C85" s="8" t="str">
        <f>IF(BS_CONTROLE[[#This Row],[DATA]]="","",WEEKNUM(BS_CONTROLE[[#This Row],[DATA]]))</f>
        <v/>
      </c>
      <c r="D85" s="51"/>
      <c r="E85" s="320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609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4" t="str">
        <f>IF(BS_CONTROLE[[#This Row],[Local - Partida]]=0, "-", BS_CONTROLE[[#This Row],[Local - Partida]])</f>
        <v>-</v>
      </c>
      <c r="AL85" s="284" t="str">
        <f>IF(BS_CONTROLE[[#This Row],[Local - Encerramento]]=0, "-", BS_CONTROLE[[#This Row],[Local - Encerramento]])</f>
        <v>-</v>
      </c>
      <c r="AM85" s="284" t="str">
        <f>IF(BS_CONTROLE[[#This Row],[Entre - Estações]]=0, "-", BS_CONTROLE[[#This Row],[Entre - Estações]])</f>
        <v>-</v>
      </c>
      <c r="AN85" s="284" t="str">
        <f>IF(BS_CONTROLE[[#This Row],[SB]]=0, "-", BS_CONTROLE[[#This Row],[SB]])</f>
        <v>-</v>
      </c>
      <c r="AO85" s="285" t="str">
        <f>IF(BS_CONTROLE[[#This Row],[SUB]]=0, "-", BS_CONTROLE[[#This Row],[SUB]])</f>
        <v>-</v>
      </c>
      <c r="AP85" s="286" t="str">
        <f>IF(BS_CONTROLE[[#This Row],[KM - Inicio]]=0, "-", BS_CONTROLE[[#This Row],[KM - Inicio]])</f>
        <v>-</v>
      </c>
      <c r="AQ85" s="28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9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7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10"/>
        <v>Aderente</v>
      </c>
      <c r="BR85" s="18" t="str">
        <f t="shared" si="11"/>
        <v>*</v>
      </c>
      <c r="BS85" s="18" t="str">
        <f t="shared" si="12"/>
        <v>*</v>
      </c>
      <c r="BT85" s="225" t="str">
        <f t="shared" si="13"/>
        <v/>
      </c>
    </row>
    <row r="86" spans="1:72" hidden="1">
      <c r="A86" s="50" t="str">
        <f t="shared" si="9"/>
        <v/>
      </c>
      <c r="B86" s="171"/>
      <c r="C86" s="8" t="str">
        <f>IF(BS_CONTROLE[[#This Row],[DATA]]="","",WEEKNUM(BS_CONTROLE[[#This Row],[DATA]]))</f>
        <v/>
      </c>
      <c r="D86" s="51"/>
      <c r="E86" s="320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609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4" t="str">
        <f>IF(BS_CONTROLE[[#This Row],[Local - Partida]]=0, "-", BS_CONTROLE[[#This Row],[Local - Partida]])</f>
        <v>-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-</v>
      </c>
      <c r="AN86" s="284" t="str">
        <f>IF(BS_CONTROLE[[#This Row],[SB]]=0, "-", BS_CONTROLE[[#This Row],[SB]])</f>
        <v>-</v>
      </c>
      <c r="AO86" s="285" t="str">
        <f>IF(BS_CONTROLE[[#This Row],[SUB]]=0, "-", BS_CONTROLE[[#This Row],[SUB]])</f>
        <v>-</v>
      </c>
      <c r="AP86" s="286" t="str">
        <f>IF(BS_CONTROLE[[#This Row],[KM - Inicio]]=0, "-", BS_CONTROLE[[#This Row],[KM - Inicio]])</f>
        <v>-</v>
      </c>
      <c r="AQ86" s="286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7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10"/>
        <v>Aderente</v>
      </c>
      <c r="BR86" s="18" t="str">
        <f t="shared" si="11"/>
        <v>*</v>
      </c>
      <c r="BS86" s="18" t="str">
        <f t="shared" si="12"/>
        <v>*</v>
      </c>
      <c r="BT86" s="225" t="str">
        <f t="shared" si="13"/>
        <v/>
      </c>
    </row>
    <row r="87" spans="1:72" hidden="1">
      <c r="A87" s="50" t="str">
        <f t="shared" si="9"/>
        <v/>
      </c>
      <c r="B87" s="171"/>
      <c r="C87" s="8" t="str">
        <f>IF(BS_CONTROLE[[#This Row],[DATA]]="","",WEEKNUM(BS_CONTROLE[[#This Row],[DATA]]))</f>
        <v/>
      </c>
      <c r="D87" s="51"/>
      <c r="E87" s="320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609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4" t="str">
        <f>IF(BS_CONTROLE[[#This Row],[Local - Partida]]=0, "-", BS_CONTROLE[[#This Row],[Local - Partida]])</f>
        <v>-</v>
      </c>
      <c r="AL87" s="284" t="str">
        <f>IF(BS_CONTROLE[[#This Row],[Local - Encerramento]]=0, "-", BS_CONTROLE[[#This Row],[Local - Encerramento]])</f>
        <v>-</v>
      </c>
      <c r="AM87" s="284" t="str">
        <f>IF(BS_CONTROLE[[#This Row],[Entre - Estações]]=0, "-", BS_CONTROLE[[#This Row],[Entre - Estações]])</f>
        <v>-</v>
      </c>
      <c r="AN87" s="284" t="str">
        <f>IF(BS_CONTROLE[[#This Row],[SB]]=0, "-", BS_CONTROLE[[#This Row],[SB]])</f>
        <v>-</v>
      </c>
      <c r="AO87" s="285" t="str">
        <f>IF(BS_CONTROLE[[#This Row],[SUB]]=0, "-", BS_CONTROLE[[#This Row],[SUB]])</f>
        <v>-</v>
      </c>
      <c r="AP87" s="286" t="str">
        <f>IF(BS_CONTROLE[[#This Row],[KM - Inicio]]=0, "-", BS_CONTROLE[[#This Row],[KM - Inicio]])</f>
        <v>-</v>
      </c>
      <c r="AQ87" s="28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9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7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10"/>
        <v>Aderente</v>
      </c>
      <c r="BR87" s="18" t="str">
        <f t="shared" si="11"/>
        <v>*</v>
      </c>
      <c r="BS87" s="18" t="str">
        <f t="shared" si="12"/>
        <v>*</v>
      </c>
      <c r="BT87" s="225" t="str">
        <f t="shared" si="13"/>
        <v/>
      </c>
    </row>
    <row r="88" spans="1:72" hidden="1">
      <c r="A88" s="50" t="str">
        <f t="shared" si="9"/>
        <v/>
      </c>
      <c r="B88" s="171"/>
      <c r="C88" s="8" t="str">
        <f>IF(BS_CONTROLE[[#This Row],[DATA]]="","",WEEKNUM(BS_CONTROLE[[#This Row],[DATA]]))</f>
        <v/>
      </c>
      <c r="D88" s="51"/>
      <c r="E88" s="320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609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BASE_MAPA!$E$2:$E$359, BASE_MAPA!$J$2:$J$359),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4" t="str">
        <f>IF(BS_CONTROLE[[#This Row],[Local - Partida]]=0, "-", BS_CONTROLE[[#This Row],[Local - Partida]])</f>
        <v>-</v>
      </c>
      <c r="AL88" s="284" t="str">
        <f>IF(BS_CONTROLE[[#This Row],[Local - Encerramento]]=0, "-", BS_CONTROLE[[#This Row],[Local - Encerramento]])</f>
        <v>-</v>
      </c>
      <c r="AM88" s="284" t="str">
        <f>IF(BS_CONTROLE[[#This Row],[Entre - Estações]]=0, "-", BS_CONTROLE[[#This Row],[Entre - Estações]])</f>
        <v>-</v>
      </c>
      <c r="AN88" s="284" t="str">
        <f>IF(BS_CONTROLE[[#This Row],[SB]]=0, "-", BS_CONTROLE[[#This Row],[SB]])</f>
        <v>-</v>
      </c>
      <c r="AO88" s="285" t="str">
        <f>IF(BS_CONTROLE[[#This Row],[SUB]]=0, "-", BS_CONTROLE[[#This Row],[SUB]])</f>
        <v>-</v>
      </c>
      <c r="AP88" s="286" t="str">
        <f>IF(BS_CONTROLE[[#This Row],[KM - Inicio]]=0, "-", BS_CONTROLE[[#This Row],[KM - Inicio]])</f>
        <v>-</v>
      </c>
      <c r="AQ88" s="286" t="str">
        <f>IF(BS_CONTROLE[[#This Row],[KM - Fim]]=0, "-", BS_CONTROLE[[#This Row],[KM - Fim]])</f>
        <v>-</v>
      </c>
      <c r="AR88" s="38"/>
      <c r="AS88" s="38"/>
      <c r="AT88" s="38"/>
      <c r="AU88" s="38"/>
      <c r="AV88" s="38"/>
      <c r="AW88" s="38"/>
      <c r="AX88" s="38"/>
      <c r="AY88" s="319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7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10"/>
        <v>Aderente</v>
      </c>
      <c r="BR88" s="18" t="str">
        <f t="shared" si="11"/>
        <v>*</v>
      </c>
      <c r="BS88" s="18" t="str">
        <f t="shared" si="12"/>
        <v>*</v>
      </c>
      <c r="BT88" s="225" t="str">
        <f t="shared" si="13"/>
        <v/>
      </c>
    </row>
    <row r="89" spans="1:72" hidden="1">
      <c r="A89" s="50" t="str">
        <f t="shared" si="9"/>
        <v/>
      </c>
      <c r="B89" s="171"/>
      <c r="C89" s="8" t="str">
        <f>IF(BS_CONTROLE[[#This Row],[DATA]]="","",WEEKNUM(BS_CONTROLE[[#This Row],[DATA]]))</f>
        <v/>
      </c>
      <c r="D89" s="51"/>
      <c r="E89" s="320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609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4" t="str">
        <f>IF(BS_CONTROLE[[#This Row],[Local - Partida]]=0, "-", BS_CONTROLE[[#This Row],[Local - Partida]])</f>
        <v>-</v>
      </c>
      <c r="AL89" s="284" t="str">
        <f>IF(BS_CONTROLE[[#This Row],[Local - Encerramento]]=0, "-", BS_CONTROLE[[#This Row],[Local - Encerramento]])</f>
        <v>-</v>
      </c>
      <c r="AM89" s="284" t="str">
        <f>IF(BS_CONTROLE[[#This Row],[Entre - Estações]]=0, "-", BS_CONTROLE[[#This Row],[Entre - Estações]])</f>
        <v>-</v>
      </c>
      <c r="AN89" s="284" t="str">
        <f>IF(BS_CONTROLE[[#This Row],[SB]]=0, "-", BS_CONTROLE[[#This Row],[SB]])</f>
        <v>-</v>
      </c>
      <c r="AO89" s="285" t="str">
        <f>IF(BS_CONTROLE[[#This Row],[SUB]]=0, "-", BS_CONTROLE[[#This Row],[SUB]])</f>
        <v>-</v>
      </c>
      <c r="AP89" s="286" t="str">
        <f>IF(BS_CONTROLE[[#This Row],[KM - Inicio]]=0, "-", BS_CONTROLE[[#This Row],[KM - Inicio]])</f>
        <v>-</v>
      </c>
      <c r="AQ89" s="286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9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7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10"/>
        <v>Aderente</v>
      </c>
      <c r="BR89" s="18" t="str">
        <f t="shared" si="11"/>
        <v>*</v>
      </c>
      <c r="BS89" s="18" t="str">
        <f t="shared" si="12"/>
        <v>*</v>
      </c>
      <c r="BT89" s="225" t="str">
        <f t="shared" si="13"/>
        <v/>
      </c>
    </row>
    <row r="90" spans="1:72" hidden="1">
      <c r="A90" s="50" t="str">
        <f t="shared" si="9"/>
        <v/>
      </c>
      <c r="B90" s="171"/>
      <c r="C90" s="8" t="str">
        <f>IF(BS_CONTROLE[[#This Row],[DATA]]="","",WEEKNUM(BS_CONTROLE[[#This Row],[DATA]]))</f>
        <v/>
      </c>
      <c r="D90" s="51"/>
      <c r="E90" s="320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609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BASE_MAPA!$E$2:$E$359, BASE_MAPA!$J$2:$J$359),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4" t="str">
        <f>IF(BS_CONTROLE[[#This Row],[Local - Partida]]=0, "-", BS_CONTROLE[[#This Row],[Local - Partida]])</f>
        <v>-</v>
      </c>
      <c r="AL90" s="284" t="str">
        <f>IF(BS_CONTROLE[[#This Row],[Local - Encerramento]]=0, "-", BS_CONTROLE[[#This Row],[Local - Encerramento]])</f>
        <v>-</v>
      </c>
      <c r="AM90" s="284" t="str">
        <f>IF(BS_CONTROLE[[#This Row],[Entre - Estações]]=0, "-", BS_CONTROLE[[#This Row],[Entre - Estações]])</f>
        <v>-</v>
      </c>
      <c r="AN90" s="284" t="str">
        <f>IF(BS_CONTROLE[[#This Row],[SB]]=0, "-", BS_CONTROLE[[#This Row],[SB]])</f>
        <v>-</v>
      </c>
      <c r="AO90" s="285" t="str">
        <f>IF(BS_CONTROLE[[#This Row],[SUB]]=0, "-", BS_CONTROLE[[#This Row],[SUB]])</f>
        <v>-</v>
      </c>
      <c r="AP90" s="286" t="str">
        <f>IF(BS_CONTROLE[[#This Row],[KM - Inicio]]=0, "-", BS_CONTROLE[[#This Row],[KM - Inicio]])</f>
        <v>-</v>
      </c>
      <c r="AQ90" s="286" t="str">
        <f>IF(BS_CONTROLE[[#This Row],[KM - Fim]]=0, "-", BS_CONTROLE[[#This Row],[KM - Fim]])</f>
        <v>-</v>
      </c>
      <c r="AR90" s="38"/>
      <c r="AS90" s="38"/>
      <c r="AT90" s="38"/>
      <c r="AU90" s="38"/>
      <c r="AV90" s="38"/>
      <c r="AW90" s="38"/>
      <c r="AX90" s="38"/>
      <c r="AY90" s="319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7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10"/>
        <v>Aderente</v>
      </c>
      <c r="BR90" s="18" t="str">
        <f t="shared" si="11"/>
        <v>*</v>
      </c>
      <c r="BS90" s="18" t="str">
        <f t="shared" si="12"/>
        <v>*</v>
      </c>
      <c r="BT90" s="225" t="str">
        <f t="shared" si="13"/>
        <v/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609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609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609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/>
      </c>
      <c r="B94" s="171"/>
      <c r="C94" s="8" t="str">
        <f>IF(BS_CONTROLE[[#This Row],[DATA]]="","",WEEKNUM(BS_CONTROLE[[#This Row],[DATA]]))</f>
        <v/>
      </c>
      <c r="D94" s="51"/>
      <c r="E94" s="321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609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4" t="str">
        <f>IF(BS_CONTROLE[[#This Row],[Local - Partida]]=0, "-", BS_CONTROLE[[#This Row],[Local - Partida]])</f>
        <v>-</v>
      </c>
      <c r="AL94" s="284" t="str">
        <f>IF(BS_CONTROLE[[#This Row],[Local - Encerramento]]=0, "-", BS_CONTROLE[[#This Row],[Local - Encerramento]])</f>
        <v>-</v>
      </c>
      <c r="AM94" s="284" t="str">
        <f>IF(BS_CONTROLE[[#This Row],[Entre - Estações]]=0, "-", BS_CONTROLE[[#This Row],[Entre - Estações]])</f>
        <v>-</v>
      </c>
      <c r="AN94" s="284" t="str">
        <f>IF(BS_CONTROLE[[#This Row],[SB]]=0, "-", BS_CONTROLE[[#This Row],[SB]])</f>
        <v>-</v>
      </c>
      <c r="AO94" s="285" t="str">
        <f>IF(BS_CONTROLE[[#This Row],[SUB]]=0, "-", BS_CONTROLE[[#This Row],[SUB]])</f>
        <v>-</v>
      </c>
      <c r="AP94" s="286" t="str">
        <f>IF(BS_CONTROLE[[#This Row],[KM - Inicio]]=0, "-", BS_CONTROLE[[#This Row],[KM - Inicio]])</f>
        <v>-</v>
      </c>
      <c r="AQ94" s="28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9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10"/>
        <v>Aderente</v>
      </c>
      <c r="BR94" s="18" t="str">
        <f t="shared" si="11"/>
        <v>*</v>
      </c>
      <c r="BS94" s="18" t="str">
        <f t="shared" si="12"/>
        <v>*</v>
      </c>
      <c r="BT94" s="225" t="str">
        <f t="shared" si="13"/>
        <v/>
      </c>
    </row>
    <row r="95" spans="1:72" ht="16.5" hidden="1" customHeight="1">
      <c r="A95" s="50" t="str">
        <f t="shared" si="9"/>
        <v/>
      </c>
      <c r="B95" s="171"/>
      <c r="C95" s="8" t="str">
        <f>IF(BS_CONTROLE[[#This Row],[DATA]]="","",WEEKNUM(BS_CONTROLE[[#This Row],[DATA]]))</f>
        <v/>
      </c>
      <c r="D95" s="51"/>
      <c r="E95" s="320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609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4" t="str">
        <f>IF(BS_CONTROLE[[#This Row],[Local - Partida]]=0, "-", BS_CONTROLE[[#This Row],[Local - Partida]])</f>
        <v>-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-</v>
      </c>
      <c r="AN95" s="284" t="str">
        <f>IF(BS_CONTROLE[[#This Row],[SB]]=0, "-", BS_CONTROLE[[#This Row],[SB]])</f>
        <v>-</v>
      </c>
      <c r="AO95" s="285" t="str">
        <f>IF(BS_CONTROLE[[#This Row],[SUB]]=0, "-", BS_CONTROLE[[#This Row],[SUB]])</f>
        <v>-</v>
      </c>
      <c r="AP95" s="286" t="str">
        <f>IF(BS_CONTROLE[[#This Row],[KM - Inicio]]=0, "-", BS_CONTROLE[[#This Row],[KM - Inicio]])</f>
        <v>-</v>
      </c>
      <c r="AQ95" s="286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9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7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10"/>
        <v>Aderente</v>
      </c>
      <c r="BR95" s="18" t="str">
        <f t="shared" si="11"/>
        <v>*</v>
      </c>
      <c r="BS95" s="18" t="str">
        <f t="shared" si="12"/>
        <v>*</v>
      </c>
      <c r="BT95" s="225" t="str">
        <f t="shared" si="13"/>
        <v/>
      </c>
    </row>
    <row r="96" spans="1:72" hidden="1">
      <c r="A96" s="50" t="str">
        <f t="shared" si="9"/>
        <v/>
      </c>
      <c r="B96" s="171"/>
      <c r="C96" s="8" t="str">
        <f>IF(BS_CONTROLE[[#This Row],[DATA]]="","",WEEKNUM(BS_CONTROLE[[#This Row],[DATA]]))</f>
        <v/>
      </c>
      <c r="D96" s="51"/>
      <c r="E96" s="320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609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4" t="str">
        <f>IF(BS_CONTROLE[[#This Row],[Local - Partida]]=0, "-", BS_CONTROLE[[#This Row],[Local - Partida]])</f>
        <v>-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-</v>
      </c>
      <c r="AN96" s="284" t="str">
        <f>IF(BS_CONTROLE[[#This Row],[SB]]=0, "-", BS_CONTROLE[[#This Row],[SB]])</f>
        <v>-</v>
      </c>
      <c r="AO96" s="285" t="str">
        <f>IF(BS_CONTROLE[[#This Row],[SUB]]=0, "-", BS_CONTROLE[[#This Row],[SUB]])</f>
        <v>-</v>
      </c>
      <c r="AP96" s="286" t="str">
        <f>IF(BS_CONTROLE[[#This Row],[KM - Inicio]]=0, "-", BS_CONTROLE[[#This Row],[KM - Inicio]])</f>
        <v>-</v>
      </c>
      <c r="AQ96" s="286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9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7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10"/>
        <v>Aderente</v>
      </c>
      <c r="BR96" s="18" t="str">
        <f t="shared" si="11"/>
        <v>*</v>
      </c>
      <c r="BS96" s="18" t="str">
        <f t="shared" si="12"/>
        <v>*</v>
      </c>
      <c r="BT96" s="225" t="str">
        <f t="shared" si="13"/>
        <v/>
      </c>
    </row>
    <row r="97" spans="1:72" hidden="1">
      <c r="A97" s="50" t="str">
        <f t="shared" si="9"/>
        <v/>
      </c>
      <c r="B97" s="171"/>
      <c r="C97" s="8" t="str">
        <f>IF(BS_CONTROLE[[#This Row],[DATA]]="","",WEEKNUM(BS_CONTROLE[[#This Row],[DATA]]))</f>
        <v/>
      </c>
      <c r="D97" s="51"/>
      <c r="E97" s="320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609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4" t="str">
        <f>IF(BS_CONTROLE[[#This Row],[Local - Partida]]=0, "-", BS_CONTROLE[[#This Row],[Local - Partida]])</f>
        <v>-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-</v>
      </c>
      <c r="AN97" s="284" t="str">
        <f>IF(BS_CONTROLE[[#This Row],[SB]]=0, "-", BS_CONTROLE[[#This Row],[SB]])</f>
        <v>-</v>
      </c>
      <c r="AO97" s="285" t="str">
        <f>IF(BS_CONTROLE[[#This Row],[SUB]]=0, "-", BS_CONTROLE[[#This Row],[SUB]])</f>
        <v>-</v>
      </c>
      <c r="AP97" s="286" t="str">
        <f>IF(BS_CONTROLE[[#This Row],[KM - Inicio]]=0, "-", BS_CONTROLE[[#This Row],[KM - Inicio]])</f>
        <v>-</v>
      </c>
      <c r="AQ97" s="28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9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10"/>
        <v>Aderente</v>
      </c>
      <c r="BR97" s="18" t="str">
        <f t="shared" si="11"/>
        <v>*</v>
      </c>
      <c r="BS97" s="18" t="str">
        <f t="shared" si="12"/>
        <v>*</v>
      </c>
      <c r="BT97" s="225" t="str">
        <f t="shared" si="13"/>
        <v/>
      </c>
    </row>
    <row r="98" spans="1:72" hidden="1">
      <c r="A98" s="50" t="str">
        <f t="shared" si="9"/>
        <v/>
      </c>
      <c r="B98" s="171"/>
      <c r="C98" s="8" t="str">
        <f>IF(BS_CONTROLE[[#This Row],[DATA]]="","",WEEKNUM(BS_CONTROLE[[#This Row],[DATA]]))</f>
        <v/>
      </c>
      <c r="D98" s="51"/>
      <c r="E98" s="320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609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4" t="str">
        <f>IF(BS_CONTROLE[[#This Row],[Local - Partida]]=0, "-", BS_CONTROLE[[#This Row],[Local - Partida]])</f>
        <v>-</v>
      </c>
      <c r="AL98" s="284" t="str">
        <f>IF(BS_CONTROLE[[#This Row],[Local - Encerramento]]=0, "-", BS_CONTROLE[[#This Row],[Local - Encerramento]])</f>
        <v>-</v>
      </c>
      <c r="AM98" s="284" t="str">
        <f>IF(BS_CONTROLE[[#This Row],[Entre - Estações]]=0, "-", BS_CONTROLE[[#This Row],[Entre - Estações]])</f>
        <v>-</v>
      </c>
      <c r="AN98" s="284" t="str">
        <f>IF(BS_CONTROLE[[#This Row],[SB]]=0, "-", BS_CONTROLE[[#This Row],[SB]])</f>
        <v>-</v>
      </c>
      <c r="AO98" s="285" t="str">
        <f>IF(BS_CONTROLE[[#This Row],[SUB]]=0, "-", BS_CONTROLE[[#This Row],[SUB]])</f>
        <v>-</v>
      </c>
      <c r="AP98" s="286" t="str">
        <f>IF(BS_CONTROLE[[#This Row],[KM - Inicio]]=0, "-", BS_CONTROLE[[#This Row],[KM - Inicio]])</f>
        <v>-</v>
      </c>
      <c r="AQ98" s="28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9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10"/>
        <v>Aderente</v>
      </c>
      <c r="BR98" s="18" t="str">
        <f t="shared" si="11"/>
        <v>*</v>
      </c>
      <c r="BS98" s="18" t="str">
        <f t="shared" si="12"/>
        <v>*</v>
      </c>
      <c r="BT98" s="225" t="str">
        <f t="shared" si="13"/>
        <v/>
      </c>
    </row>
    <row r="99" spans="1:72" hidden="1">
      <c r="A99" s="50" t="str">
        <f t="shared" si="9"/>
        <v/>
      </c>
      <c r="B99" s="171"/>
      <c r="C99" s="8" t="str">
        <f>IF(BS_CONTROLE[[#This Row],[DATA]]="","",WEEKNUM(BS_CONTROLE[[#This Row],[DATA]]))</f>
        <v/>
      </c>
      <c r="D99" s="51"/>
      <c r="E99" s="320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609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4" t="str">
        <f>IF(BS_CONTROLE[[#This Row],[Local - Partida]]=0, "-", BS_CONTROLE[[#This Row],[Local - Partida]])</f>
        <v>-</v>
      </c>
      <c r="AL99" s="284" t="str">
        <f>IF(BS_CONTROLE[[#This Row],[Local - Encerramento]]=0, "-", BS_CONTROLE[[#This Row],[Local - Encerramento]])</f>
        <v>-</v>
      </c>
      <c r="AM99" s="284" t="str">
        <f>IF(BS_CONTROLE[[#This Row],[Entre - Estações]]=0, "-", BS_CONTROLE[[#This Row],[Entre - Estações]])</f>
        <v>-</v>
      </c>
      <c r="AN99" s="284" t="str">
        <f>IF(BS_CONTROLE[[#This Row],[SB]]=0, "-", BS_CONTROLE[[#This Row],[SB]])</f>
        <v>-</v>
      </c>
      <c r="AO99" s="285" t="str">
        <f>IF(BS_CONTROLE[[#This Row],[SUB]]=0, "-", BS_CONTROLE[[#This Row],[SUB]])</f>
        <v>-</v>
      </c>
      <c r="AP99" s="286" t="str">
        <f>IF(BS_CONTROLE[[#This Row],[KM - Inicio]]=0, "-", BS_CONTROLE[[#This Row],[KM - Inicio]])</f>
        <v>-</v>
      </c>
      <c r="AQ99" s="28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9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10"/>
        <v>Aderente</v>
      </c>
      <c r="BR99" s="18" t="str">
        <f t="shared" si="11"/>
        <v>*</v>
      </c>
      <c r="BS99" s="18" t="str">
        <f t="shared" si="12"/>
        <v>*</v>
      </c>
      <c r="BT99" s="225" t="str">
        <f t="shared" si="13"/>
        <v/>
      </c>
    </row>
    <row r="100" spans="1:72" hidden="1">
      <c r="A100" s="50" t="str">
        <f t="shared" si="9"/>
        <v/>
      </c>
      <c r="B100" s="171"/>
      <c r="C100" s="8" t="str">
        <f>IF(BS_CONTROLE[[#This Row],[DATA]]="","",WEEKNUM(BS_CONTROLE[[#This Row],[DATA]]))</f>
        <v/>
      </c>
      <c r="D100" s="51"/>
      <c r="E100" s="320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609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4" t="str">
        <f>IF(BS_CONTROLE[[#This Row],[Local - Partida]]=0, "-", BS_CONTROLE[[#This Row],[Local - Partida]])</f>
        <v>-</v>
      </c>
      <c r="AL100" s="284" t="str">
        <f>IF(BS_CONTROLE[[#This Row],[Local - Encerramento]]=0, "-", BS_CONTROLE[[#This Row],[Local - Encerramento]])</f>
        <v>-</v>
      </c>
      <c r="AM100" s="284" t="str">
        <f>IF(BS_CONTROLE[[#This Row],[Entre - Estações]]=0, "-", BS_CONTROLE[[#This Row],[Entre - Estações]])</f>
        <v>-</v>
      </c>
      <c r="AN100" s="284" t="str">
        <f>IF(BS_CONTROLE[[#This Row],[SB]]=0, "-", BS_CONTROLE[[#This Row],[SB]])</f>
        <v>-</v>
      </c>
      <c r="AO100" s="285" t="str">
        <f>IF(BS_CONTROLE[[#This Row],[SUB]]=0, "-", BS_CONTROLE[[#This Row],[SUB]])</f>
        <v>-</v>
      </c>
      <c r="AP100" s="286" t="str">
        <f>IF(BS_CONTROLE[[#This Row],[KM - Inicio]]=0, "-", BS_CONTROLE[[#This Row],[KM - Inicio]])</f>
        <v>-</v>
      </c>
      <c r="AQ100" s="286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9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7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10"/>
        <v>Aderente</v>
      </c>
      <c r="BR100" s="18" t="str">
        <f t="shared" si="11"/>
        <v>*</v>
      </c>
      <c r="BS100" s="18" t="str">
        <f t="shared" si="12"/>
        <v>*</v>
      </c>
      <c r="BT100" s="225" t="str">
        <f t="shared" si="13"/>
        <v/>
      </c>
    </row>
    <row r="101" spans="1:72" hidden="1">
      <c r="A101" s="50" t="str">
        <f t="shared" ref="A101:A163" si="14">D101&amp;B101</f>
        <v/>
      </c>
      <c r="B101" s="171"/>
      <c r="C101" s="8" t="str">
        <f>IF(BS_CONTROLE[[#This Row],[DATA]]="","",WEEKNUM(BS_CONTROLE[[#This Row],[DATA]]))</f>
        <v/>
      </c>
      <c r="D101" s="51"/>
      <c r="E101" s="320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609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4" t="str">
        <f>IF(BS_CONTROLE[[#This Row],[Local - Partida]]=0, "-", BS_CONTROLE[[#This Row],[Local - Partida]])</f>
        <v>-</v>
      </c>
      <c r="AL101" s="284" t="str">
        <f>IF(BS_CONTROLE[[#This Row],[Local - Encerramento]]=0, "-", BS_CONTROLE[[#This Row],[Local - Encerramento]])</f>
        <v>-</v>
      </c>
      <c r="AM101" s="284" t="str">
        <f>IF(BS_CONTROLE[[#This Row],[Entre - Estações]]=0, "-", BS_CONTROLE[[#This Row],[Entre - Estações]])</f>
        <v>-</v>
      </c>
      <c r="AN101" s="284" t="str">
        <f>IF(BS_CONTROLE[[#This Row],[SB]]=0, "-", BS_CONTROLE[[#This Row],[SB]])</f>
        <v>-</v>
      </c>
      <c r="AO101" s="285" t="str">
        <f>IF(BS_CONTROLE[[#This Row],[SUB]]=0, "-", BS_CONTROLE[[#This Row],[SUB]])</f>
        <v>-</v>
      </c>
      <c r="AP101" s="286" t="str">
        <f>IF(BS_CONTROLE[[#This Row],[KM - Inicio]]=0, "-", BS_CONTROLE[[#This Row],[KM - Inicio]])</f>
        <v>-</v>
      </c>
      <c r="AQ101" s="286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9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5">IF(AND(BR101&lt;1,BS101&lt;1),"Produção e Intervalo",IF(BR101&lt;1,"Intervalo",IF(BS101&lt;1,"Produção","Aderente")))</f>
        <v>Aderente</v>
      </c>
      <c r="BR101" s="18" t="str">
        <f t="shared" ref="BR101:BR163" si="16">IF(OR(B101="",F101=""),"*",AY101/P101)</f>
        <v>*</v>
      </c>
      <c r="BS101" s="18" t="str">
        <f t="shared" ref="BS101:BS163" si="17">IF(OR(B101="",F101=""),"*",BA101/Q101)</f>
        <v>*</v>
      </c>
      <c r="BT101" s="225" t="str">
        <f t="shared" ref="BT70:BT133" si="18">IF(BN101="","",SUBSTITUTE(BM101," ","")&amp;SUBSTITUTE(BN101," ",""))</f>
        <v/>
      </c>
    </row>
    <row r="102" spans="1:72" hidden="1">
      <c r="A102" s="50" t="str">
        <f t="shared" si="14"/>
        <v/>
      </c>
      <c r="B102" s="171"/>
      <c r="C102" s="8" t="str">
        <f>IF(BS_CONTROLE[[#This Row],[DATA]]="","",WEEKNUM(BS_CONTROLE[[#This Row],[DATA]]))</f>
        <v/>
      </c>
      <c r="D102" s="51"/>
      <c r="E102" s="320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609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4" t="str">
        <f>IF(BS_CONTROLE[[#This Row],[Local - Partida]]=0, "-", BS_CONTROLE[[#This Row],[Local - Partida]])</f>
        <v>-</v>
      </c>
      <c r="AL102" s="284" t="str">
        <f>IF(BS_CONTROLE[[#This Row],[Local - Encerramento]]=0, "-", BS_CONTROLE[[#This Row],[Local - Encerramento]])</f>
        <v>-</v>
      </c>
      <c r="AM102" s="284" t="str">
        <f>IF(BS_CONTROLE[[#This Row],[Entre - Estações]]=0, "-", BS_CONTROLE[[#This Row],[Entre - Estações]])</f>
        <v>-</v>
      </c>
      <c r="AN102" s="284" t="str">
        <f>IF(BS_CONTROLE[[#This Row],[SB]]=0, "-", BS_CONTROLE[[#This Row],[SB]])</f>
        <v>-</v>
      </c>
      <c r="AO102" s="285" t="str">
        <f>IF(BS_CONTROLE[[#This Row],[SUB]]=0, "-", BS_CONTROLE[[#This Row],[SUB]])</f>
        <v>-</v>
      </c>
      <c r="AP102" s="286" t="str">
        <f>IF(BS_CONTROLE[[#This Row],[KM - Inicio]]=0, "-", BS_CONTROLE[[#This Row],[KM - Inicio]])</f>
        <v>-</v>
      </c>
      <c r="AQ102" s="286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9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7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idden="1">
      <c r="A103" s="50" t="str">
        <f t="shared" si="14"/>
        <v/>
      </c>
      <c r="B103" s="171"/>
      <c r="C103" s="8" t="str">
        <f>IF(BS_CONTROLE[[#This Row],[DATA]]="","",WEEKNUM(BS_CONTROLE[[#This Row],[DATA]]))</f>
        <v/>
      </c>
      <c r="D103" s="51"/>
      <c r="E103" s="320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609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4" t="str">
        <f>IF(BS_CONTROLE[[#This Row],[Local - Partida]]=0, "-", BS_CONTROLE[[#This Row],[Local - Partida]])</f>
        <v>-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-</v>
      </c>
      <c r="AN103" s="284" t="str">
        <f>IF(BS_CONTROLE[[#This Row],[SB]]=0, "-", BS_CONTROLE[[#This Row],[SB]])</f>
        <v>-</v>
      </c>
      <c r="AO103" s="285" t="str">
        <f>IF(BS_CONTROLE[[#This Row],[SUB]]=0, "-", BS_CONTROLE[[#This Row],[SUB]])</f>
        <v>-</v>
      </c>
      <c r="AP103" s="286" t="str">
        <f>IF(BS_CONTROLE[[#This Row],[KM - Inicio]]=0, "-", BS_CONTROLE[[#This Row],[KM - Inicio]])</f>
        <v>-</v>
      </c>
      <c r="AQ103" s="28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5"/>
        <v>Aderente</v>
      </c>
      <c r="BR103" s="18" t="str">
        <f t="shared" si="16"/>
        <v>*</v>
      </c>
      <c r="BS103" s="18" t="str">
        <f t="shared" si="17"/>
        <v>*</v>
      </c>
      <c r="BT103" s="225" t="str">
        <f t="shared" si="18"/>
        <v/>
      </c>
    </row>
    <row r="104" spans="1:72" hidden="1">
      <c r="A104" s="50" t="str">
        <f t="shared" si="14"/>
        <v/>
      </c>
      <c r="B104" s="171"/>
      <c r="C104" s="8" t="str">
        <f>IF(BS_CONTROLE[[#This Row],[DATA]]="","",WEEKNUM(BS_CONTROLE[[#This Row],[DATA]]))</f>
        <v/>
      </c>
      <c r="D104" s="51"/>
      <c r="E104" s="320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609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4" t="str">
        <f>IF(BS_CONTROLE[[#This Row],[Local - Partida]]=0, "-", BS_CONTROLE[[#This Row],[Local - Partida]])</f>
        <v>-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-</v>
      </c>
      <c r="AN104" s="284" t="str">
        <f>IF(BS_CONTROLE[[#This Row],[SB]]=0, "-", BS_CONTROLE[[#This Row],[SB]])</f>
        <v>-</v>
      </c>
      <c r="AO104" s="285" t="str">
        <f>IF(BS_CONTROLE[[#This Row],[SUB]]=0, "-", BS_CONTROLE[[#This Row],[SUB]])</f>
        <v>-</v>
      </c>
      <c r="AP104" s="286" t="str">
        <f>IF(BS_CONTROLE[[#This Row],[KM - Inicio]]=0, "-", BS_CONTROLE[[#This Row],[KM - Inicio]])</f>
        <v>-</v>
      </c>
      <c r="AQ104" s="28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5"/>
        <v>Aderente</v>
      </c>
      <c r="BR104" s="18" t="str">
        <f t="shared" si="16"/>
        <v>*</v>
      </c>
      <c r="BS104" s="18" t="str">
        <f t="shared" si="17"/>
        <v>*</v>
      </c>
      <c r="BT104" s="225" t="str">
        <f t="shared" si="18"/>
        <v/>
      </c>
    </row>
    <row r="105" spans="1:72" hidden="1">
      <c r="A105" s="50" t="str">
        <f t="shared" si="14"/>
        <v/>
      </c>
      <c r="B105" s="171"/>
      <c r="C105" s="8" t="str">
        <f>IF(BS_CONTROLE[[#This Row],[DATA]]="","",WEEKNUM(BS_CONTROLE[[#This Row],[DATA]]))</f>
        <v/>
      </c>
      <c r="D105" s="51"/>
      <c r="E105" s="320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609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4" t="str">
        <f>IF(BS_CONTROLE[[#This Row],[Local - Partida]]=0, "-", BS_CONTROLE[[#This Row],[Local - Partida]])</f>
        <v>-</v>
      </c>
      <c r="AL105" s="284" t="str">
        <f>IF(BS_CONTROLE[[#This Row],[Local - Encerramento]]=0, "-", BS_CONTROLE[[#This Row],[Local - Encerramento]])</f>
        <v>-</v>
      </c>
      <c r="AM105" s="284" t="str">
        <f>IF(BS_CONTROLE[[#This Row],[Entre - Estações]]=0, "-", BS_CONTROLE[[#This Row],[Entre - Estações]])</f>
        <v>-</v>
      </c>
      <c r="AN105" s="284" t="str">
        <f>IF(BS_CONTROLE[[#This Row],[SB]]=0, "-", BS_CONTROLE[[#This Row],[SB]])</f>
        <v>-</v>
      </c>
      <c r="AO105" s="285" t="str">
        <f>IF(BS_CONTROLE[[#This Row],[SUB]]=0, "-", BS_CONTROLE[[#This Row],[SUB]])</f>
        <v>-</v>
      </c>
      <c r="AP105" s="286" t="str">
        <f>IF(BS_CONTROLE[[#This Row],[KM - Inicio]]=0, "-", BS_CONTROLE[[#This Row],[KM - Inicio]])</f>
        <v>-</v>
      </c>
      <c r="AQ105" s="286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9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7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5"/>
        <v>Aderente</v>
      </c>
      <c r="BR105" s="18" t="str">
        <f t="shared" si="16"/>
        <v>*</v>
      </c>
      <c r="BS105" s="18" t="str">
        <f t="shared" si="17"/>
        <v>*</v>
      </c>
      <c r="BT105" s="225" t="str">
        <f t="shared" si="18"/>
        <v/>
      </c>
    </row>
    <row r="106" spans="1:72" hidden="1">
      <c r="A106" s="50" t="str">
        <f t="shared" si="14"/>
        <v/>
      </c>
      <c r="B106" s="171"/>
      <c r="C106" s="8" t="str">
        <f>IF(BS_CONTROLE[[#This Row],[DATA]]="","",WEEKNUM(BS_CONTROLE[[#This Row],[DATA]]))</f>
        <v/>
      </c>
      <c r="D106" s="51"/>
      <c r="E106" s="321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9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5"/>
        <v>Aderente</v>
      </c>
      <c r="BR106" s="18" t="str">
        <f t="shared" si="16"/>
        <v>*</v>
      </c>
      <c r="BS106" s="18" t="str">
        <f t="shared" si="17"/>
        <v>*</v>
      </c>
      <c r="BT106" s="225" t="str">
        <f t="shared" si="18"/>
        <v/>
      </c>
    </row>
    <row r="107" spans="1:72" hidden="1">
      <c r="A107" s="50" t="str">
        <f t="shared" si="14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609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5"/>
        <v>Aderente</v>
      </c>
      <c r="BR107" s="18" t="str">
        <f t="shared" si="16"/>
        <v>*</v>
      </c>
      <c r="BS107" s="18" t="str">
        <f t="shared" si="17"/>
        <v>*</v>
      </c>
      <c r="BT107" s="225" t="str">
        <f t="shared" si="18"/>
        <v/>
      </c>
    </row>
    <row r="108" spans="1:72" hidden="1">
      <c r="A108" s="50" t="str">
        <f t="shared" si="14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609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5"/>
        <v>Aderente</v>
      </c>
      <c r="BR108" s="18" t="str">
        <f t="shared" si="16"/>
        <v>*</v>
      </c>
      <c r="BS108" s="18" t="str">
        <f t="shared" si="17"/>
        <v>*</v>
      </c>
      <c r="BT108" s="225" t="str">
        <f t="shared" si="18"/>
        <v/>
      </c>
    </row>
    <row r="109" spans="1:72" hidden="1">
      <c r="A109" s="50" t="str">
        <f t="shared" si="14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609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5"/>
        <v>Aderente</v>
      </c>
      <c r="BR109" s="18" t="str">
        <f t="shared" si="16"/>
        <v>*</v>
      </c>
      <c r="BS109" s="18" t="str">
        <f t="shared" si="17"/>
        <v>*</v>
      </c>
      <c r="BT109" s="225" t="str">
        <f t="shared" si="18"/>
        <v/>
      </c>
    </row>
    <row r="110" spans="1:72" hidden="1">
      <c r="A110" s="50" t="str">
        <f t="shared" si="14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609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5"/>
        <v>Aderente</v>
      </c>
      <c r="BR110" s="18" t="str">
        <f t="shared" si="16"/>
        <v>*</v>
      </c>
      <c r="BS110" s="18" t="str">
        <f t="shared" si="17"/>
        <v>*</v>
      </c>
      <c r="BT110" s="225" t="str">
        <f t="shared" si="18"/>
        <v/>
      </c>
    </row>
    <row r="111" spans="1:72" hidden="1">
      <c r="A111" s="50" t="str">
        <f t="shared" si="14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609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5"/>
        <v>Aderente</v>
      </c>
      <c r="BR111" s="18" t="str">
        <f t="shared" si="16"/>
        <v>*</v>
      </c>
      <c r="BS111" s="18" t="str">
        <f t="shared" si="17"/>
        <v>*</v>
      </c>
      <c r="BT111" s="225" t="str">
        <f t="shared" si="18"/>
        <v/>
      </c>
    </row>
    <row r="112" spans="1:72" hidden="1">
      <c r="A112" s="50" t="str">
        <f t="shared" si="14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609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5"/>
        <v>Aderente</v>
      </c>
      <c r="BR112" s="18" t="str">
        <f t="shared" si="16"/>
        <v>*</v>
      </c>
      <c r="BS112" s="18" t="str">
        <f t="shared" si="17"/>
        <v>*</v>
      </c>
      <c r="BT112" s="225" t="str">
        <f t="shared" si="18"/>
        <v/>
      </c>
    </row>
    <row r="113" spans="1:75" hidden="1">
      <c r="A113" s="50" t="str">
        <f t="shared" si="14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609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5"/>
        <v>Aderente</v>
      </c>
      <c r="BR113" s="18" t="str">
        <f t="shared" si="16"/>
        <v>*</v>
      </c>
      <c r="BS113" s="18" t="str">
        <f t="shared" si="17"/>
        <v>*</v>
      </c>
      <c r="BT113" s="225" t="str">
        <f t="shared" si="18"/>
        <v/>
      </c>
    </row>
    <row r="114" spans="1:75" hidden="1">
      <c r="A114" s="50" t="str">
        <f t="shared" si="14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609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5"/>
        <v>Aderente</v>
      </c>
      <c r="BR114" s="18" t="str">
        <f t="shared" si="16"/>
        <v>*</v>
      </c>
      <c r="BS114" s="18" t="str">
        <f t="shared" si="17"/>
        <v>*</v>
      </c>
      <c r="BT114" s="225" t="str">
        <f t="shared" si="18"/>
        <v/>
      </c>
    </row>
    <row r="115" spans="1:75" hidden="1">
      <c r="A115" s="50" t="str">
        <f t="shared" si="14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609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5"/>
        <v>Aderente</v>
      </c>
      <c r="BR115" s="18" t="str">
        <f t="shared" si="16"/>
        <v>*</v>
      </c>
      <c r="BS115" s="18" t="str">
        <f t="shared" si="17"/>
        <v>*</v>
      </c>
      <c r="BT115" s="225" t="str">
        <f t="shared" si="18"/>
        <v/>
      </c>
    </row>
    <row r="116" spans="1:75" hidden="1">
      <c r="A116" s="50" t="str">
        <f t="shared" si="14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609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5"/>
        <v>Aderente</v>
      </c>
      <c r="BR116" s="18" t="str">
        <f t="shared" si="16"/>
        <v>*</v>
      </c>
      <c r="BS116" s="18" t="str">
        <f t="shared" si="17"/>
        <v>*</v>
      </c>
      <c r="BT116" s="225" t="str">
        <f t="shared" si="18"/>
        <v/>
      </c>
    </row>
    <row r="117" spans="1:75" hidden="1">
      <c r="A117" s="50" t="str">
        <f t="shared" si="14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609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5"/>
        <v>Aderente</v>
      </c>
      <c r="BR117" s="18" t="str">
        <f t="shared" si="16"/>
        <v>*</v>
      </c>
      <c r="BS117" s="18" t="str">
        <f t="shared" si="17"/>
        <v>*</v>
      </c>
      <c r="BT117" s="225" t="str">
        <f t="shared" si="18"/>
        <v/>
      </c>
    </row>
    <row r="118" spans="1:75" hidden="1">
      <c r="A118" s="50" t="str">
        <f t="shared" si="14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609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5" hidden="1">
      <c r="A119" s="50" t="str">
        <f t="shared" si="14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609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5" hidden="1">
      <c r="A120" s="50" t="str">
        <f t="shared" si="14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609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Aderente</v>
      </c>
      <c r="BR120" s="18" t="str">
        <f t="shared" si="16"/>
        <v>*</v>
      </c>
      <c r="BS120" s="18" t="str">
        <f t="shared" si="17"/>
        <v>*</v>
      </c>
      <c r="BT120" s="225" t="str">
        <f t="shared" si="18"/>
        <v/>
      </c>
    </row>
    <row r="121" spans="1:75" hidden="1">
      <c r="A121" s="50" t="str">
        <f t="shared" si="14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609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Aderente</v>
      </c>
      <c r="BR121" s="18" t="str">
        <f t="shared" si="16"/>
        <v>*</v>
      </c>
      <c r="BS121" s="18" t="str">
        <f t="shared" si="17"/>
        <v>*</v>
      </c>
      <c r="BT121" s="225" t="str">
        <f t="shared" si="18"/>
        <v/>
      </c>
    </row>
    <row r="122" spans="1:75" hidden="1">
      <c r="A122" s="50" t="str">
        <f t="shared" si="14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609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Aderente</v>
      </c>
      <c r="BR122" s="18" t="str">
        <f t="shared" si="16"/>
        <v>*</v>
      </c>
      <c r="BS122" s="18" t="str">
        <f t="shared" si="17"/>
        <v>*</v>
      </c>
      <c r="BT122" s="225" t="str">
        <f t="shared" si="18"/>
        <v/>
      </c>
    </row>
    <row r="123" spans="1:75" hidden="1">
      <c r="A123" s="50" t="str">
        <f t="shared" si="14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609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Aderente</v>
      </c>
      <c r="BR123" s="18" t="str">
        <f t="shared" si="16"/>
        <v>*</v>
      </c>
      <c r="BS123" s="18" t="str">
        <f t="shared" si="17"/>
        <v>*</v>
      </c>
      <c r="BT123" s="225" t="str">
        <f t="shared" si="18"/>
        <v/>
      </c>
    </row>
    <row r="124" spans="1:75" hidden="1">
      <c r="A124" s="50" t="str">
        <f t="shared" si="14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609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Aderente</v>
      </c>
      <c r="BR124" s="18" t="str">
        <f t="shared" si="16"/>
        <v>*</v>
      </c>
      <c r="BS124" s="18" t="str">
        <f t="shared" si="17"/>
        <v>*</v>
      </c>
      <c r="BT124" s="225" t="str">
        <f t="shared" si="18"/>
        <v/>
      </c>
    </row>
    <row r="125" spans="1:75" hidden="1">
      <c r="A125" s="50" t="str">
        <f t="shared" si="14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609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Aderente</v>
      </c>
      <c r="BR125" s="18" t="str">
        <f t="shared" si="16"/>
        <v>*</v>
      </c>
      <c r="BS125" s="18" t="str">
        <f t="shared" si="17"/>
        <v>*</v>
      </c>
      <c r="BT125" s="225" t="str">
        <f t="shared" si="18"/>
        <v/>
      </c>
    </row>
    <row r="126" spans="1:75" hidden="1">
      <c r="A126" s="50" t="str">
        <f t="shared" si="14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609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5" hidden="1">
      <c r="A127" s="50" t="str">
        <f t="shared" si="14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609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5" hidden="1">
      <c r="A128" s="50" t="str">
        <f t="shared" si="14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609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 hidden="1">
      <c r="A129" s="50" t="str">
        <f t="shared" si="14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609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 t="shared" si="14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609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Aderente</v>
      </c>
      <c r="BR130" s="18" t="str">
        <f t="shared" si="16"/>
        <v>*</v>
      </c>
      <c r="BS130" s="18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 hidden="1">
      <c r="A131" s="50" t="str">
        <f t="shared" si="14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609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Aderente</v>
      </c>
      <c r="BR131" s="18" t="str">
        <f t="shared" si="16"/>
        <v>*</v>
      </c>
      <c r="BS131" s="18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 hidden="1">
      <c r="A132" s="50" t="str">
        <f t="shared" si="14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609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Aderente</v>
      </c>
      <c r="BR132" s="18" t="str">
        <f t="shared" si="16"/>
        <v>*</v>
      </c>
      <c r="BS132" s="18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 hidden="1">
      <c r="A133" s="50" t="str">
        <f t="shared" si="14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609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Aderente</v>
      </c>
      <c r="BR133" s="18" t="str">
        <f t="shared" si="16"/>
        <v>*</v>
      </c>
      <c r="BS133" s="18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 hidden="1">
      <c r="A134" s="50" t="str">
        <f t="shared" si="14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609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Aderente</v>
      </c>
      <c r="BR134" s="18" t="str">
        <f t="shared" si="16"/>
        <v>*</v>
      </c>
      <c r="BS134" s="18" t="str">
        <f t="shared" si="17"/>
        <v>*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4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609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Aderente</v>
      </c>
      <c r="BR135" s="18" t="str">
        <f t="shared" si="16"/>
        <v>*</v>
      </c>
      <c r="BS135" s="18" t="str">
        <f t="shared" si="17"/>
        <v>*</v>
      </c>
      <c r="BT135" s="225" t="str">
        <f t="shared" si="19"/>
        <v/>
      </c>
      <c r="BU135" s="5"/>
      <c r="BV135" s="5"/>
      <c r="BW135" s="5"/>
    </row>
    <row r="136" spans="1:75" hidden="1">
      <c r="A136" s="50" t="str">
        <f t="shared" si="14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609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Aderente</v>
      </c>
      <c r="BR136" s="18" t="str">
        <f t="shared" si="16"/>
        <v>*</v>
      </c>
      <c r="BS136" s="18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 hidden="1">
      <c r="A137" s="50" t="str">
        <f t="shared" si="14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609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Aderente</v>
      </c>
      <c r="BR137" s="18" t="str">
        <f t="shared" si="16"/>
        <v>*</v>
      </c>
      <c r="BS137" s="18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 hidden="1">
      <c r="A138" s="50" t="str">
        <f t="shared" si="14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609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Aderente</v>
      </c>
      <c r="BR138" s="18" t="str">
        <f t="shared" si="16"/>
        <v>*</v>
      </c>
      <c r="BS138" s="18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 hidden="1">
      <c r="A139" s="50" t="str">
        <f t="shared" si="14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609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Aderente</v>
      </c>
      <c r="BR139" s="18" t="str">
        <f t="shared" si="16"/>
        <v>*</v>
      </c>
      <c r="BS139" s="18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 hidden="1">
      <c r="A140" s="50" t="str">
        <f t="shared" si="14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609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Aderente</v>
      </c>
      <c r="BR140" s="18" t="str">
        <f t="shared" si="16"/>
        <v>*</v>
      </c>
      <c r="BS140" s="18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 hidden="1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609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609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609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609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hidden="1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609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609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609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idden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609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609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609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609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609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609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609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609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609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609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609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hidden="1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609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9"/>
        <v/>
      </c>
    </row>
    <row r="160" spans="1:75" hidden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609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609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609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609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 hidden="1">
      <c r="A164" s="50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609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1">IF(AND(BR164&lt;1,BS164&lt;1),"Produção e Intervalo",IF(BR164&lt;1,"Intervalo",IF(BS164&lt;1,"Produção","Aderente")))</f>
        <v>Aderente</v>
      </c>
      <c r="BR164" s="18" t="str">
        <f t="shared" ref="BR164:BR227" si="22">IF(OR(B164="",F164=""),"*",AY164/P164)</f>
        <v>*</v>
      </c>
      <c r="BS164" s="18" t="str">
        <f t="shared" ref="BS164:BS227" si="23">IF(OR(B164="",F164=""),"*",BA164/Q164)</f>
        <v>*</v>
      </c>
      <c r="BT164" s="225" t="str">
        <f t="shared" si="19"/>
        <v/>
      </c>
    </row>
    <row r="165" spans="1:72" hidden="1">
      <c r="A165" s="50" t="str">
        <f t="shared" si="20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609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1"/>
        <v>Aderente</v>
      </c>
      <c r="BR165" s="18" t="str">
        <f t="shared" si="22"/>
        <v>*</v>
      </c>
      <c r="BS165" s="18" t="str">
        <f t="shared" si="23"/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609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609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609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609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609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/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609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 t="str">
        <f t="shared" si="19"/>
        <v/>
      </c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609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609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/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609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 t="str">
        <f t="shared" si="19"/>
        <v/>
      </c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609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609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609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/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609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 t="str">
        <f t="shared" si="19"/>
        <v/>
      </c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609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609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609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609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/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609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 t="str">
        <f t="shared" si="19"/>
        <v/>
      </c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609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609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/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609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 t="str">
        <f t="shared" si="19"/>
        <v/>
      </c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609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609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609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609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609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/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609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 t="str">
        <f t="shared" si="19"/>
        <v/>
      </c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609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/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609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 t="str">
        <f t="shared" si="19"/>
        <v/>
      </c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609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609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609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609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609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609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609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609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/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 t="str">
        <f t="shared" si="19"/>
        <v/>
      </c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609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609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609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609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609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ref="BT210:BT281" si="24">IF(BN210="","",SUBSTITUTE(BM210," ","")&amp;SUBSTITUTE(BN210," ",""))</f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609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si="24"/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609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609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609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609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609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609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609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/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609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 t="str">
        <f t="shared" si="24"/>
        <v/>
      </c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609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609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609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609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609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609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609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609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5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609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6">IF(AND(BR228&lt;1,BS228&lt;1),"Produção e Intervalo",IF(BR228&lt;1,"Intervalo",IF(BS228&lt;1,"Produção","Aderente")))</f>
        <v>Aderente</v>
      </c>
      <c r="BR228" s="18" t="str">
        <f t="shared" ref="BR228:BR291" si="27">IF(OR(B228="",F228=""),"*",AY228/P228)</f>
        <v>*</v>
      </c>
      <c r="BS228" s="18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5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609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6"/>
        <v>Aderente</v>
      </c>
      <c r="BR229" s="18" t="str">
        <f t="shared" si="27"/>
        <v>*</v>
      </c>
      <c r="BS229" s="18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609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609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609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609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 t="shared" si="24"/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609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609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609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609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609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609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609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609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609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/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609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609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609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609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609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 t="str">
        <f t="shared" si="24"/>
        <v/>
      </c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609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609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609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609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609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609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609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609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609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609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609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609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609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609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609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609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609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609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609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609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609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609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609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609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609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609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609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609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609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609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si="29"/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609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609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609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609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609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609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609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609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1">IF(AND(BR292&lt;1,BS292&lt;1),"Produção e Intervalo",IF(BR292&lt;1,"Intervalo",IF(BS292&lt;1,"Produção","Aderente")))</f>
        <v>Aderente</v>
      </c>
      <c r="BR292" s="18" t="str">
        <f t="shared" ref="BR292:BR300" si="32">IF(OR(B292="",F292=""),"*",AY292/P292)</f>
        <v>*</v>
      </c>
      <c r="BS292" s="18" t="str">
        <f t="shared" ref="BS292:BS300" si="33">IF(OR(B292="",F292=""),"*",BA292/Q292)</f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609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609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609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609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609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609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609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609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ref="A301:A364" si="34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609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5">IF(AND(BR301&lt;1,BS301&lt;1),"Produção e Intervalo",IF(BR301&lt;1,"Intervalo",IF(BS301&lt;1,"Produção","Aderente")))</f>
        <v>Aderente</v>
      </c>
      <c r="BR301" s="18" t="str">
        <f t="shared" ref="BR301:BR364" si="36">IF(OR(B301="",F301=""),"*",AY301/P301)</f>
        <v>*</v>
      </c>
      <c r="BS301" s="18" t="str">
        <f t="shared" ref="BS301:BS364" si="37">IF(OR(B301="",F301=""),"*",BA301/Q301)</f>
        <v>*</v>
      </c>
      <c r="BT301" s="225" t="str">
        <f t="shared" si="29"/>
        <v/>
      </c>
    </row>
    <row r="302" spans="1:72" hidden="1">
      <c r="A302" s="50" t="str">
        <f t="shared" si="34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609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5"/>
        <v>Aderente</v>
      </c>
      <c r="BR302" s="18" t="str">
        <f t="shared" si="36"/>
        <v>*</v>
      </c>
      <c r="BS302" s="18" t="str">
        <f t="shared" si="37"/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609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609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609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609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609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609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609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609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609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609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609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609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609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609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609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609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609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609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609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609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609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t="16.5" hidden="1" customHeight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609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idden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609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609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609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609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609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609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609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609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609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609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609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609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609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609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609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609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609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609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609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609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609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609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ref="BT346:BT409" si="38">IF(BN346="","",SUBSTITUTE(BM346," ","")&amp;SUBSTITUTE(BN346," ",""))</f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609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si="38"/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609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609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609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609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609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609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609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609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609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609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609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609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609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609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609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609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609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ref="A365:A428" si="39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609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0">IF(AND(BR365&lt;1,BS365&lt;1),"Produção e Intervalo",IF(BR365&lt;1,"Intervalo",IF(BS365&lt;1,"Produção","Aderente")))</f>
        <v>Aderente</v>
      </c>
      <c r="BR365" s="18" t="str">
        <f t="shared" ref="BR365:BR428" si="41">IF(OR(B365="",F365=""),"*",AY365/P365)</f>
        <v>*</v>
      </c>
      <c r="BS365" s="18" t="str">
        <f t="shared" ref="BS365:BS428" si="42">IF(OR(B365="",F365=""),"*",BA365/Q365)</f>
        <v>*</v>
      </c>
      <c r="BT365" s="225" t="str">
        <f t="shared" si="38"/>
        <v/>
      </c>
    </row>
    <row r="366" spans="1:72" hidden="1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609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609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609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609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609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609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609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609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609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609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609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609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609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609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609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609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609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609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609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609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609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609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609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609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609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t="29.25" hidden="1" customHeight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609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idden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609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609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609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609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609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609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609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609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20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609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20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609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20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609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20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609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20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609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21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609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20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609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609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609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609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ref="BT410:BT433" si="43">IF(BN410="","",SUBSTITUTE(BM410," ","")&amp;SUBSTITUTE(BN410," ",""))</f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609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si="43"/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609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609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609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609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609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609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609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609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609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609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609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609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609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609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609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ref="A429:A492" si="44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609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5">IF(AND(BR429&lt;1,BS429&lt;1),"Produção e Intervalo",IF(BR429&lt;1,"Intervalo",IF(BS429&lt;1,"Produção","Aderente")))</f>
        <v>Aderente</v>
      </c>
      <c r="BR429" s="18" t="str">
        <f t="shared" ref="BR429:BR492" si="46">IF(OR(B429="",F429=""),"*",AY429/P429)</f>
        <v>*</v>
      </c>
      <c r="BS429" s="18" t="str">
        <f t="shared" ref="BS429:BS492" si="47">IF(OR(B429="",F429=""),"*",BA429/Q429)</f>
        <v>*</v>
      </c>
      <c r="BT429" s="225" t="str">
        <f t="shared" si="43"/>
        <v/>
      </c>
    </row>
    <row r="430" spans="1:72" hidden="1">
      <c r="A430" s="50" t="str">
        <f t="shared" si="44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609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5"/>
        <v>Aderente</v>
      </c>
      <c r="BR430" s="18" t="str">
        <f t="shared" si="46"/>
        <v>*</v>
      </c>
      <c r="BS430" s="18" t="str">
        <f t="shared" si="47"/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609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/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609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 t="str">
        <f t="shared" si="43"/>
        <v/>
      </c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609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609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ref="BT434:BT474" si="48">IF(BN434="","",SUBSTITUTE(BM434," ","")&amp;SUBSTITUTE(BN434," ",""))</f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609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si="48"/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609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609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609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609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609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609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609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609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609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609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609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609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609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609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609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167" t="str">
        <f t="shared" ref="A451:A453" si="49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8"/>
        <v/>
      </c>
    </row>
    <row r="452" spans="1:72" hidden="1">
      <c r="A452" s="167" t="str">
        <f t="shared" si="49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ref="A454:A517" si="50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si="50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1">IF(BN475="","",SUBSTITUTE(BM475," ","")&amp;SUBSTITUTE(BN475," ",""))</f>
        <v/>
      </c>
    </row>
    <row r="476" spans="1:72" hidden="1">
      <c r="A476" s="167" t="str">
        <f t="shared" si="50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2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2"/>
        <v/>
      </c>
    </row>
    <row r="478" spans="1:72" hidden="1">
      <c r="A478" s="167" t="str">
        <f t="shared" si="50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ref="A518:A552" si="53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si="53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3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3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3 J45:K45 J47:K450" name="Range1_8_1"/>
    <protectedRange sqref="O6:Q8 O18:Q18 O13:Q16 O27:Q28 O21:Q25 BA15 O32:Q43 O45:Q45 O47:Q450" name="Range1_9_1"/>
    <protectedRange sqref="V6:Y6 Y16 Y7:Y8 Y10:Y13 V23:Y24 V22 Y21:Y22 Y25:Y36 V37:Y43 V45:Y45 Y44 V47:Y450 Y46" name="Range1_11_1"/>
    <protectedRange sqref="Z6:AD6 Z37:AD38 Z23:AD24 Z39 Z40:AD43 Z45:AD45 Z47:AD450" name="Range1_12_1"/>
    <protectedRange sqref="BF6:BF552" name="Range1_18_1"/>
    <protectedRange sqref="J9:K11 J17:K17 J29:K29 J46:K46" name="Range1_8_1_1"/>
    <protectedRange sqref="O9:Q11 O17:Q17 O29:Q29 O46:Q46" name="Range1_9_1_1"/>
    <protectedRange sqref="V14:Y14 Y15 V9:Y9 V17:Y18 V10:X11 Y19:Y20 V33:X33 V28:X29 V46:X46" name="Range1_11_8"/>
    <protectedRange sqref="AB14:AC14 Z14 AB11:AC11 Z11 Z9:AC10 Z17:AC18 AB28:AC28 Z28 Z29:AC29 Z33:AC33 Z46:AC46" name="Range1_12_8"/>
    <protectedRange sqref="AA14 AA11 AA28" name="Range1_12_15"/>
    <protectedRange sqref="V21 X21 V8 X8 V16 X16 V27 X27" name="Range1_11_8_1"/>
    <protectedRange sqref="Z21 Z8 Z16 Z27" name="Range1_12_8_1"/>
    <protectedRange sqref="W8 W16 W27" name="Range1_11_1_1"/>
    <protectedRange sqref="AA21:AD21 AA8:AD8 AA16:AD16 AA15:AC15 AA27:AD27" name="Range1_12_12"/>
    <protectedRange sqref="J12:K12 J19:K20 J31:K31" name="Range1_8_1_4"/>
    <protectedRange sqref="O12:Q12 O19:Q20 O31:Q31" name="Range1_9_1_4"/>
    <protectedRange sqref="V15:X15 V12:X12" name="Range1_11_8_6"/>
    <protectedRange sqref="Z15 Z12 AC12" name="Range1_12_8_6"/>
    <protectedRange sqref="V19:X20 V35:X35 V31:X31 W22:X22" name="Range1_11_8_7"/>
    <protectedRange sqref="Z19:Z20 AC19:AC20 Z35 Z31 AC31 Z22 AC22 AC39" name="Range1_12_8_7"/>
    <protectedRange sqref="W13:X13 W36:X36 W21 W34:X34" name="Range1_11_8_8"/>
    <protectedRange sqref="AC13 Z13 Z36 AC34 Z34 AC36" name="Range1_12_8_8"/>
    <protectedRange sqref="AA13:AB13 AA34:AB34 AA36:AB36" name="Range1_12_6"/>
    <protectedRange sqref="V13 V36 V34" name="Range1_1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056" priority="20769" operator="equal">
      <formula>"ERRO"</formula>
    </cfRule>
  </conditionalFormatting>
  <conditionalFormatting sqref="X4 Y475:Y550 Y37:Z41 Y1:Z9 Y10:Y13 Z25:Z28 Y45:Z45 Z44 Y47:Z474">
    <cfRule type="cellIs" dxfId="1055" priority="20758" operator="equal">
      <formula>"OPORTUNIDADE"</formula>
    </cfRule>
  </conditionalFormatting>
  <conditionalFormatting sqref="AZ6:AZ522">
    <cfRule type="expression" dxfId="1054" priority="20753">
      <formula>$BU6=1</formula>
    </cfRule>
  </conditionalFormatting>
  <conditionalFormatting sqref="BQ6:BQ599">
    <cfRule type="cellIs" dxfId="1053" priority="20764" operator="equal">
      <formula>"Produção e Intervalo"</formula>
    </cfRule>
    <cfRule type="cellIs" dxfId="1052" priority="20765" operator="equal">
      <formula>"Aderente"</formula>
    </cfRule>
    <cfRule type="cellIs" dxfId="1051" priority="20766" operator="equal">
      <formula>"Intervalo"</formula>
    </cfRule>
    <cfRule type="cellIs" dxfId="1050" priority="20767" operator="equal">
      <formula>"Produção"</formula>
    </cfRule>
    <cfRule type="cellIs" dxfId="1049" priority="20768" operator="equal">
      <formula>"ERRO"</formula>
    </cfRule>
  </conditionalFormatting>
  <conditionalFormatting sqref="BR6:BS552">
    <cfRule type="cellIs" dxfId="1048" priority="20746" operator="equal">
      <formula>"*"</formula>
    </cfRule>
    <cfRule type="cellIs" dxfId="1047" priority="20747" operator="greaterThanOrEqual">
      <formula>1</formula>
    </cfRule>
    <cfRule type="cellIs" dxfId="1046" priority="20748" operator="lessThan">
      <formula>1</formula>
    </cfRule>
  </conditionalFormatting>
  <conditionalFormatting sqref="X475:X522 Y475:Y550 Y37:Z41 Y6:Z9 Y10:Y13 Z25:Z28 Y45:Z45 Z44 Y47:Z474">
    <cfRule type="cellIs" dxfId="1045" priority="20694" operator="equal">
      <formula>"NÃO"</formula>
    </cfRule>
    <cfRule type="cellIs" dxfId="1044" priority="20695" operator="equal">
      <formula>"SIM"</formula>
    </cfRule>
  </conditionalFormatting>
  <conditionalFormatting sqref="X475:X522">
    <cfRule type="cellIs" dxfId="1043" priority="20693" operator="equal">
      <formula>"OPORTUNIDADE"</formula>
    </cfRule>
  </conditionalFormatting>
  <conditionalFormatting sqref="Z475:Z522">
    <cfRule type="cellIs" dxfId="1042" priority="20691" operator="equal">
      <formula>"NÃO"</formula>
    </cfRule>
    <cfRule type="cellIs" dxfId="1041" priority="20692" operator="equal">
      <formula>"SIM"</formula>
    </cfRule>
  </conditionalFormatting>
  <conditionalFormatting sqref="Z475:Z522">
    <cfRule type="cellIs" dxfId="1040" priority="20690" operator="equal">
      <formula>"OPORTUNIDADE"</formula>
    </cfRule>
  </conditionalFormatting>
  <conditionalFormatting sqref="Y1048575:Y1048576">
    <cfRule type="cellIs" dxfId="1039" priority="20575" operator="equal">
      <formula>"OPORTUNIDADE"</formula>
    </cfRule>
  </conditionalFormatting>
  <conditionalFormatting sqref="Y1048575:Y1048576">
    <cfRule type="cellIs" dxfId="1038" priority="20573" operator="equal">
      <formula>"NÃO"</formula>
    </cfRule>
    <cfRule type="cellIs" dxfId="1037" priority="20574" operator="equal">
      <formula>"SIM"</formula>
    </cfRule>
  </conditionalFormatting>
  <conditionalFormatting sqref="Z523:Z548">
    <cfRule type="cellIs" dxfId="1036" priority="20310" operator="equal">
      <formula>"OPORTUNIDADE"</formula>
    </cfRule>
  </conditionalFormatting>
  <conditionalFormatting sqref="Z523:Z548">
    <cfRule type="cellIs" dxfId="1035" priority="20308" operator="equal">
      <formula>"NÃO"</formula>
    </cfRule>
    <cfRule type="cellIs" dxfId="1034" priority="20309" operator="equal">
      <formula>"SIM"</formula>
    </cfRule>
  </conditionalFormatting>
  <conditionalFormatting sqref="X549">
    <cfRule type="cellIs" dxfId="1033" priority="20296" operator="equal">
      <formula>"NÃO"</formula>
    </cfRule>
    <cfRule type="cellIs" dxfId="1032" priority="20297" operator="equal">
      <formula>"SIM"</formula>
    </cfRule>
  </conditionalFormatting>
  <conditionalFormatting sqref="X549">
    <cfRule type="cellIs" dxfId="1031" priority="20295" operator="equal">
      <formula>"OPORTUNIDADE"</formula>
    </cfRule>
  </conditionalFormatting>
  <conditionalFormatting sqref="Z549">
    <cfRule type="cellIs" dxfId="1030" priority="20293" operator="equal">
      <formula>"NÃO"</formula>
    </cfRule>
    <cfRule type="cellIs" dxfId="1029" priority="20294" operator="equal">
      <formula>"SIM"</formula>
    </cfRule>
  </conditionalFormatting>
  <conditionalFormatting sqref="Z549">
    <cfRule type="cellIs" dxfId="1028" priority="20292" operator="equal">
      <formula>"OPORTUNIDADE"</formula>
    </cfRule>
  </conditionalFormatting>
  <conditionalFormatting sqref="BI549">
    <cfRule type="iconSet" priority="20301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0302">
      <iconSet showValue="0">
        <cfvo type="percent" val="0"/>
        <cfvo type="num" val="1"/>
        <cfvo type="num" val="1" gte="0"/>
      </iconSet>
    </cfRule>
    <cfRule type="iconSet" priority="20303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0304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027" priority="20912">
      <formula>$BU492=1</formula>
    </cfRule>
  </conditionalFormatting>
  <conditionalFormatting sqref="AZ525:AZ549">
    <cfRule type="expression" dxfId="1026" priority="21072">
      <formula>$BU497=1</formula>
    </cfRule>
  </conditionalFormatting>
  <conditionalFormatting sqref="BI523:BI548">
    <cfRule type="iconSet" priority="21073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1075">
      <iconSet showValue="0">
        <cfvo type="percent" val="0"/>
        <cfvo type="num" val="1"/>
        <cfvo type="num" val="1" gte="0"/>
      </iconSet>
    </cfRule>
    <cfRule type="iconSet" priority="21076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1079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1081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1082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25" priority="15707" operator="equal">
      <formula>"*"</formula>
    </cfRule>
    <cfRule type="cellIs" dxfId="1024" priority="15708" operator="greaterThanOrEqual">
      <formula>1</formula>
    </cfRule>
    <cfRule type="cellIs" dxfId="1023" priority="15709" operator="lessThan">
      <formula>1</formula>
    </cfRule>
  </conditionalFormatting>
  <conditionalFormatting sqref="BI6:BI522">
    <cfRule type="iconSet" priority="21096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1097">
      <iconSet showValue="0">
        <cfvo type="percent" val="0"/>
        <cfvo type="num" val="1"/>
        <cfvo type="num" val="1" gte="0"/>
      </iconSet>
    </cfRule>
    <cfRule type="iconSet" priority="21098">
      <iconSet showValue="0">
        <cfvo type="percent" val="0"/>
        <cfvo type="num" val="1"/>
        <cfvo type="num" val="1" gte="0"/>
      </iconSet>
    </cfRule>
  </conditionalFormatting>
  <conditionalFormatting sqref="BJ6:BJ599">
    <cfRule type="iconSet" priority="21114">
      <iconSet showValue="0">
        <cfvo type="percent" val="0"/>
        <cfvo type="num" val="1"/>
        <cfvo type="num" val="1" gte="0"/>
      </iconSet>
    </cfRule>
  </conditionalFormatting>
  <conditionalFormatting sqref="BK6 BK14 BK9 BK21:BK599 BK16:BK19">
    <cfRule type="iconSet" priority="21115">
      <iconSet showValue="0">
        <cfvo type="percent" val="0"/>
        <cfvo type="num" val="1"/>
        <cfvo type="num" val="1" gte="0"/>
      </iconSet>
    </cfRule>
  </conditionalFormatting>
  <conditionalFormatting sqref="BP12:BP16 BP6:BP9 BP19:BP599">
    <cfRule type="iconSet" priority="21116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1022" priority="2415" operator="equal">
      <formula>"OPORTUNIDADE"</formula>
    </cfRule>
  </conditionalFormatting>
  <conditionalFormatting sqref="Y14:Z14 Z12:Z13">
    <cfRule type="cellIs" dxfId="1021" priority="2413" operator="equal">
      <formula>"NÃO"</formula>
    </cfRule>
    <cfRule type="cellIs" dxfId="1020" priority="2414" operator="equal">
      <formula>"SIM"</formula>
    </cfRule>
  </conditionalFormatting>
  <conditionalFormatting sqref="Y23:Z23">
    <cfRule type="cellIs" dxfId="1019" priority="2403" operator="equal">
      <formula>"OPORTUNIDADE"</formula>
    </cfRule>
  </conditionalFormatting>
  <conditionalFormatting sqref="Y23:Z23">
    <cfRule type="cellIs" dxfId="1018" priority="2401" operator="equal">
      <formula>"NÃO"</formula>
    </cfRule>
    <cfRule type="cellIs" dxfId="1017" priority="2402" operator="equal">
      <formula>"SIM"</formula>
    </cfRule>
  </conditionalFormatting>
  <conditionalFormatting sqref="Z11">
    <cfRule type="cellIs" dxfId="1016" priority="2400" operator="equal">
      <formula>"OPORTUNIDADE"</formula>
    </cfRule>
  </conditionalFormatting>
  <conditionalFormatting sqref="Z11">
    <cfRule type="cellIs" dxfId="1015" priority="2398" operator="equal">
      <formula>"NÃO"</formula>
    </cfRule>
    <cfRule type="cellIs" dxfId="1014" priority="2399" operator="equal">
      <formula>"SIM"</formula>
    </cfRule>
  </conditionalFormatting>
  <conditionalFormatting sqref="Z11">
    <cfRule type="cellIs" dxfId="1013" priority="2397" operator="equal">
      <formula>"OPORTUNIDADE"</formula>
    </cfRule>
  </conditionalFormatting>
  <conditionalFormatting sqref="Z11">
    <cfRule type="cellIs" dxfId="1012" priority="2395" operator="equal">
      <formula>"NÃO"</formula>
    </cfRule>
    <cfRule type="cellIs" dxfId="1011" priority="2396" operator="equal">
      <formula>"SIM"</formula>
    </cfRule>
  </conditionalFormatting>
  <conditionalFormatting sqref="Z11">
    <cfRule type="cellIs" dxfId="1010" priority="2394" operator="equal">
      <formula>"OPORTUNIDADE"</formula>
    </cfRule>
  </conditionalFormatting>
  <conditionalFormatting sqref="Z11">
    <cfRule type="cellIs" dxfId="1009" priority="2392" operator="equal">
      <formula>"NÃO"</formula>
    </cfRule>
    <cfRule type="cellIs" dxfId="1008" priority="2393" operator="equal">
      <formula>"SIM"</formula>
    </cfRule>
  </conditionalFormatting>
  <conditionalFormatting sqref="Z11">
    <cfRule type="cellIs" dxfId="1007" priority="2391" operator="equal">
      <formula>"OPORTUNIDADE"</formula>
    </cfRule>
  </conditionalFormatting>
  <conditionalFormatting sqref="Z11">
    <cfRule type="cellIs" dxfId="1006" priority="2389" operator="equal">
      <formula>"NÃO"</formula>
    </cfRule>
    <cfRule type="cellIs" dxfId="1005" priority="2390" operator="equal">
      <formula>"SIM"</formula>
    </cfRule>
  </conditionalFormatting>
  <conditionalFormatting sqref="Z11">
    <cfRule type="cellIs" dxfId="1004" priority="2388" operator="equal">
      <formula>"OPORTUNIDADE"</formula>
    </cfRule>
  </conditionalFormatting>
  <conditionalFormatting sqref="Z11">
    <cfRule type="cellIs" dxfId="1003" priority="2386" operator="equal">
      <formula>"NÃO"</formula>
    </cfRule>
    <cfRule type="cellIs" dxfId="1002" priority="2387" operator="equal">
      <formula>"SIM"</formula>
    </cfRule>
  </conditionalFormatting>
  <conditionalFormatting sqref="Z11">
    <cfRule type="cellIs" dxfId="1001" priority="2385" operator="equal">
      <formula>"OPORTUNIDADE"</formula>
    </cfRule>
  </conditionalFormatting>
  <conditionalFormatting sqref="Z11">
    <cfRule type="cellIs" dxfId="1000" priority="2383" operator="equal">
      <formula>"NÃO"</formula>
    </cfRule>
    <cfRule type="cellIs" dxfId="999" priority="2384" operator="equal">
      <formula>"SIM"</formula>
    </cfRule>
  </conditionalFormatting>
  <conditionalFormatting sqref="Z11">
    <cfRule type="cellIs" dxfId="998" priority="2382" operator="equal">
      <formula>"OPORTUNIDADE"</formula>
    </cfRule>
  </conditionalFormatting>
  <conditionalFormatting sqref="Z11">
    <cfRule type="cellIs" dxfId="997" priority="2380" operator="equal">
      <formula>"NÃO"</formula>
    </cfRule>
    <cfRule type="cellIs" dxfId="996" priority="2381" operator="equal">
      <formula>"SIM"</formula>
    </cfRule>
  </conditionalFormatting>
  <conditionalFormatting sqref="Z11">
    <cfRule type="cellIs" dxfId="995" priority="2379" operator="equal">
      <formula>"OPORTUNIDADE"</formula>
    </cfRule>
  </conditionalFormatting>
  <conditionalFormatting sqref="Z11">
    <cfRule type="cellIs" dxfId="994" priority="2377" operator="equal">
      <formula>"NÃO"</formula>
    </cfRule>
    <cfRule type="cellIs" dxfId="993" priority="2378" operator="equal">
      <formula>"SIM"</formula>
    </cfRule>
  </conditionalFormatting>
  <conditionalFormatting sqref="Z11">
    <cfRule type="cellIs" dxfId="992" priority="2376" operator="equal">
      <formula>"OPORTUNIDADE"</formula>
    </cfRule>
  </conditionalFormatting>
  <conditionalFormatting sqref="Z11">
    <cfRule type="cellIs" dxfId="991" priority="2374" operator="equal">
      <formula>"NÃO"</formula>
    </cfRule>
    <cfRule type="cellIs" dxfId="990" priority="2375" operator="equal">
      <formula>"SIM"</formula>
    </cfRule>
  </conditionalFormatting>
  <conditionalFormatting sqref="Z11">
    <cfRule type="cellIs" dxfId="989" priority="2373" operator="equal">
      <formula>"OPORTUNIDADE"</formula>
    </cfRule>
  </conditionalFormatting>
  <conditionalFormatting sqref="Z11">
    <cfRule type="cellIs" dxfId="988" priority="2371" operator="equal">
      <formula>"NÃO"</formula>
    </cfRule>
    <cfRule type="cellIs" dxfId="987" priority="2372" operator="equal">
      <formula>"SIM"</formula>
    </cfRule>
  </conditionalFormatting>
  <conditionalFormatting sqref="Z11">
    <cfRule type="cellIs" dxfId="986" priority="2370" operator="equal">
      <formula>"OPORTUNIDADE"</formula>
    </cfRule>
  </conditionalFormatting>
  <conditionalFormatting sqref="Z11">
    <cfRule type="cellIs" dxfId="985" priority="2368" operator="equal">
      <formula>"NÃO"</formula>
    </cfRule>
    <cfRule type="cellIs" dxfId="984" priority="2369" operator="equal">
      <formula>"SIM"</formula>
    </cfRule>
  </conditionalFormatting>
  <conditionalFormatting sqref="Z11">
    <cfRule type="cellIs" dxfId="983" priority="2367" operator="equal">
      <formula>"OPORTUNIDADE"</formula>
    </cfRule>
  </conditionalFormatting>
  <conditionalFormatting sqref="Z11">
    <cfRule type="cellIs" dxfId="982" priority="2365" operator="equal">
      <formula>"NÃO"</formula>
    </cfRule>
    <cfRule type="cellIs" dxfId="981" priority="2366" operator="equal">
      <formula>"SIM"</formula>
    </cfRule>
  </conditionalFormatting>
  <conditionalFormatting sqref="Z21">
    <cfRule type="cellIs" dxfId="980" priority="2358" operator="equal">
      <formula>"OPORTUNIDADE"</formula>
    </cfRule>
  </conditionalFormatting>
  <conditionalFormatting sqref="Z21">
    <cfRule type="cellIs" dxfId="979" priority="2356" operator="equal">
      <formula>"NÃO"</formula>
    </cfRule>
    <cfRule type="cellIs" dxfId="978" priority="2357" operator="equal">
      <formula>"SIM"</formula>
    </cfRule>
  </conditionalFormatting>
  <conditionalFormatting sqref="Z21">
    <cfRule type="cellIs" dxfId="977" priority="2355" operator="equal">
      <formula>"OPORTUNIDADE"</formula>
    </cfRule>
  </conditionalFormatting>
  <conditionalFormatting sqref="Z21">
    <cfRule type="cellIs" dxfId="976" priority="2353" operator="equal">
      <formula>"NÃO"</formula>
    </cfRule>
    <cfRule type="cellIs" dxfId="975" priority="2354" operator="equal">
      <formula>"SIM"</formula>
    </cfRule>
  </conditionalFormatting>
  <conditionalFormatting sqref="Z21">
    <cfRule type="cellIs" dxfId="974" priority="2352" operator="equal">
      <formula>"OPORTUNIDADE"</formula>
    </cfRule>
  </conditionalFormatting>
  <conditionalFormatting sqref="Z21">
    <cfRule type="cellIs" dxfId="973" priority="2350" operator="equal">
      <formula>"NÃO"</formula>
    </cfRule>
    <cfRule type="cellIs" dxfId="972" priority="2351" operator="equal">
      <formula>"SIM"</formula>
    </cfRule>
  </conditionalFormatting>
  <conditionalFormatting sqref="Z21">
    <cfRule type="cellIs" dxfId="971" priority="2349" operator="equal">
      <formula>"OPORTUNIDADE"</formula>
    </cfRule>
  </conditionalFormatting>
  <conditionalFormatting sqref="Z21">
    <cfRule type="cellIs" dxfId="970" priority="2347" operator="equal">
      <formula>"NÃO"</formula>
    </cfRule>
    <cfRule type="cellIs" dxfId="969" priority="2348" operator="equal">
      <formula>"SIM"</formula>
    </cfRule>
  </conditionalFormatting>
  <conditionalFormatting sqref="Z21">
    <cfRule type="cellIs" dxfId="968" priority="2346" operator="equal">
      <formula>"OPORTUNIDADE"</formula>
    </cfRule>
  </conditionalFormatting>
  <conditionalFormatting sqref="Z21">
    <cfRule type="cellIs" dxfId="967" priority="2344" operator="equal">
      <formula>"NÃO"</formula>
    </cfRule>
    <cfRule type="cellIs" dxfId="966" priority="2345" operator="equal">
      <formula>"SIM"</formula>
    </cfRule>
  </conditionalFormatting>
  <conditionalFormatting sqref="Z21">
    <cfRule type="cellIs" dxfId="965" priority="2343" operator="equal">
      <formula>"OPORTUNIDADE"</formula>
    </cfRule>
  </conditionalFormatting>
  <conditionalFormatting sqref="Z21">
    <cfRule type="cellIs" dxfId="964" priority="2341" operator="equal">
      <formula>"NÃO"</formula>
    </cfRule>
    <cfRule type="cellIs" dxfId="963" priority="2342" operator="equal">
      <formula>"SIM"</formula>
    </cfRule>
  </conditionalFormatting>
  <conditionalFormatting sqref="Z21">
    <cfRule type="cellIs" dxfId="962" priority="2340" operator="equal">
      <formula>"OPORTUNIDADE"</formula>
    </cfRule>
  </conditionalFormatting>
  <conditionalFormatting sqref="Z21">
    <cfRule type="cellIs" dxfId="961" priority="2338" operator="equal">
      <formula>"NÃO"</formula>
    </cfRule>
    <cfRule type="cellIs" dxfId="960" priority="2339" operator="equal">
      <formula>"SIM"</formula>
    </cfRule>
  </conditionalFormatting>
  <conditionalFormatting sqref="Z21">
    <cfRule type="cellIs" dxfId="959" priority="2337" operator="equal">
      <formula>"OPORTUNIDADE"</formula>
    </cfRule>
  </conditionalFormatting>
  <conditionalFormatting sqref="Z21">
    <cfRule type="cellIs" dxfId="958" priority="2335" operator="equal">
      <formula>"NÃO"</formula>
    </cfRule>
    <cfRule type="cellIs" dxfId="957" priority="2336" operator="equal">
      <formula>"SIM"</formula>
    </cfRule>
  </conditionalFormatting>
  <conditionalFormatting sqref="Z21">
    <cfRule type="cellIs" dxfId="956" priority="2334" operator="equal">
      <formula>"OPORTUNIDADE"</formula>
    </cfRule>
  </conditionalFormatting>
  <conditionalFormatting sqref="Z21">
    <cfRule type="cellIs" dxfId="955" priority="2332" operator="equal">
      <formula>"NÃO"</formula>
    </cfRule>
    <cfRule type="cellIs" dxfId="954" priority="2333" operator="equal">
      <formula>"SIM"</formula>
    </cfRule>
  </conditionalFormatting>
  <conditionalFormatting sqref="Z21">
    <cfRule type="cellIs" dxfId="953" priority="2331" operator="equal">
      <formula>"OPORTUNIDADE"</formula>
    </cfRule>
  </conditionalFormatting>
  <conditionalFormatting sqref="Z21">
    <cfRule type="cellIs" dxfId="952" priority="2329" operator="equal">
      <formula>"NÃO"</formula>
    </cfRule>
    <cfRule type="cellIs" dxfId="951" priority="2330" operator="equal">
      <formula>"SIM"</formula>
    </cfRule>
  </conditionalFormatting>
  <conditionalFormatting sqref="Z21">
    <cfRule type="cellIs" dxfId="950" priority="2328" operator="equal">
      <formula>"OPORTUNIDADE"</formula>
    </cfRule>
  </conditionalFormatting>
  <conditionalFormatting sqref="Z21">
    <cfRule type="cellIs" dxfId="949" priority="2326" operator="equal">
      <formula>"NÃO"</formula>
    </cfRule>
    <cfRule type="cellIs" dxfId="948" priority="2327" operator="equal">
      <formula>"SIM"</formula>
    </cfRule>
  </conditionalFormatting>
  <conditionalFormatting sqref="Z21">
    <cfRule type="cellIs" dxfId="947" priority="2325" operator="equal">
      <formula>"OPORTUNIDADE"</formula>
    </cfRule>
  </conditionalFormatting>
  <conditionalFormatting sqref="Z21">
    <cfRule type="cellIs" dxfId="946" priority="2323" operator="equal">
      <formula>"NÃO"</formula>
    </cfRule>
    <cfRule type="cellIs" dxfId="945" priority="2324" operator="equal">
      <formula>"SIM"</formula>
    </cfRule>
  </conditionalFormatting>
  <conditionalFormatting sqref="Y21">
    <cfRule type="cellIs" dxfId="944" priority="2322" operator="equal">
      <formula>"OPORTUNIDADE"</formula>
    </cfRule>
  </conditionalFormatting>
  <conditionalFormatting sqref="Y21">
    <cfRule type="cellIs" dxfId="943" priority="2320" operator="equal">
      <formula>"NÃO"</formula>
    </cfRule>
    <cfRule type="cellIs" dxfId="942" priority="2321" operator="equal">
      <formula>"SIM"</formula>
    </cfRule>
  </conditionalFormatting>
  <conditionalFormatting sqref="Z30:Z31">
    <cfRule type="cellIs" dxfId="941" priority="2319" operator="equal">
      <formula>"OPORTUNIDADE"</formula>
    </cfRule>
  </conditionalFormatting>
  <conditionalFormatting sqref="Z30:Z31">
    <cfRule type="cellIs" dxfId="940" priority="2317" operator="equal">
      <formula>"NÃO"</formula>
    </cfRule>
    <cfRule type="cellIs" dxfId="939" priority="2318" operator="equal">
      <formula>"SIM"</formula>
    </cfRule>
  </conditionalFormatting>
  <conditionalFormatting sqref="Z30:Z31">
    <cfRule type="cellIs" dxfId="938" priority="2316" operator="equal">
      <formula>"OPORTUNIDADE"</formula>
    </cfRule>
  </conditionalFormatting>
  <conditionalFormatting sqref="Z30:Z31">
    <cfRule type="cellIs" dxfId="937" priority="2314" operator="equal">
      <formula>"NÃO"</formula>
    </cfRule>
    <cfRule type="cellIs" dxfId="936" priority="2315" operator="equal">
      <formula>"SIM"</formula>
    </cfRule>
  </conditionalFormatting>
  <conditionalFormatting sqref="Z30:Z31">
    <cfRule type="cellIs" dxfId="935" priority="2313" operator="equal">
      <formula>"OPORTUNIDADE"</formula>
    </cfRule>
  </conditionalFormatting>
  <conditionalFormatting sqref="Z30:Z31">
    <cfRule type="cellIs" dxfId="934" priority="2311" operator="equal">
      <formula>"NÃO"</formula>
    </cfRule>
    <cfRule type="cellIs" dxfId="933" priority="2312" operator="equal">
      <formula>"SIM"</formula>
    </cfRule>
  </conditionalFormatting>
  <conditionalFormatting sqref="Z30:Z31">
    <cfRule type="cellIs" dxfId="932" priority="2310" operator="equal">
      <formula>"OPORTUNIDADE"</formula>
    </cfRule>
  </conditionalFormatting>
  <conditionalFormatting sqref="Z30:Z31">
    <cfRule type="cellIs" dxfId="931" priority="2308" operator="equal">
      <formula>"NÃO"</formula>
    </cfRule>
    <cfRule type="cellIs" dxfId="930" priority="2309" operator="equal">
      <formula>"SIM"</formula>
    </cfRule>
  </conditionalFormatting>
  <conditionalFormatting sqref="Z30:Z31">
    <cfRule type="cellIs" dxfId="929" priority="2307" operator="equal">
      <formula>"OPORTUNIDADE"</formula>
    </cfRule>
  </conditionalFormatting>
  <conditionalFormatting sqref="Z30:Z31">
    <cfRule type="cellIs" dxfId="928" priority="2305" operator="equal">
      <formula>"NÃO"</formula>
    </cfRule>
    <cfRule type="cellIs" dxfId="927" priority="2306" operator="equal">
      <formula>"SIM"</formula>
    </cfRule>
  </conditionalFormatting>
  <conditionalFormatting sqref="Z30:Z31">
    <cfRule type="cellIs" dxfId="926" priority="2304" operator="equal">
      <formula>"OPORTUNIDADE"</formula>
    </cfRule>
  </conditionalFormatting>
  <conditionalFormatting sqref="Z30:Z31">
    <cfRule type="cellIs" dxfId="925" priority="2302" operator="equal">
      <formula>"NÃO"</formula>
    </cfRule>
    <cfRule type="cellIs" dxfId="924" priority="2303" operator="equal">
      <formula>"SIM"</formula>
    </cfRule>
  </conditionalFormatting>
  <conditionalFormatting sqref="Z30:Z31">
    <cfRule type="cellIs" dxfId="923" priority="2301" operator="equal">
      <formula>"OPORTUNIDADE"</formula>
    </cfRule>
  </conditionalFormatting>
  <conditionalFormatting sqref="Z30:Z31">
    <cfRule type="cellIs" dxfId="922" priority="2299" operator="equal">
      <formula>"NÃO"</formula>
    </cfRule>
    <cfRule type="cellIs" dxfId="921" priority="2300" operator="equal">
      <formula>"SIM"</formula>
    </cfRule>
  </conditionalFormatting>
  <conditionalFormatting sqref="Z30:Z31">
    <cfRule type="cellIs" dxfId="920" priority="2298" operator="equal">
      <formula>"OPORTUNIDADE"</formula>
    </cfRule>
  </conditionalFormatting>
  <conditionalFormatting sqref="Z30:Z31">
    <cfRule type="cellIs" dxfId="919" priority="2296" operator="equal">
      <formula>"NÃO"</formula>
    </cfRule>
    <cfRule type="cellIs" dxfId="918" priority="2297" operator="equal">
      <formula>"SIM"</formula>
    </cfRule>
  </conditionalFormatting>
  <conditionalFormatting sqref="Z30:Z31">
    <cfRule type="cellIs" dxfId="917" priority="2295" operator="equal">
      <formula>"OPORTUNIDADE"</formula>
    </cfRule>
  </conditionalFormatting>
  <conditionalFormatting sqref="Z30:Z31">
    <cfRule type="cellIs" dxfId="916" priority="2293" operator="equal">
      <formula>"NÃO"</formula>
    </cfRule>
    <cfRule type="cellIs" dxfId="915" priority="2294" operator="equal">
      <formula>"SIM"</formula>
    </cfRule>
  </conditionalFormatting>
  <conditionalFormatting sqref="Z30:Z31">
    <cfRule type="cellIs" dxfId="914" priority="2292" operator="equal">
      <formula>"OPORTUNIDADE"</formula>
    </cfRule>
  </conditionalFormatting>
  <conditionalFormatting sqref="Z30:Z31">
    <cfRule type="cellIs" dxfId="913" priority="2290" operator="equal">
      <formula>"NÃO"</formula>
    </cfRule>
    <cfRule type="cellIs" dxfId="912" priority="2291" operator="equal">
      <formula>"SIM"</formula>
    </cfRule>
  </conditionalFormatting>
  <conditionalFormatting sqref="Z30:Z31">
    <cfRule type="cellIs" dxfId="911" priority="2289" operator="equal">
      <formula>"OPORTUNIDADE"</formula>
    </cfRule>
  </conditionalFormatting>
  <conditionalFormatting sqref="Z30:Z31">
    <cfRule type="cellIs" dxfId="910" priority="2287" operator="equal">
      <formula>"NÃO"</formula>
    </cfRule>
    <cfRule type="cellIs" dxfId="909" priority="2288" operator="equal">
      <formula>"SIM"</formula>
    </cfRule>
  </conditionalFormatting>
  <conditionalFormatting sqref="Z30:Z31">
    <cfRule type="cellIs" dxfId="908" priority="2286" operator="equal">
      <formula>"OPORTUNIDADE"</formula>
    </cfRule>
  </conditionalFormatting>
  <conditionalFormatting sqref="Z30:Z31">
    <cfRule type="cellIs" dxfId="907" priority="2284" operator="equal">
      <formula>"NÃO"</formula>
    </cfRule>
    <cfRule type="cellIs" dxfId="906" priority="2285" operator="equal">
      <formula>"SIM"</formula>
    </cfRule>
  </conditionalFormatting>
  <conditionalFormatting sqref="Y35:Z35">
    <cfRule type="cellIs" dxfId="905" priority="2280" operator="equal">
      <formula>"OPORTUNIDADE"</formula>
    </cfRule>
  </conditionalFormatting>
  <conditionalFormatting sqref="Y35:Z35">
    <cfRule type="cellIs" dxfId="904" priority="2278" operator="equal">
      <formula>"NÃO"</formula>
    </cfRule>
    <cfRule type="cellIs" dxfId="903" priority="2279" operator="equal">
      <formula>"SIM"</formula>
    </cfRule>
  </conditionalFormatting>
  <conditionalFormatting sqref="Z32:Z33">
    <cfRule type="cellIs" dxfId="902" priority="2274" operator="equal">
      <formula>"OPORTUNIDADE"</formula>
    </cfRule>
  </conditionalFormatting>
  <conditionalFormatting sqref="Z32:Z33">
    <cfRule type="cellIs" dxfId="901" priority="2272" operator="equal">
      <formula>"NÃO"</formula>
    </cfRule>
    <cfRule type="cellIs" dxfId="900" priority="2273" operator="equal">
      <formula>"SIM"</formula>
    </cfRule>
  </conditionalFormatting>
  <conditionalFormatting sqref="Z29:Z30">
    <cfRule type="cellIs" dxfId="899" priority="2271" operator="equal">
      <formula>"OPORTUNIDADE"</formula>
    </cfRule>
  </conditionalFormatting>
  <conditionalFormatting sqref="Z29:Z30">
    <cfRule type="cellIs" dxfId="898" priority="2269" operator="equal">
      <formula>"NÃO"</formula>
    </cfRule>
    <cfRule type="cellIs" dxfId="897" priority="2270" operator="equal">
      <formula>"SIM"</formula>
    </cfRule>
  </conditionalFormatting>
  <conditionalFormatting sqref="Z29:Z30">
    <cfRule type="cellIs" dxfId="896" priority="2268" operator="equal">
      <formula>"OPORTUNIDADE"</formula>
    </cfRule>
  </conditionalFormatting>
  <conditionalFormatting sqref="Z29:Z30">
    <cfRule type="cellIs" dxfId="895" priority="2266" operator="equal">
      <formula>"NÃO"</formula>
    </cfRule>
    <cfRule type="cellIs" dxfId="894" priority="2267" operator="equal">
      <formula>"SIM"</formula>
    </cfRule>
  </conditionalFormatting>
  <conditionalFormatting sqref="Z29:Z30">
    <cfRule type="cellIs" dxfId="893" priority="2265" operator="equal">
      <formula>"OPORTUNIDADE"</formula>
    </cfRule>
  </conditionalFormatting>
  <conditionalFormatting sqref="Z29:Z30">
    <cfRule type="cellIs" dxfId="892" priority="2263" operator="equal">
      <formula>"NÃO"</formula>
    </cfRule>
    <cfRule type="cellIs" dxfId="891" priority="2264" operator="equal">
      <formula>"SIM"</formula>
    </cfRule>
  </conditionalFormatting>
  <conditionalFormatting sqref="Z29:Z30">
    <cfRule type="cellIs" dxfId="890" priority="2262" operator="equal">
      <formula>"OPORTUNIDADE"</formula>
    </cfRule>
  </conditionalFormatting>
  <conditionalFormatting sqref="Z29:Z30">
    <cfRule type="cellIs" dxfId="889" priority="2260" operator="equal">
      <formula>"NÃO"</formula>
    </cfRule>
    <cfRule type="cellIs" dxfId="888" priority="2261" operator="equal">
      <formula>"SIM"</formula>
    </cfRule>
  </conditionalFormatting>
  <conditionalFormatting sqref="Z29:Z30">
    <cfRule type="cellIs" dxfId="887" priority="2259" operator="equal">
      <formula>"OPORTUNIDADE"</formula>
    </cfRule>
  </conditionalFormatting>
  <conditionalFormatting sqref="Z29:Z30">
    <cfRule type="cellIs" dxfId="886" priority="2257" operator="equal">
      <formula>"NÃO"</formula>
    </cfRule>
    <cfRule type="cellIs" dxfId="885" priority="2258" operator="equal">
      <formula>"SIM"</formula>
    </cfRule>
  </conditionalFormatting>
  <conditionalFormatting sqref="Z29:Z30">
    <cfRule type="cellIs" dxfId="884" priority="2256" operator="equal">
      <formula>"OPORTUNIDADE"</formula>
    </cfRule>
  </conditionalFormatting>
  <conditionalFormatting sqref="Z29:Z30">
    <cfRule type="cellIs" dxfId="883" priority="2254" operator="equal">
      <formula>"NÃO"</formula>
    </cfRule>
    <cfRule type="cellIs" dxfId="882" priority="2255" operator="equal">
      <formula>"SIM"</formula>
    </cfRule>
  </conditionalFormatting>
  <conditionalFormatting sqref="Z29:Z30">
    <cfRule type="cellIs" dxfId="881" priority="2253" operator="equal">
      <formula>"OPORTUNIDADE"</formula>
    </cfRule>
  </conditionalFormatting>
  <conditionalFormatting sqref="Z29:Z30">
    <cfRule type="cellIs" dxfId="880" priority="2251" operator="equal">
      <formula>"NÃO"</formula>
    </cfRule>
    <cfRule type="cellIs" dxfId="879" priority="2252" operator="equal">
      <formula>"SIM"</formula>
    </cfRule>
  </conditionalFormatting>
  <conditionalFormatting sqref="Z29:Z30">
    <cfRule type="cellIs" dxfId="878" priority="2250" operator="equal">
      <formula>"OPORTUNIDADE"</formula>
    </cfRule>
  </conditionalFormatting>
  <conditionalFormatting sqref="Z29:Z30">
    <cfRule type="cellIs" dxfId="877" priority="2248" operator="equal">
      <formula>"NÃO"</formula>
    </cfRule>
    <cfRule type="cellIs" dxfId="876" priority="2249" operator="equal">
      <formula>"SIM"</formula>
    </cfRule>
  </conditionalFormatting>
  <conditionalFormatting sqref="Z29:Z30">
    <cfRule type="cellIs" dxfId="875" priority="2247" operator="equal">
      <formula>"OPORTUNIDADE"</formula>
    </cfRule>
  </conditionalFormatting>
  <conditionalFormatting sqref="Z29:Z30">
    <cfRule type="cellIs" dxfId="874" priority="2245" operator="equal">
      <formula>"NÃO"</formula>
    </cfRule>
    <cfRule type="cellIs" dxfId="873" priority="2246" operator="equal">
      <formula>"SIM"</formula>
    </cfRule>
  </conditionalFormatting>
  <conditionalFormatting sqref="Z29:Z30">
    <cfRule type="cellIs" dxfId="872" priority="2244" operator="equal">
      <formula>"OPORTUNIDADE"</formula>
    </cfRule>
  </conditionalFormatting>
  <conditionalFormatting sqref="Z29:Z30">
    <cfRule type="cellIs" dxfId="871" priority="2242" operator="equal">
      <formula>"NÃO"</formula>
    </cfRule>
    <cfRule type="cellIs" dxfId="870" priority="2243" operator="equal">
      <formula>"SIM"</formula>
    </cfRule>
  </conditionalFormatting>
  <conditionalFormatting sqref="Z29:Z30">
    <cfRule type="cellIs" dxfId="869" priority="2241" operator="equal">
      <formula>"OPORTUNIDADE"</formula>
    </cfRule>
  </conditionalFormatting>
  <conditionalFormatting sqref="Z29:Z30">
    <cfRule type="cellIs" dxfId="868" priority="2239" operator="equal">
      <formula>"NÃO"</formula>
    </cfRule>
    <cfRule type="cellIs" dxfId="867" priority="2240" operator="equal">
      <formula>"SIM"</formula>
    </cfRule>
  </conditionalFormatting>
  <conditionalFormatting sqref="Z29:Z30">
    <cfRule type="cellIs" dxfId="866" priority="2238" operator="equal">
      <formula>"OPORTUNIDADE"</formula>
    </cfRule>
  </conditionalFormatting>
  <conditionalFormatting sqref="Z29:Z30">
    <cfRule type="cellIs" dxfId="865" priority="2236" operator="equal">
      <formula>"NÃO"</formula>
    </cfRule>
    <cfRule type="cellIs" dxfId="864" priority="2237" operator="equal">
      <formula>"SIM"</formula>
    </cfRule>
  </conditionalFormatting>
  <conditionalFormatting sqref="Z29:Z30">
    <cfRule type="cellIs" dxfId="863" priority="2235" operator="equal">
      <formula>"OPORTUNIDADE"</formula>
    </cfRule>
  </conditionalFormatting>
  <conditionalFormatting sqref="Z29:Z30">
    <cfRule type="cellIs" dxfId="862" priority="2233" operator="equal">
      <formula>"NÃO"</formula>
    </cfRule>
    <cfRule type="cellIs" dxfId="861" priority="2234" operator="equal">
      <formula>"SIM"</formula>
    </cfRule>
  </conditionalFormatting>
  <conditionalFormatting sqref="Z29:Z30">
    <cfRule type="cellIs" dxfId="860" priority="2232" operator="equal">
      <formula>"OPORTUNIDADE"</formula>
    </cfRule>
  </conditionalFormatting>
  <conditionalFormatting sqref="Z29:Z30">
    <cfRule type="cellIs" dxfId="859" priority="2230" operator="equal">
      <formula>"NÃO"</formula>
    </cfRule>
    <cfRule type="cellIs" dxfId="858" priority="2231" operator="equal">
      <formula>"SIM"</formula>
    </cfRule>
  </conditionalFormatting>
  <conditionalFormatting sqref="Z29:Z30">
    <cfRule type="cellIs" dxfId="857" priority="2229" operator="equal">
      <formula>"OPORTUNIDADE"</formula>
    </cfRule>
  </conditionalFormatting>
  <conditionalFormatting sqref="Z29:Z30">
    <cfRule type="cellIs" dxfId="856" priority="2227" operator="equal">
      <formula>"NÃO"</formula>
    </cfRule>
    <cfRule type="cellIs" dxfId="855" priority="2228" operator="equal">
      <formula>"SIM"</formula>
    </cfRule>
  </conditionalFormatting>
  <conditionalFormatting sqref="Z29:Z30">
    <cfRule type="cellIs" dxfId="854" priority="2226" operator="equal">
      <formula>"OPORTUNIDADE"</formula>
    </cfRule>
  </conditionalFormatting>
  <conditionalFormatting sqref="Z29:Z30">
    <cfRule type="cellIs" dxfId="853" priority="2224" operator="equal">
      <formula>"NÃO"</formula>
    </cfRule>
    <cfRule type="cellIs" dxfId="852" priority="2225" operator="equal">
      <formula>"SIM"</formula>
    </cfRule>
  </conditionalFormatting>
  <conditionalFormatting sqref="Z29:Z30">
    <cfRule type="cellIs" dxfId="851" priority="2223" operator="equal">
      <formula>"OPORTUNIDADE"</formula>
    </cfRule>
  </conditionalFormatting>
  <conditionalFormatting sqref="Z29:Z30">
    <cfRule type="cellIs" dxfId="850" priority="2221" operator="equal">
      <formula>"NÃO"</formula>
    </cfRule>
    <cfRule type="cellIs" dxfId="849" priority="2222" operator="equal">
      <formula>"SIM"</formula>
    </cfRule>
  </conditionalFormatting>
  <conditionalFormatting sqref="Z29:Z30">
    <cfRule type="cellIs" dxfId="848" priority="2220" operator="equal">
      <formula>"OPORTUNIDADE"</formula>
    </cfRule>
  </conditionalFormatting>
  <conditionalFormatting sqref="Z29:Z30">
    <cfRule type="cellIs" dxfId="847" priority="2218" operator="equal">
      <formula>"NÃO"</formula>
    </cfRule>
    <cfRule type="cellIs" dxfId="846" priority="2219" operator="equal">
      <formula>"SIM"</formula>
    </cfRule>
  </conditionalFormatting>
  <conditionalFormatting sqref="Z29:Z30">
    <cfRule type="cellIs" dxfId="845" priority="2217" operator="equal">
      <formula>"OPORTUNIDADE"</formula>
    </cfRule>
  </conditionalFormatting>
  <conditionalFormatting sqref="Z29:Z30">
    <cfRule type="cellIs" dxfId="844" priority="2215" operator="equal">
      <formula>"NÃO"</formula>
    </cfRule>
    <cfRule type="cellIs" dxfId="843" priority="2216" operator="equal">
      <formula>"SIM"</formula>
    </cfRule>
  </conditionalFormatting>
  <conditionalFormatting sqref="Z10">
    <cfRule type="cellIs" dxfId="842" priority="2211" operator="equal">
      <formula>"OPORTUNIDADE"</formula>
    </cfRule>
  </conditionalFormatting>
  <conditionalFormatting sqref="Z10">
    <cfRule type="cellIs" dxfId="841" priority="2209" operator="equal">
      <formula>"NÃO"</formula>
    </cfRule>
    <cfRule type="cellIs" dxfId="840" priority="2210" operator="equal">
      <formula>"SIM"</formula>
    </cfRule>
  </conditionalFormatting>
  <conditionalFormatting sqref="Z10">
    <cfRule type="cellIs" dxfId="839" priority="2208" operator="equal">
      <formula>"OPORTUNIDADE"</formula>
    </cfRule>
  </conditionalFormatting>
  <conditionalFormatting sqref="Z10">
    <cfRule type="cellIs" dxfId="838" priority="2206" operator="equal">
      <formula>"NÃO"</formula>
    </cfRule>
    <cfRule type="cellIs" dxfId="837" priority="2207" operator="equal">
      <formula>"SIM"</formula>
    </cfRule>
  </conditionalFormatting>
  <conditionalFormatting sqref="Z10">
    <cfRule type="cellIs" dxfId="836" priority="2205" operator="equal">
      <formula>"OPORTUNIDADE"</formula>
    </cfRule>
  </conditionalFormatting>
  <conditionalFormatting sqref="Z10">
    <cfRule type="cellIs" dxfId="835" priority="2203" operator="equal">
      <formula>"NÃO"</formula>
    </cfRule>
    <cfRule type="cellIs" dxfId="834" priority="2204" operator="equal">
      <formula>"SIM"</formula>
    </cfRule>
  </conditionalFormatting>
  <conditionalFormatting sqref="Z10">
    <cfRule type="cellIs" dxfId="833" priority="2202" operator="equal">
      <formula>"OPORTUNIDADE"</formula>
    </cfRule>
  </conditionalFormatting>
  <conditionalFormatting sqref="Z10">
    <cfRule type="cellIs" dxfId="832" priority="2200" operator="equal">
      <formula>"NÃO"</formula>
    </cfRule>
    <cfRule type="cellIs" dxfId="831" priority="2201" operator="equal">
      <formula>"SIM"</formula>
    </cfRule>
  </conditionalFormatting>
  <conditionalFormatting sqref="Z10">
    <cfRule type="cellIs" dxfId="830" priority="2094" operator="equal">
      <formula>"OPORTUNIDADE"</formula>
    </cfRule>
  </conditionalFormatting>
  <conditionalFormatting sqref="Z10">
    <cfRule type="cellIs" dxfId="829" priority="2092" operator="equal">
      <formula>"NÃO"</formula>
    </cfRule>
    <cfRule type="cellIs" dxfId="828" priority="2093" operator="equal">
      <formula>"SIM"</formula>
    </cfRule>
  </conditionalFormatting>
  <conditionalFormatting sqref="Z10">
    <cfRule type="cellIs" dxfId="827" priority="1941" operator="equal">
      <formula>"OPORTUNIDADE"</formula>
    </cfRule>
  </conditionalFormatting>
  <conditionalFormatting sqref="Z10">
    <cfRule type="cellIs" dxfId="826" priority="1939" operator="equal">
      <formula>"NÃO"</formula>
    </cfRule>
    <cfRule type="cellIs" dxfId="825" priority="1940" operator="equal">
      <formula>"SIM"</formula>
    </cfRule>
  </conditionalFormatting>
  <conditionalFormatting sqref="Z10">
    <cfRule type="cellIs" dxfId="824" priority="1878" operator="equal">
      <formula>"OPORTUNIDADE"</formula>
    </cfRule>
  </conditionalFormatting>
  <conditionalFormatting sqref="Z10">
    <cfRule type="cellIs" dxfId="823" priority="1876" operator="equal">
      <formula>"NÃO"</formula>
    </cfRule>
    <cfRule type="cellIs" dxfId="822" priority="1877" operator="equal">
      <formula>"SIM"</formula>
    </cfRule>
  </conditionalFormatting>
  <conditionalFormatting sqref="Z10">
    <cfRule type="cellIs" dxfId="821" priority="1875" operator="equal">
      <formula>"OPORTUNIDADE"</formula>
    </cfRule>
  </conditionalFormatting>
  <conditionalFormatting sqref="Z10">
    <cfRule type="cellIs" dxfId="820" priority="1873" operator="equal">
      <formula>"NÃO"</formula>
    </cfRule>
    <cfRule type="cellIs" dxfId="819" priority="1874" operator="equal">
      <formula>"SIM"</formula>
    </cfRule>
  </conditionalFormatting>
  <conditionalFormatting sqref="Z10">
    <cfRule type="cellIs" dxfId="818" priority="1866" operator="equal">
      <formula>"OPORTUNIDADE"</formula>
    </cfRule>
  </conditionalFormatting>
  <conditionalFormatting sqref="Z10">
    <cfRule type="cellIs" dxfId="817" priority="1864" operator="equal">
      <formula>"NÃO"</formula>
    </cfRule>
    <cfRule type="cellIs" dxfId="816" priority="1865" operator="equal">
      <formula>"SIM"</formula>
    </cfRule>
  </conditionalFormatting>
  <conditionalFormatting sqref="Z10">
    <cfRule type="cellIs" dxfId="815" priority="1863" operator="equal">
      <formula>"OPORTUNIDADE"</formula>
    </cfRule>
  </conditionalFormatting>
  <conditionalFormatting sqref="Z10">
    <cfRule type="cellIs" dxfId="814" priority="1861" operator="equal">
      <formula>"NÃO"</formula>
    </cfRule>
    <cfRule type="cellIs" dxfId="813" priority="1862" operator="equal">
      <formula>"SIM"</formula>
    </cfRule>
  </conditionalFormatting>
  <conditionalFormatting sqref="Z10">
    <cfRule type="cellIs" dxfId="812" priority="1860" operator="equal">
      <formula>"OPORTUNIDADE"</formula>
    </cfRule>
  </conditionalFormatting>
  <conditionalFormatting sqref="Z10">
    <cfRule type="cellIs" dxfId="811" priority="1858" operator="equal">
      <formula>"NÃO"</formula>
    </cfRule>
    <cfRule type="cellIs" dxfId="810" priority="1859" operator="equal">
      <formula>"SIM"</formula>
    </cfRule>
  </conditionalFormatting>
  <conditionalFormatting sqref="Z10">
    <cfRule type="cellIs" dxfId="809" priority="1857" operator="equal">
      <formula>"OPORTUNIDADE"</formula>
    </cfRule>
  </conditionalFormatting>
  <conditionalFormatting sqref="Z10">
    <cfRule type="cellIs" dxfId="808" priority="1855" operator="equal">
      <formula>"NÃO"</formula>
    </cfRule>
    <cfRule type="cellIs" dxfId="807" priority="1856" operator="equal">
      <formula>"SIM"</formula>
    </cfRule>
  </conditionalFormatting>
  <conditionalFormatting sqref="Z10">
    <cfRule type="cellIs" dxfId="806" priority="1719" operator="equal">
      <formula>"OPORTUNIDADE"</formula>
    </cfRule>
  </conditionalFormatting>
  <conditionalFormatting sqref="Z10">
    <cfRule type="cellIs" dxfId="805" priority="1717" operator="equal">
      <formula>"NÃO"</formula>
    </cfRule>
    <cfRule type="cellIs" dxfId="804" priority="1718" operator="equal">
      <formula>"SIM"</formula>
    </cfRule>
  </conditionalFormatting>
  <conditionalFormatting sqref="Z10">
    <cfRule type="cellIs" dxfId="803" priority="1566" operator="equal">
      <formula>"OPORTUNIDADE"</formula>
    </cfRule>
  </conditionalFormatting>
  <conditionalFormatting sqref="Z10">
    <cfRule type="cellIs" dxfId="802" priority="1564" operator="equal">
      <formula>"NÃO"</formula>
    </cfRule>
    <cfRule type="cellIs" dxfId="801" priority="1565" operator="equal">
      <formula>"SIM"</formula>
    </cfRule>
  </conditionalFormatting>
  <conditionalFormatting sqref="Z10">
    <cfRule type="cellIs" dxfId="800" priority="1503" operator="equal">
      <formula>"OPORTUNIDADE"</formula>
    </cfRule>
  </conditionalFormatting>
  <conditionalFormatting sqref="Z10">
    <cfRule type="cellIs" dxfId="799" priority="1501" operator="equal">
      <formula>"NÃO"</formula>
    </cfRule>
    <cfRule type="cellIs" dxfId="798" priority="1502" operator="equal">
      <formula>"SIM"</formula>
    </cfRule>
  </conditionalFormatting>
  <conditionalFormatting sqref="Z10">
    <cfRule type="cellIs" dxfId="797" priority="1500" operator="equal">
      <formula>"OPORTUNIDADE"</formula>
    </cfRule>
  </conditionalFormatting>
  <conditionalFormatting sqref="Z10">
    <cfRule type="cellIs" dxfId="796" priority="1498" operator="equal">
      <formula>"NÃO"</formula>
    </cfRule>
    <cfRule type="cellIs" dxfId="795" priority="1499" operator="equal">
      <formula>"SIM"</formula>
    </cfRule>
  </conditionalFormatting>
  <conditionalFormatting sqref="Z10">
    <cfRule type="cellIs" dxfId="794" priority="1491" operator="equal">
      <formula>"OPORTUNIDADE"</formula>
    </cfRule>
  </conditionalFormatting>
  <conditionalFormatting sqref="Z10">
    <cfRule type="cellIs" dxfId="793" priority="1489" operator="equal">
      <formula>"NÃO"</formula>
    </cfRule>
    <cfRule type="cellIs" dxfId="792" priority="1490" operator="equal">
      <formula>"SIM"</formula>
    </cfRule>
  </conditionalFormatting>
  <conditionalFormatting sqref="Z10">
    <cfRule type="cellIs" dxfId="791" priority="1488" operator="equal">
      <formula>"OPORTUNIDADE"</formula>
    </cfRule>
  </conditionalFormatting>
  <conditionalFormatting sqref="Z10">
    <cfRule type="cellIs" dxfId="790" priority="1486" operator="equal">
      <formula>"NÃO"</formula>
    </cfRule>
    <cfRule type="cellIs" dxfId="789" priority="1487" operator="equal">
      <formula>"SIM"</formula>
    </cfRule>
  </conditionalFormatting>
  <conditionalFormatting sqref="Z10">
    <cfRule type="cellIs" dxfId="788" priority="1485" operator="equal">
      <formula>"OPORTUNIDADE"</formula>
    </cfRule>
  </conditionalFormatting>
  <conditionalFormatting sqref="Z10">
    <cfRule type="cellIs" dxfId="787" priority="1483" operator="equal">
      <formula>"NÃO"</formula>
    </cfRule>
    <cfRule type="cellIs" dxfId="786" priority="1484" operator="equal">
      <formula>"SIM"</formula>
    </cfRule>
  </conditionalFormatting>
  <conditionalFormatting sqref="Z10">
    <cfRule type="cellIs" dxfId="785" priority="1482" operator="equal">
      <formula>"OPORTUNIDADE"</formula>
    </cfRule>
  </conditionalFormatting>
  <conditionalFormatting sqref="Z10">
    <cfRule type="cellIs" dxfId="784" priority="1480" operator="equal">
      <formula>"NÃO"</formula>
    </cfRule>
    <cfRule type="cellIs" dxfId="783" priority="1481" operator="equal">
      <formula>"SIM"</formula>
    </cfRule>
  </conditionalFormatting>
  <conditionalFormatting sqref="Z28:Z29">
    <cfRule type="cellIs" dxfId="782" priority="1443" operator="equal">
      <formula>"OPORTUNIDADE"</formula>
    </cfRule>
  </conditionalFormatting>
  <conditionalFormatting sqref="Z28:Z29">
    <cfRule type="cellIs" dxfId="781" priority="1441" operator="equal">
      <formula>"NÃO"</formula>
    </cfRule>
    <cfRule type="cellIs" dxfId="780" priority="1442" operator="equal">
      <formula>"SIM"</formula>
    </cfRule>
  </conditionalFormatting>
  <conditionalFormatting sqref="Z28:Z29">
    <cfRule type="cellIs" dxfId="779" priority="1440" operator="equal">
      <formula>"OPORTUNIDADE"</formula>
    </cfRule>
  </conditionalFormatting>
  <conditionalFormatting sqref="Z28:Z29">
    <cfRule type="cellIs" dxfId="778" priority="1438" operator="equal">
      <formula>"NÃO"</formula>
    </cfRule>
    <cfRule type="cellIs" dxfId="777" priority="1439" operator="equal">
      <formula>"SIM"</formula>
    </cfRule>
  </conditionalFormatting>
  <conditionalFormatting sqref="Z33:Z34">
    <cfRule type="cellIs" dxfId="776" priority="1431" operator="equal">
      <formula>"OPORTUNIDADE"</formula>
    </cfRule>
  </conditionalFormatting>
  <conditionalFormatting sqref="Z33:Z34">
    <cfRule type="cellIs" dxfId="775" priority="1429" operator="equal">
      <formula>"NÃO"</formula>
    </cfRule>
    <cfRule type="cellIs" dxfId="774" priority="1430" operator="equal">
      <formula>"SIM"</formula>
    </cfRule>
  </conditionalFormatting>
  <conditionalFormatting sqref="Z15">
    <cfRule type="cellIs" dxfId="773" priority="1428" operator="equal">
      <formula>"OPORTUNIDADE"</formula>
    </cfRule>
  </conditionalFormatting>
  <conditionalFormatting sqref="Z15">
    <cfRule type="cellIs" dxfId="772" priority="1426" operator="equal">
      <formula>"NÃO"</formula>
    </cfRule>
    <cfRule type="cellIs" dxfId="771" priority="1427" operator="equal">
      <formula>"SIM"</formula>
    </cfRule>
  </conditionalFormatting>
  <conditionalFormatting sqref="Z15">
    <cfRule type="cellIs" dxfId="770" priority="1425" operator="equal">
      <formula>"OPORTUNIDADE"</formula>
    </cfRule>
  </conditionalFormatting>
  <conditionalFormatting sqref="Z15">
    <cfRule type="cellIs" dxfId="769" priority="1423" operator="equal">
      <formula>"NÃO"</formula>
    </cfRule>
    <cfRule type="cellIs" dxfId="768" priority="1424" operator="equal">
      <formula>"SIM"</formula>
    </cfRule>
  </conditionalFormatting>
  <conditionalFormatting sqref="Z15">
    <cfRule type="cellIs" dxfId="767" priority="1422" operator="equal">
      <formula>"OPORTUNIDADE"</formula>
    </cfRule>
  </conditionalFormatting>
  <conditionalFormatting sqref="Z15">
    <cfRule type="cellIs" dxfId="766" priority="1420" operator="equal">
      <formula>"NÃO"</formula>
    </cfRule>
    <cfRule type="cellIs" dxfId="765" priority="1421" operator="equal">
      <formula>"SIM"</formula>
    </cfRule>
  </conditionalFormatting>
  <conditionalFormatting sqref="Z24:Z25">
    <cfRule type="cellIs" dxfId="764" priority="1419" operator="equal">
      <formula>"OPORTUNIDADE"</formula>
    </cfRule>
  </conditionalFormatting>
  <conditionalFormatting sqref="Z24:Z25">
    <cfRule type="cellIs" dxfId="763" priority="1417" operator="equal">
      <formula>"NÃO"</formula>
    </cfRule>
    <cfRule type="cellIs" dxfId="762" priority="1418" operator="equal">
      <formula>"SIM"</formula>
    </cfRule>
  </conditionalFormatting>
  <conditionalFormatting sqref="Z24:Z25">
    <cfRule type="cellIs" dxfId="761" priority="1416" operator="equal">
      <formula>"OPORTUNIDADE"</formula>
    </cfRule>
  </conditionalFormatting>
  <conditionalFormatting sqref="Z24:Z25">
    <cfRule type="cellIs" dxfId="760" priority="1414" operator="equal">
      <formula>"NÃO"</formula>
    </cfRule>
    <cfRule type="cellIs" dxfId="759" priority="1415" operator="equal">
      <formula>"SIM"</formula>
    </cfRule>
  </conditionalFormatting>
  <conditionalFormatting sqref="Z24:Z25">
    <cfRule type="cellIs" dxfId="758" priority="1413" operator="equal">
      <formula>"OPORTUNIDADE"</formula>
    </cfRule>
  </conditionalFormatting>
  <conditionalFormatting sqref="Z24:Z25">
    <cfRule type="cellIs" dxfId="757" priority="1411" operator="equal">
      <formula>"NÃO"</formula>
    </cfRule>
    <cfRule type="cellIs" dxfId="756" priority="1412" operator="equal">
      <formula>"SIM"</formula>
    </cfRule>
  </conditionalFormatting>
  <conditionalFormatting sqref="Y24:Y25">
    <cfRule type="cellIs" dxfId="755" priority="1410" operator="equal">
      <formula>"OPORTUNIDADE"</formula>
    </cfRule>
  </conditionalFormatting>
  <conditionalFormatting sqref="Y24:Y25">
    <cfRule type="cellIs" dxfId="754" priority="1408" operator="equal">
      <formula>"NÃO"</formula>
    </cfRule>
    <cfRule type="cellIs" dxfId="753" priority="1409" operator="equal">
      <formula>"SIM"</formula>
    </cfRule>
  </conditionalFormatting>
  <conditionalFormatting sqref="Y15">
    <cfRule type="cellIs" dxfId="752" priority="1407" operator="equal">
      <formula>"OPORTUNIDADE"</formula>
    </cfRule>
  </conditionalFormatting>
  <conditionalFormatting sqref="Y15">
    <cfRule type="cellIs" dxfId="751" priority="1405" operator="equal">
      <formula>"NÃO"</formula>
    </cfRule>
    <cfRule type="cellIs" dxfId="750" priority="1406" operator="equal">
      <formula>"SIM"</formula>
    </cfRule>
  </conditionalFormatting>
  <conditionalFormatting sqref="Z34:Z35">
    <cfRule type="cellIs" dxfId="749" priority="1404" operator="equal">
      <formula>"OPORTUNIDADE"</formula>
    </cfRule>
  </conditionalFormatting>
  <conditionalFormatting sqref="Z34:Z35">
    <cfRule type="cellIs" dxfId="748" priority="1402" operator="equal">
      <formula>"NÃO"</formula>
    </cfRule>
    <cfRule type="cellIs" dxfId="747" priority="1403" operator="equal">
      <formula>"SIM"</formula>
    </cfRule>
  </conditionalFormatting>
  <conditionalFormatting sqref="Z34:Z35">
    <cfRule type="cellIs" dxfId="746" priority="1401" operator="equal">
      <formula>"OPORTUNIDADE"</formula>
    </cfRule>
  </conditionalFormatting>
  <conditionalFormatting sqref="Z34:Z35">
    <cfRule type="cellIs" dxfId="745" priority="1399" operator="equal">
      <formula>"NÃO"</formula>
    </cfRule>
    <cfRule type="cellIs" dxfId="744" priority="1400" operator="equal">
      <formula>"SIM"</formula>
    </cfRule>
  </conditionalFormatting>
  <conditionalFormatting sqref="Z34:Z35">
    <cfRule type="cellIs" dxfId="743" priority="1398" operator="equal">
      <formula>"OPORTUNIDADE"</formula>
    </cfRule>
  </conditionalFormatting>
  <conditionalFormatting sqref="Z34:Z35">
    <cfRule type="cellIs" dxfId="742" priority="1396" operator="equal">
      <formula>"NÃO"</formula>
    </cfRule>
    <cfRule type="cellIs" dxfId="741" priority="1397" operator="equal">
      <formula>"SIM"</formula>
    </cfRule>
  </conditionalFormatting>
  <conditionalFormatting sqref="Y9:Z9 Z10:Z11">
    <cfRule type="cellIs" dxfId="740" priority="678" operator="equal">
      <formula>"OPORTUNIDADE"</formula>
    </cfRule>
  </conditionalFormatting>
  <conditionalFormatting sqref="Y9:Z9 Z10:Z11">
    <cfRule type="cellIs" dxfId="739" priority="676" operator="equal">
      <formula>"NÃO"</formula>
    </cfRule>
    <cfRule type="cellIs" dxfId="738" priority="677" operator="equal">
      <formula>"SIM"</formula>
    </cfRule>
  </conditionalFormatting>
  <conditionalFormatting sqref="Z8">
    <cfRule type="cellIs" dxfId="737" priority="675" operator="equal">
      <formula>"OPORTUNIDADE"</formula>
    </cfRule>
  </conditionalFormatting>
  <conditionalFormatting sqref="Z8">
    <cfRule type="cellIs" dxfId="736" priority="673" operator="equal">
      <formula>"NÃO"</formula>
    </cfRule>
    <cfRule type="cellIs" dxfId="735" priority="674" operator="equal">
      <formula>"SIM"</formula>
    </cfRule>
  </conditionalFormatting>
  <conditionalFormatting sqref="Z8">
    <cfRule type="cellIs" dxfId="734" priority="672" operator="equal">
      <formula>"OPORTUNIDADE"</formula>
    </cfRule>
  </conditionalFormatting>
  <conditionalFormatting sqref="Z8">
    <cfRule type="cellIs" dxfId="733" priority="670" operator="equal">
      <formula>"NÃO"</formula>
    </cfRule>
    <cfRule type="cellIs" dxfId="732" priority="671" operator="equal">
      <formula>"SIM"</formula>
    </cfRule>
  </conditionalFormatting>
  <conditionalFormatting sqref="Z8">
    <cfRule type="cellIs" dxfId="731" priority="669" operator="equal">
      <formula>"OPORTUNIDADE"</formula>
    </cfRule>
  </conditionalFormatting>
  <conditionalFormatting sqref="Z8">
    <cfRule type="cellIs" dxfId="730" priority="667" operator="equal">
      <formula>"NÃO"</formula>
    </cfRule>
    <cfRule type="cellIs" dxfId="729" priority="668" operator="equal">
      <formula>"SIM"</formula>
    </cfRule>
  </conditionalFormatting>
  <conditionalFormatting sqref="Z8">
    <cfRule type="cellIs" dxfId="728" priority="666" operator="equal">
      <formula>"OPORTUNIDADE"</formula>
    </cfRule>
  </conditionalFormatting>
  <conditionalFormatting sqref="Z8">
    <cfRule type="cellIs" dxfId="727" priority="664" operator="equal">
      <formula>"NÃO"</formula>
    </cfRule>
    <cfRule type="cellIs" dxfId="726" priority="665" operator="equal">
      <formula>"SIM"</formula>
    </cfRule>
  </conditionalFormatting>
  <conditionalFormatting sqref="Z8">
    <cfRule type="cellIs" dxfId="725" priority="663" operator="equal">
      <formula>"OPORTUNIDADE"</formula>
    </cfRule>
  </conditionalFormatting>
  <conditionalFormatting sqref="Z8">
    <cfRule type="cellIs" dxfId="724" priority="661" operator="equal">
      <formula>"NÃO"</formula>
    </cfRule>
    <cfRule type="cellIs" dxfId="723" priority="662" operator="equal">
      <formula>"SIM"</formula>
    </cfRule>
  </conditionalFormatting>
  <conditionalFormatting sqref="Z8">
    <cfRule type="cellIs" dxfId="722" priority="660" operator="equal">
      <formula>"OPORTUNIDADE"</formula>
    </cfRule>
  </conditionalFormatting>
  <conditionalFormatting sqref="Z8">
    <cfRule type="cellIs" dxfId="721" priority="658" operator="equal">
      <formula>"NÃO"</formula>
    </cfRule>
    <cfRule type="cellIs" dxfId="720" priority="659" operator="equal">
      <formula>"SIM"</formula>
    </cfRule>
  </conditionalFormatting>
  <conditionalFormatting sqref="Z8">
    <cfRule type="cellIs" dxfId="719" priority="657" operator="equal">
      <formula>"OPORTUNIDADE"</formula>
    </cfRule>
  </conditionalFormatting>
  <conditionalFormatting sqref="Z8">
    <cfRule type="cellIs" dxfId="718" priority="655" operator="equal">
      <formula>"NÃO"</formula>
    </cfRule>
    <cfRule type="cellIs" dxfId="717" priority="656" operator="equal">
      <formula>"SIM"</formula>
    </cfRule>
  </conditionalFormatting>
  <conditionalFormatting sqref="Z8">
    <cfRule type="cellIs" dxfId="716" priority="654" operator="equal">
      <formula>"OPORTUNIDADE"</formula>
    </cfRule>
  </conditionalFormatting>
  <conditionalFormatting sqref="Z8">
    <cfRule type="cellIs" dxfId="715" priority="652" operator="equal">
      <formula>"NÃO"</formula>
    </cfRule>
    <cfRule type="cellIs" dxfId="714" priority="653" operator="equal">
      <formula>"SIM"</formula>
    </cfRule>
  </conditionalFormatting>
  <conditionalFormatting sqref="Z8">
    <cfRule type="cellIs" dxfId="713" priority="651" operator="equal">
      <formula>"OPORTUNIDADE"</formula>
    </cfRule>
  </conditionalFormatting>
  <conditionalFormatting sqref="Z8">
    <cfRule type="cellIs" dxfId="712" priority="649" operator="equal">
      <formula>"NÃO"</formula>
    </cfRule>
    <cfRule type="cellIs" dxfId="711" priority="650" operator="equal">
      <formula>"SIM"</formula>
    </cfRule>
  </conditionalFormatting>
  <conditionalFormatting sqref="Z8">
    <cfRule type="cellIs" dxfId="710" priority="648" operator="equal">
      <formula>"OPORTUNIDADE"</formula>
    </cfRule>
  </conditionalFormatting>
  <conditionalFormatting sqref="Z8">
    <cfRule type="cellIs" dxfId="709" priority="646" operator="equal">
      <formula>"NÃO"</formula>
    </cfRule>
    <cfRule type="cellIs" dxfId="708" priority="647" operator="equal">
      <formula>"SIM"</formula>
    </cfRule>
  </conditionalFormatting>
  <conditionalFormatting sqref="Z8">
    <cfRule type="cellIs" dxfId="707" priority="645" operator="equal">
      <formula>"OPORTUNIDADE"</formula>
    </cfRule>
  </conditionalFormatting>
  <conditionalFormatting sqref="Z8">
    <cfRule type="cellIs" dxfId="706" priority="643" operator="equal">
      <formula>"NÃO"</formula>
    </cfRule>
    <cfRule type="cellIs" dxfId="705" priority="644" operator="equal">
      <formula>"SIM"</formula>
    </cfRule>
  </conditionalFormatting>
  <conditionalFormatting sqref="Z8">
    <cfRule type="cellIs" dxfId="704" priority="642" operator="equal">
      <formula>"OPORTUNIDADE"</formula>
    </cfRule>
  </conditionalFormatting>
  <conditionalFormatting sqref="Z8">
    <cfRule type="cellIs" dxfId="703" priority="640" operator="equal">
      <formula>"NÃO"</formula>
    </cfRule>
    <cfRule type="cellIs" dxfId="702" priority="641" operator="equal">
      <formula>"SIM"</formula>
    </cfRule>
  </conditionalFormatting>
  <conditionalFormatting sqref="Y8">
    <cfRule type="cellIs" dxfId="701" priority="639" operator="equal">
      <formula>"OPORTUNIDADE"</formula>
    </cfRule>
  </conditionalFormatting>
  <conditionalFormatting sqref="Y8">
    <cfRule type="cellIs" dxfId="700" priority="637" operator="equal">
      <formula>"NÃO"</formula>
    </cfRule>
    <cfRule type="cellIs" dxfId="699" priority="638" operator="equal">
      <formula>"SIM"</formula>
    </cfRule>
  </conditionalFormatting>
  <conditionalFormatting sqref="Z7">
    <cfRule type="cellIs" dxfId="698" priority="636" operator="equal">
      <formula>"OPORTUNIDADE"</formula>
    </cfRule>
  </conditionalFormatting>
  <conditionalFormatting sqref="Z7">
    <cfRule type="cellIs" dxfId="697" priority="634" operator="equal">
      <formula>"NÃO"</formula>
    </cfRule>
    <cfRule type="cellIs" dxfId="696" priority="635" operator="equal">
      <formula>"SIM"</formula>
    </cfRule>
  </conditionalFormatting>
  <conditionalFormatting sqref="Z7">
    <cfRule type="cellIs" dxfId="695" priority="633" operator="equal">
      <formula>"OPORTUNIDADE"</formula>
    </cfRule>
  </conditionalFormatting>
  <conditionalFormatting sqref="Z7">
    <cfRule type="cellIs" dxfId="694" priority="631" operator="equal">
      <formula>"NÃO"</formula>
    </cfRule>
    <cfRule type="cellIs" dxfId="693" priority="632" operator="equal">
      <formula>"SIM"</formula>
    </cfRule>
  </conditionalFormatting>
  <conditionalFormatting sqref="Z7">
    <cfRule type="cellIs" dxfId="692" priority="630" operator="equal">
      <formula>"OPORTUNIDADE"</formula>
    </cfRule>
  </conditionalFormatting>
  <conditionalFormatting sqref="Z7">
    <cfRule type="cellIs" dxfId="691" priority="628" operator="equal">
      <formula>"NÃO"</formula>
    </cfRule>
    <cfRule type="cellIs" dxfId="690" priority="629" operator="equal">
      <formula>"SIM"</formula>
    </cfRule>
  </conditionalFormatting>
  <conditionalFormatting sqref="Z7">
    <cfRule type="cellIs" dxfId="689" priority="627" operator="equal">
      <formula>"OPORTUNIDADE"</formula>
    </cfRule>
  </conditionalFormatting>
  <conditionalFormatting sqref="Z7">
    <cfRule type="cellIs" dxfId="688" priority="625" operator="equal">
      <formula>"NÃO"</formula>
    </cfRule>
    <cfRule type="cellIs" dxfId="687" priority="626" operator="equal">
      <formula>"SIM"</formula>
    </cfRule>
  </conditionalFormatting>
  <conditionalFormatting sqref="Z7">
    <cfRule type="cellIs" dxfId="686" priority="624" operator="equal">
      <formula>"OPORTUNIDADE"</formula>
    </cfRule>
  </conditionalFormatting>
  <conditionalFormatting sqref="Z7">
    <cfRule type="cellIs" dxfId="685" priority="622" operator="equal">
      <formula>"NÃO"</formula>
    </cfRule>
    <cfRule type="cellIs" dxfId="684" priority="623" operator="equal">
      <formula>"SIM"</formula>
    </cfRule>
  </conditionalFormatting>
  <conditionalFormatting sqref="Z7">
    <cfRule type="cellIs" dxfId="683" priority="621" operator="equal">
      <formula>"OPORTUNIDADE"</formula>
    </cfRule>
  </conditionalFormatting>
  <conditionalFormatting sqref="Z7">
    <cfRule type="cellIs" dxfId="682" priority="619" operator="equal">
      <formula>"NÃO"</formula>
    </cfRule>
    <cfRule type="cellIs" dxfId="681" priority="620" operator="equal">
      <formula>"SIM"</formula>
    </cfRule>
  </conditionalFormatting>
  <conditionalFormatting sqref="Z7">
    <cfRule type="cellIs" dxfId="680" priority="618" operator="equal">
      <formula>"OPORTUNIDADE"</formula>
    </cfRule>
  </conditionalFormatting>
  <conditionalFormatting sqref="Z7">
    <cfRule type="cellIs" dxfId="679" priority="616" operator="equal">
      <formula>"NÃO"</formula>
    </cfRule>
    <cfRule type="cellIs" dxfId="678" priority="617" operator="equal">
      <formula>"SIM"</formula>
    </cfRule>
  </conditionalFormatting>
  <conditionalFormatting sqref="Z7">
    <cfRule type="cellIs" dxfId="677" priority="615" operator="equal">
      <formula>"OPORTUNIDADE"</formula>
    </cfRule>
  </conditionalFormatting>
  <conditionalFormatting sqref="Z7">
    <cfRule type="cellIs" dxfId="676" priority="613" operator="equal">
      <formula>"NÃO"</formula>
    </cfRule>
    <cfRule type="cellIs" dxfId="675" priority="614" operator="equal">
      <formula>"SIM"</formula>
    </cfRule>
  </conditionalFormatting>
  <conditionalFormatting sqref="Z7">
    <cfRule type="cellIs" dxfId="674" priority="612" operator="equal">
      <formula>"OPORTUNIDADE"</formula>
    </cfRule>
  </conditionalFormatting>
  <conditionalFormatting sqref="Z7">
    <cfRule type="cellIs" dxfId="673" priority="610" operator="equal">
      <formula>"NÃO"</formula>
    </cfRule>
    <cfRule type="cellIs" dxfId="672" priority="611" operator="equal">
      <formula>"SIM"</formula>
    </cfRule>
  </conditionalFormatting>
  <conditionalFormatting sqref="Z7">
    <cfRule type="cellIs" dxfId="671" priority="609" operator="equal">
      <formula>"OPORTUNIDADE"</formula>
    </cfRule>
  </conditionalFormatting>
  <conditionalFormatting sqref="Z7">
    <cfRule type="cellIs" dxfId="670" priority="607" operator="equal">
      <formula>"NÃO"</formula>
    </cfRule>
    <cfRule type="cellIs" dxfId="669" priority="608" operator="equal">
      <formula>"SIM"</formula>
    </cfRule>
  </conditionalFormatting>
  <conditionalFormatting sqref="Z7">
    <cfRule type="cellIs" dxfId="668" priority="606" operator="equal">
      <formula>"OPORTUNIDADE"</formula>
    </cfRule>
  </conditionalFormatting>
  <conditionalFormatting sqref="Z7">
    <cfRule type="cellIs" dxfId="667" priority="604" operator="equal">
      <formula>"NÃO"</formula>
    </cfRule>
    <cfRule type="cellIs" dxfId="666" priority="605" operator="equal">
      <formula>"SIM"</formula>
    </cfRule>
  </conditionalFormatting>
  <conditionalFormatting sqref="Z7">
    <cfRule type="cellIs" dxfId="665" priority="603" operator="equal">
      <formula>"OPORTUNIDADE"</formula>
    </cfRule>
  </conditionalFormatting>
  <conditionalFormatting sqref="Z7">
    <cfRule type="cellIs" dxfId="664" priority="601" operator="equal">
      <formula>"NÃO"</formula>
    </cfRule>
    <cfRule type="cellIs" dxfId="663" priority="602" operator="equal">
      <formula>"SIM"</formula>
    </cfRule>
  </conditionalFormatting>
  <conditionalFormatting sqref="Z7">
    <cfRule type="cellIs" dxfId="662" priority="600" operator="equal">
      <formula>"OPORTUNIDADE"</formula>
    </cfRule>
  </conditionalFormatting>
  <conditionalFormatting sqref="Z7">
    <cfRule type="cellIs" dxfId="661" priority="598" operator="equal">
      <formula>"NÃO"</formula>
    </cfRule>
    <cfRule type="cellIs" dxfId="660" priority="599" operator="equal">
      <formula>"SIM"</formula>
    </cfRule>
  </conditionalFormatting>
  <conditionalFormatting sqref="Z7">
    <cfRule type="cellIs" dxfId="659" priority="597" operator="equal">
      <formula>"OPORTUNIDADE"</formula>
    </cfRule>
  </conditionalFormatting>
  <conditionalFormatting sqref="Z7">
    <cfRule type="cellIs" dxfId="658" priority="595" operator="equal">
      <formula>"NÃO"</formula>
    </cfRule>
    <cfRule type="cellIs" dxfId="657" priority="596" operator="equal">
      <formula>"SIM"</formula>
    </cfRule>
  </conditionalFormatting>
  <conditionalFormatting sqref="Z7">
    <cfRule type="cellIs" dxfId="656" priority="594" operator="equal">
      <formula>"OPORTUNIDADE"</formula>
    </cfRule>
  </conditionalFormatting>
  <conditionalFormatting sqref="Z7">
    <cfRule type="cellIs" dxfId="655" priority="592" operator="equal">
      <formula>"NÃO"</formula>
    </cfRule>
    <cfRule type="cellIs" dxfId="654" priority="593" operator="equal">
      <formula>"SIM"</formula>
    </cfRule>
  </conditionalFormatting>
  <conditionalFormatting sqref="Z7">
    <cfRule type="cellIs" dxfId="653" priority="591" operator="equal">
      <formula>"OPORTUNIDADE"</formula>
    </cfRule>
  </conditionalFormatting>
  <conditionalFormatting sqref="Z7">
    <cfRule type="cellIs" dxfId="652" priority="589" operator="equal">
      <formula>"NÃO"</formula>
    </cfRule>
    <cfRule type="cellIs" dxfId="651" priority="590" operator="equal">
      <formula>"SIM"</formula>
    </cfRule>
  </conditionalFormatting>
  <conditionalFormatting sqref="Z7">
    <cfRule type="cellIs" dxfId="650" priority="588" operator="equal">
      <formula>"OPORTUNIDADE"</formula>
    </cfRule>
  </conditionalFormatting>
  <conditionalFormatting sqref="Z7">
    <cfRule type="cellIs" dxfId="649" priority="586" operator="equal">
      <formula>"NÃO"</formula>
    </cfRule>
    <cfRule type="cellIs" dxfId="648" priority="587" operator="equal">
      <formula>"SIM"</formula>
    </cfRule>
  </conditionalFormatting>
  <conditionalFormatting sqref="Z7">
    <cfRule type="cellIs" dxfId="647" priority="585" operator="equal">
      <formula>"OPORTUNIDADE"</formula>
    </cfRule>
  </conditionalFormatting>
  <conditionalFormatting sqref="Z7">
    <cfRule type="cellIs" dxfId="646" priority="583" operator="equal">
      <formula>"NÃO"</formula>
    </cfRule>
    <cfRule type="cellIs" dxfId="645" priority="584" operator="equal">
      <formula>"SIM"</formula>
    </cfRule>
  </conditionalFormatting>
  <conditionalFormatting sqref="Z7">
    <cfRule type="cellIs" dxfId="644" priority="582" operator="equal">
      <formula>"OPORTUNIDADE"</formula>
    </cfRule>
  </conditionalFormatting>
  <conditionalFormatting sqref="Z7">
    <cfRule type="cellIs" dxfId="643" priority="580" operator="equal">
      <formula>"NÃO"</formula>
    </cfRule>
    <cfRule type="cellIs" dxfId="642" priority="581" operator="equal">
      <formula>"SIM"</formula>
    </cfRule>
  </conditionalFormatting>
  <conditionalFormatting sqref="Z7">
    <cfRule type="cellIs" dxfId="641" priority="579" operator="equal">
      <formula>"OPORTUNIDADE"</formula>
    </cfRule>
  </conditionalFormatting>
  <conditionalFormatting sqref="Z7">
    <cfRule type="cellIs" dxfId="640" priority="577" operator="equal">
      <formula>"NÃO"</formula>
    </cfRule>
    <cfRule type="cellIs" dxfId="639" priority="578" operator="equal">
      <formula>"SIM"</formula>
    </cfRule>
  </conditionalFormatting>
  <conditionalFormatting sqref="Y7:Y8 Y10:Y13">
    <cfRule type="cellIs" dxfId="638" priority="576" operator="equal">
      <formula>"OPORTUNIDADE"</formula>
    </cfRule>
  </conditionalFormatting>
  <conditionalFormatting sqref="Y7:Y8 Y10:Y13">
    <cfRule type="cellIs" dxfId="637" priority="574" operator="equal">
      <formula>"NÃO"</formula>
    </cfRule>
    <cfRule type="cellIs" dxfId="636" priority="575" operator="equal">
      <formula>"SIM"</formula>
    </cfRule>
  </conditionalFormatting>
  <conditionalFormatting sqref="Z12">
    <cfRule type="cellIs" dxfId="635" priority="573" operator="equal">
      <formula>"OPORTUNIDADE"</formula>
    </cfRule>
  </conditionalFormatting>
  <conditionalFormatting sqref="Z12">
    <cfRule type="cellIs" dxfId="634" priority="571" operator="equal">
      <formula>"NÃO"</formula>
    </cfRule>
    <cfRule type="cellIs" dxfId="633" priority="572" operator="equal">
      <formula>"SIM"</formula>
    </cfRule>
  </conditionalFormatting>
  <conditionalFormatting sqref="Z12">
    <cfRule type="cellIs" dxfId="632" priority="570" operator="equal">
      <formula>"OPORTUNIDADE"</formula>
    </cfRule>
  </conditionalFormatting>
  <conditionalFormatting sqref="Z12">
    <cfRule type="cellIs" dxfId="631" priority="568" operator="equal">
      <formula>"NÃO"</formula>
    </cfRule>
    <cfRule type="cellIs" dxfId="630" priority="569" operator="equal">
      <formula>"SIM"</formula>
    </cfRule>
  </conditionalFormatting>
  <conditionalFormatting sqref="Z12">
    <cfRule type="cellIs" dxfId="629" priority="567" operator="equal">
      <formula>"OPORTUNIDADE"</formula>
    </cfRule>
  </conditionalFormatting>
  <conditionalFormatting sqref="Z12">
    <cfRule type="cellIs" dxfId="628" priority="565" operator="equal">
      <formula>"NÃO"</formula>
    </cfRule>
    <cfRule type="cellIs" dxfId="627" priority="566" operator="equal">
      <formula>"SIM"</formula>
    </cfRule>
  </conditionalFormatting>
  <conditionalFormatting sqref="Z13">
    <cfRule type="cellIs" dxfId="626" priority="561" operator="equal">
      <formula>"OPORTUNIDADE"</formula>
    </cfRule>
  </conditionalFormatting>
  <conditionalFormatting sqref="Z13">
    <cfRule type="cellIs" dxfId="625" priority="559" operator="equal">
      <formula>"NÃO"</formula>
    </cfRule>
    <cfRule type="cellIs" dxfId="624" priority="560" operator="equal">
      <formula>"SIM"</formula>
    </cfRule>
  </conditionalFormatting>
  <conditionalFormatting sqref="Y17:Z17">
    <cfRule type="cellIs" dxfId="623" priority="558" operator="equal">
      <formula>"OPORTUNIDADE"</formula>
    </cfRule>
  </conditionalFormatting>
  <conditionalFormatting sqref="Y17:Z17">
    <cfRule type="cellIs" dxfId="622" priority="556" operator="equal">
      <formula>"NÃO"</formula>
    </cfRule>
    <cfRule type="cellIs" dxfId="621" priority="557" operator="equal">
      <formula>"SIM"</formula>
    </cfRule>
  </conditionalFormatting>
  <conditionalFormatting sqref="Y18:Z18">
    <cfRule type="cellIs" dxfId="620" priority="555" operator="equal">
      <formula>"OPORTUNIDADE"</formula>
    </cfRule>
  </conditionalFormatting>
  <conditionalFormatting sqref="Y18:Z18">
    <cfRule type="cellIs" dxfId="619" priority="553" operator="equal">
      <formula>"NÃO"</formula>
    </cfRule>
    <cfRule type="cellIs" dxfId="618" priority="554" operator="equal">
      <formula>"SIM"</formula>
    </cfRule>
  </conditionalFormatting>
  <conditionalFormatting sqref="Z16">
    <cfRule type="cellIs" dxfId="617" priority="552" operator="equal">
      <formula>"OPORTUNIDADE"</formula>
    </cfRule>
  </conditionalFormatting>
  <conditionalFormatting sqref="Z16">
    <cfRule type="cellIs" dxfId="616" priority="550" operator="equal">
      <formula>"NÃO"</formula>
    </cfRule>
    <cfRule type="cellIs" dxfId="615" priority="551" operator="equal">
      <formula>"SIM"</formula>
    </cfRule>
  </conditionalFormatting>
  <conditionalFormatting sqref="Z16">
    <cfRule type="cellIs" dxfId="614" priority="549" operator="equal">
      <formula>"OPORTUNIDADE"</formula>
    </cfRule>
  </conditionalFormatting>
  <conditionalFormatting sqref="Z16">
    <cfRule type="cellIs" dxfId="613" priority="547" operator="equal">
      <formula>"NÃO"</formula>
    </cfRule>
    <cfRule type="cellIs" dxfId="612" priority="548" operator="equal">
      <formula>"SIM"</formula>
    </cfRule>
  </conditionalFormatting>
  <conditionalFormatting sqref="Z16">
    <cfRule type="cellIs" dxfId="611" priority="546" operator="equal">
      <formula>"OPORTUNIDADE"</formula>
    </cfRule>
  </conditionalFormatting>
  <conditionalFormatting sqref="Z16">
    <cfRule type="cellIs" dxfId="610" priority="544" operator="equal">
      <formula>"NÃO"</formula>
    </cfRule>
    <cfRule type="cellIs" dxfId="609" priority="545" operator="equal">
      <formula>"SIM"</formula>
    </cfRule>
  </conditionalFormatting>
  <conditionalFormatting sqref="Z16">
    <cfRule type="cellIs" dxfId="608" priority="543" operator="equal">
      <formula>"OPORTUNIDADE"</formula>
    </cfRule>
  </conditionalFormatting>
  <conditionalFormatting sqref="Z16">
    <cfRule type="cellIs" dxfId="607" priority="541" operator="equal">
      <formula>"NÃO"</formula>
    </cfRule>
    <cfRule type="cellIs" dxfId="606" priority="542" operator="equal">
      <formula>"SIM"</formula>
    </cfRule>
  </conditionalFormatting>
  <conditionalFormatting sqref="Z16">
    <cfRule type="cellIs" dxfId="605" priority="540" operator="equal">
      <formula>"OPORTUNIDADE"</formula>
    </cfRule>
  </conditionalFormatting>
  <conditionalFormatting sqref="Z16">
    <cfRule type="cellIs" dxfId="604" priority="538" operator="equal">
      <formula>"NÃO"</formula>
    </cfRule>
    <cfRule type="cellIs" dxfId="603" priority="539" operator="equal">
      <formula>"SIM"</formula>
    </cfRule>
  </conditionalFormatting>
  <conditionalFormatting sqref="Z16">
    <cfRule type="cellIs" dxfId="602" priority="537" operator="equal">
      <formula>"OPORTUNIDADE"</formula>
    </cfRule>
  </conditionalFormatting>
  <conditionalFormatting sqref="Z16">
    <cfRule type="cellIs" dxfId="601" priority="535" operator="equal">
      <formula>"NÃO"</formula>
    </cfRule>
    <cfRule type="cellIs" dxfId="600" priority="536" operator="equal">
      <formula>"SIM"</formula>
    </cfRule>
  </conditionalFormatting>
  <conditionalFormatting sqref="Z16">
    <cfRule type="cellIs" dxfId="599" priority="534" operator="equal">
      <formula>"OPORTUNIDADE"</formula>
    </cfRule>
  </conditionalFormatting>
  <conditionalFormatting sqref="Z16">
    <cfRule type="cellIs" dxfId="598" priority="532" operator="equal">
      <formula>"NÃO"</formula>
    </cfRule>
    <cfRule type="cellIs" dxfId="597" priority="533" operator="equal">
      <formula>"SIM"</formula>
    </cfRule>
  </conditionalFormatting>
  <conditionalFormatting sqref="Z16">
    <cfRule type="cellIs" dxfId="596" priority="531" operator="equal">
      <formula>"OPORTUNIDADE"</formula>
    </cfRule>
  </conditionalFormatting>
  <conditionalFormatting sqref="Z16">
    <cfRule type="cellIs" dxfId="595" priority="529" operator="equal">
      <formula>"NÃO"</formula>
    </cfRule>
    <cfRule type="cellIs" dxfId="594" priority="530" operator="equal">
      <formula>"SIM"</formula>
    </cfRule>
  </conditionalFormatting>
  <conditionalFormatting sqref="Z16">
    <cfRule type="cellIs" dxfId="593" priority="528" operator="equal">
      <formula>"OPORTUNIDADE"</formula>
    </cfRule>
  </conditionalFormatting>
  <conditionalFormatting sqref="Z16">
    <cfRule type="cellIs" dxfId="592" priority="526" operator="equal">
      <formula>"NÃO"</formula>
    </cfRule>
    <cfRule type="cellIs" dxfId="591" priority="527" operator="equal">
      <formula>"SIM"</formula>
    </cfRule>
  </conditionalFormatting>
  <conditionalFormatting sqref="Z16">
    <cfRule type="cellIs" dxfId="590" priority="525" operator="equal">
      <formula>"OPORTUNIDADE"</formula>
    </cfRule>
  </conditionalFormatting>
  <conditionalFormatting sqref="Z16">
    <cfRule type="cellIs" dxfId="589" priority="523" operator="equal">
      <formula>"NÃO"</formula>
    </cfRule>
    <cfRule type="cellIs" dxfId="588" priority="524" operator="equal">
      <formula>"SIM"</formula>
    </cfRule>
  </conditionalFormatting>
  <conditionalFormatting sqref="Z16">
    <cfRule type="cellIs" dxfId="587" priority="522" operator="equal">
      <formula>"OPORTUNIDADE"</formula>
    </cfRule>
  </conditionalFormatting>
  <conditionalFormatting sqref="Z16">
    <cfRule type="cellIs" dxfId="586" priority="520" operator="equal">
      <formula>"NÃO"</formula>
    </cfRule>
    <cfRule type="cellIs" dxfId="585" priority="521" operator="equal">
      <formula>"SIM"</formula>
    </cfRule>
  </conditionalFormatting>
  <conditionalFormatting sqref="Z16">
    <cfRule type="cellIs" dxfId="584" priority="519" operator="equal">
      <formula>"OPORTUNIDADE"</formula>
    </cfRule>
  </conditionalFormatting>
  <conditionalFormatting sqref="Z16">
    <cfRule type="cellIs" dxfId="583" priority="517" operator="equal">
      <formula>"NÃO"</formula>
    </cfRule>
    <cfRule type="cellIs" dxfId="582" priority="518" operator="equal">
      <formula>"SIM"</formula>
    </cfRule>
  </conditionalFormatting>
  <conditionalFormatting sqref="Y16">
    <cfRule type="cellIs" dxfId="581" priority="516" operator="equal">
      <formula>"OPORTUNIDADE"</formula>
    </cfRule>
  </conditionalFormatting>
  <conditionalFormatting sqref="Y16">
    <cfRule type="cellIs" dxfId="580" priority="514" operator="equal">
      <formula>"NÃO"</formula>
    </cfRule>
    <cfRule type="cellIs" dxfId="579" priority="515" operator="equal">
      <formula>"SIM"</formula>
    </cfRule>
  </conditionalFormatting>
  <conditionalFormatting sqref="Z19:Z20">
    <cfRule type="cellIs" dxfId="578" priority="513" operator="equal">
      <formula>"OPORTUNIDADE"</formula>
    </cfRule>
  </conditionalFormatting>
  <conditionalFormatting sqref="Z19:Z20">
    <cfRule type="cellIs" dxfId="577" priority="511" operator="equal">
      <formula>"NÃO"</formula>
    </cfRule>
    <cfRule type="cellIs" dxfId="576" priority="512" operator="equal">
      <formula>"SIM"</formula>
    </cfRule>
  </conditionalFormatting>
  <conditionalFormatting sqref="Z19:Z20">
    <cfRule type="cellIs" dxfId="575" priority="510" operator="equal">
      <formula>"OPORTUNIDADE"</formula>
    </cfRule>
  </conditionalFormatting>
  <conditionalFormatting sqref="Z19:Z20">
    <cfRule type="cellIs" dxfId="574" priority="508" operator="equal">
      <formula>"NÃO"</formula>
    </cfRule>
    <cfRule type="cellIs" dxfId="573" priority="509" operator="equal">
      <formula>"SIM"</formula>
    </cfRule>
  </conditionalFormatting>
  <conditionalFormatting sqref="Z19:Z20">
    <cfRule type="cellIs" dxfId="572" priority="507" operator="equal">
      <formula>"OPORTUNIDADE"</formula>
    </cfRule>
  </conditionalFormatting>
  <conditionalFormatting sqref="Z19:Z20">
    <cfRule type="cellIs" dxfId="571" priority="505" operator="equal">
      <formula>"NÃO"</formula>
    </cfRule>
    <cfRule type="cellIs" dxfId="570" priority="506" operator="equal">
      <formula>"SIM"</formula>
    </cfRule>
  </conditionalFormatting>
  <conditionalFormatting sqref="Y19:Y20">
    <cfRule type="cellIs" dxfId="569" priority="504" operator="equal">
      <formula>"OPORTUNIDADE"</formula>
    </cfRule>
  </conditionalFormatting>
  <conditionalFormatting sqref="Y19:Y20">
    <cfRule type="cellIs" dxfId="568" priority="502" operator="equal">
      <formula>"NÃO"</formula>
    </cfRule>
    <cfRule type="cellIs" dxfId="567" priority="503" operator="equal">
      <formula>"SIM"</formula>
    </cfRule>
  </conditionalFormatting>
  <conditionalFormatting sqref="Z36">
    <cfRule type="cellIs" dxfId="566" priority="501" operator="equal">
      <formula>"OPORTUNIDADE"</formula>
    </cfRule>
  </conditionalFormatting>
  <conditionalFormatting sqref="Z36">
    <cfRule type="cellIs" dxfId="565" priority="499" operator="equal">
      <formula>"NÃO"</formula>
    </cfRule>
    <cfRule type="cellIs" dxfId="564" priority="500" operator="equal">
      <formula>"SIM"</formula>
    </cfRule>
  </conditionalFormatting>
  <conditionalFormatting sqref="Z36">
    <cfRule type="cellIs" dxfId="563" priority="495" operator="equal">
      <formula>"OPORTUNIDADE"</formula>
    </cfRule>
  </conditionalFormatting>
  <conditionalFormatting sqref="Z36">
    <cfRule type="cellIs" dxfId="562" priority="493" operator="equal">
      <formula>"NÃO"</formula>
    </cfRule>
    <cfRule type="cellIs" dxfId="561" priority="494" operator="equal">
      <formula>"SIM"</formula>
    </cfRule>
  </conditionalFormatting>
  <conditionalFormatting sqref="Y23:Z24">
    <cfRule type="cellIs" dxfId="560" priority="492" operator="equal">
      <formula>"OPORTUNIDADE"</formula>
    </cfRule>
  </conditionalFormatting>
  <conditionalFormatting sqref="Y23:Z24">
    <cfRule type="cellIs" dxfId="559" priority="490" operator="equal">
      <formula>"NÃO"</formula>
    </cfRule>
    <cfRule type="cellIs" dxfId="558" priority="491" operator="equal">
      <formula>"SIM"</formula>
    </cfRule>
  </conditionalFormatting>
  <conditionalFormatting sqref="Z26:Z27">
    <cfRule type="cellIs" dxfId="557" priority="489" operator="equal">
      <formula>"OPORTUNIDADE"</formula>
    </cfRule>
  </conditionalFormatting>
  <conditionalFormatting sqref="Z26:Z27">
    <cfRule type="cellIs" dxfId="556" priority="487" operator="equal">
      <formula>"NÃO"</formula>
    </cfRule>
    <cfRule type="cellIs" dxfId="555" priority="488" operator="equal">
      <formula>"SIM"</formula>
    </cfRule>
  </conditionalFormatting>
  <conditionalFormatting sqref="Z26:Z27">
    <cfRule type="cellIs" dxfId="554" priority="486" operator="equal">
      <formula>"OPORTUNIDADE"</formula>
    </cfRule>
  </conditionalFormatting>
  <conditionalFormatting sqref="Z26:Z27">
    <cfRule type="cellIs" dxfId="553" priority="484" operator="equal">
      <formula>"NÃO"</formula>
    </cfRule>
    <cfRule type="cellIs" dxfId="552" priority="485" operator="equal">
      <formula>"SIM"</formula>
    </cfRule>
  </conditionalFormatting>
  <conditionalFormatting sqref="Z26:Z27">
    <cfRule type="cellIs" dxfId="551" priority="483" operator="equal">
      <formula>"OPORTUNIDADE"</formula>
    </cfRule>
  </conditionalFormatting>
  <conditionalFormatting sqref="Z26:Z27">
    <cfRule type="cellIs" dxfId="550" priority="481" operator="equal">
      <formula>"NÃO"</formula>
    </cfRule>
    <cfRule type="cellIs" dxfId="549" priority="482" operator="equal">
      <formula>"SIM"</formula>
    </cfRule>
  </conditionalFormatting>
  <conditionalFormatting sqref="Z26:Z27">
    <cfRule type="cellIs" dxfId="548" priority="480" operator="equal">
      <formula>"OPORTUNIDADE"</formula>
    </cfRule>
  </conditionalFormatting>
  <conditionalFormatting sqref="Z26:Z27">
    <cfRule type="cellIs" dxfId="547" priority="478" operator="equal">
      <formula>"NÃO"</formula>
    </cfRule>
    <cfRule type="cellIs" dxfId="546" priority="479" operator="equal">
      <formula>"SIM"</formula>
    </cfRule>
  </conditionalFormatting>
  <conditionalFormatting sqref="Z26:Z27">
    <cfRule type="cellIs" dxfId="545" priority="477" operator="equal">
      <formula>"OPORTUNIDADE"</formula>
    </cfRule>
  </conditionalFormatting>
  <conditionalFormatting sqref="Z26:Z27">
    <cfRule type="cellIs" dxfId="544" priority="475" operator="equal">
      <formula>"NÃO"</formula>
    </cfRule>
    <cfRule type="cellIs" dxfId="543" priority="476" operator="equal">
      <formula>"SIM"</formula>
    </cfRule>
  </conditionalFormatting>
  <conditionalFormatting sqref="Z26:Z27">
    <cfRule type="cellIs" dxfId="542" priority="474" operator="equal">
      <formula>"OPORTUNIDADE"</formula>
    </cfRule>
  </conditionalFormatting>
  <conditionalFormatting sqref="Z26:Z27">
    <cfRule type="cellIs" dxfId="541" priority="472" operator="equal">
      <formula>"NÃO"</formula>
    </cfRule>
    <cfRule type="cellIs" dxfId="540" priority="473" operator="equal">
      <formula>"SIM"</formula>
    </cfRule>
  </conditionalFormatting>
  <conditionalFormatting sqref="Z26:Z27">
    <cfRule type="cellIs" dxfId="539" priority="471" operator="equal">
      <formula>"OPORTUNIDADE"</formula>
    </cfRule>
  </conditionalFormatting>
  <conditionalFormatting sqref="Z26:Z27">
    <cfRule type="cellIs" dxfId="538" priority="469" operator="equal">
      <formula>"NÃO"</formula>
    </cfRule>
    <cfRule type="cellIs" dxfId="537" priority="470" operator="equal">
      <formula>"SIM"</formula>
    </cfRule>
  </conditionalFormatting>
  <conditionalFormatting sqref="Z26:Z27">
    <cfRule type="cellIs" dxfId="536" priority="468" operator="equal">
      <formula>"OPORTUNIDADE"</formula>
    </cfRule>
  </conditionalFormatting>
  <conditionalFormatting sqref="Z26:Z27">
    <cfRule type="cellIs" dxfId="535" priority="466" operator="equal">
      <formula>"NÃO"</formula>
    </cfRule>
    <cfRule type="cellIs" dxfId="534" priority="467" operator="equal">
      <formula>"SIM"</formula>
    </cfRule>
  </conditionalFormatting>
  <conditionalFormatting sqref="Z26:Z27">
    <cfRule type="cellIs" dxfId="533" priority="465" operator="equal">
      <formula>"OPORTUNIDADE"</formula>
    </cfRule>
  </conditionalFormatting>
  <conditionalFormatting sqref="Z26:Z27">
    <cfRule type="cellIs" dxfId="532" priority="463" operator="equal">
      <formula>"NÃO"</formula>
    </cfRule>
    <cfRule type="cellIs" dxfId="531" priority="464" operator="equal">
      <formula>"SIM"</formula>
    </cfRule>
  </conditionalFormatting>
  <conditionalFormatting sqref="Z26:Z27">
    <cfRule type="cellIs" dxfId="530" priority="462" operator="equal">
      <formula>"OPORTUNIDADE"</formula>
    </cfRule>
  </conditionalFormatting>
  <conditionalFormatting sqref="Z26:Z27">
    <cfRule type="cellIs" dxfId="529" priority="460" operator="equal">
      <formula>"NÃO"</formula>
    </cfRule>
    <cfRule type="cellIs" dxfId="528" priority="461" operator="equal">
      <formula>"SIM"</formula>
    </cfRule>
  </conditionalFormatting>
  <conditionalFormatting sqref="Z26:Z27">
    <cfRule type="cellIs" dxfId="527" priority="459" operator="equal">
      <formula>"OPORTUNIDADE"</formula>
    </cfRule>
  </conditionalFormatting>
  <conditionalFormatting sqref="Z26:Z27">
    <cfRule type="cellIs" dxfId="526" priority="457" operator="equal">
      <formula>"NÃO"</formula>
    </cfRule>
    <cfRule type="cellIs" dxfId="525" priority="458" operator="equal">
      <formula>"SIM"</formula>
    </cfRule>
  </conditionalFormatting>
  <conditionalFormatting sqref="Z26:Z27">
    <cfRule type="cellIs" dxfId="524" priority="456" operator="equal">
      <formula>"OPORTUNIDADE"</formula>
    </cfRule>
  </conditionalFormatting>
  <conditionalFormatting sqref="Z26:Z27">
    <cfRule type="cellIs" dxfId="523" priority="454" operator="equal">
      <formula>"NÃO"</formula>
    </cfRule>
    <cfRule type="cellIs" dxfId="522" priority="455" operator="equal">
      <formula>"SIM"</formula>
    </cfRule>
  </conditionalFormatting>
  <conditionalFormatting sqref="Z27:Z28">
    <cfRule type="cellIs" dxfId="521" priority="447" operator="equal">
      <formula>"OPORTUNIDADE"</formula>
    </cfRule>
  </conditionalFormatting>
  <conditionalFormatting sqref="Z27:Z28">
    <cfRule type="cellIs" dxfId="520" priority="445" operator="equal">
      <formula>"NÃO"</formula>
    </cfRule>
    <cfRule type="cellIs" dxfId="519" priority="446" operator="equal">
      <formula>"SIM"</formula>
    </cfRule>
  </conditionalFormatting>
  <conditionalFormatting sqref="Z28:Z29">
    <cfRule type="cellIs" dxfId="518" priority="444" operator="equal">
      <formula>"OPORTUNIDADE"</formula>
    </cfRule>
  </conditionalFormatting>
  <conditionalFormatting sqref="Z28:Z29">
    <cfRule type="cellIs" dxfId="517" priority="442" operator="equal">
      <formula>"NÃO"</formula>
    </cfRule>
    <cfRule type="cellIs" dxfId="516" priority="443" operator="equal">
      <formula>"SIM"</formula>
    </cfRule>
  </conditionalFormatting>
  <conditionalFormatting sqref="Z25:Z26">
    <cfRule type="cellIs" dxfId="515" priority="441" operator="equal">
      <formula>"OPORTUNIDADE"</formula>
    </cfRule>
  </conditionalFormatting>
  <conditionalFormatting sqref="Z25:Z26">
    <cfRule type="cellIs" dxfId="514" priority="439" operator="equal">
      <formula>"NÃO"</formula>
    </cfRule>
    <cfRule type="cellIs" dxfId="513" priority="440" operator="equal">
      <formula>"SIM"</formula>
    </cfRule>
  </conditionalFormatting>
  <conditionalFormatting sqref="Z25:Z26">
    <cfRule type="cellIs" dxfId="512" priority="438" operator="equal">
      <formula>"OPORTUNIDADE"</formula>
    </cfRule>
  </conditionalFormatting>
  <conditionalFormatting sqref="Z25:Z26">
    <cfRule type="cellIs" dxfId="511" priority="436" operator="equal">
      <formula>"NÃO"</formula>
    </cfRule>
    <cfRule type="cellIs" dxfId="510" priority="437" operator="equal">
      <formula>"SIM"</formula>
    </cfRule>
  </conditionalFormatting>
  <conditionalFormatting sqref="Z25:Z26">
    <cfRule type="cellIs" dxfId="509" priority="435" operator="equal">
      <formula>"OPORTUNIDADE"</formula>
    </cfRule>
  </conditionalFormatting>
  <conditionalFormatting sqref="Z25:Z26">
    <cfRule type="cellIs" dxfId="508" priority="433" operator="equal">
      <formula>"NÃO"</formula>
    </cfRule>
    <cfRule type="cellIs" dxfId="507" priority="434" operator="equal">
      <formula>"SIM"</formula>
    </cfRule>
  </conditionalFormatting>
  <conditionalFormatting sqref="Z25:Z26">
    <cfRule type="cellIs" dxfId="506" priority="432" operator="equal">
      <formula>"OPORTUNIDADE"</formula>
    </cfRule>
  </conditionalFormatting>
  <conditionalFormatting sqref="Z25:Z26">
    <cfRule type="cellIs" dxfId="505" priority="430" operator="equal">
      <formula>"NÃO"</formula>
    </cfRule>
    <cfRule type="cellIs" dxfId="504" priority="431" operator="equal">
      <formula>"SIM"</formula>
    </cfRule>
  </conditionalFormatting>
  <conditionalFormatting sqref="Z25:Z26">
    <cfRule type="cellIs" dxfId="503" priority="429" operator="equal">
      <formula>"OPORTUNIDADE"</formula>
    </cfRule>
  </conditionalFormatting>
  <conditionalFormatting sqref="Z25:Z26">
    <cfRule type="cellIs" dxfId="502" priority="427" operator="equal">
      <formula>"NÃO"</formula>
    </cfRule>
    <cfRule type="cellIs" dxfId="501" priority="428" operator="equal">
      <formula>"SIM"</formula>
    </cfRule>
  </conditionalFormatting>
  <conditionalFormatting sqref="Z25:Z26">
    <cfRule type="cellIs" dxfId="500" priority="426" operator="equal">
      <formula>"OPORTUNIDADE"</formula>
    </cfRule>
  </conditionalFormatting>
  <conditionalFormatting sqref="Z25:Z26">
    <cfRule type="cellIs" dxfId="499" priority="424" operator="equal">
      <formula>"NÃO"</formula>
    </cfRule>
    <cfRule type="cellIs" dxfId="498" priority="425" operator="equal">
      <formula>"SIM"</formula>
    </cfRule>
  </conditionalFormatting>
  <conditionalFormatting sqref="Z25:Z26">
    <cfRule type="cellIs" dxfId="497" priority="423" operator="equal">
      <formula>"OPORTUNIDADE"</formula>
    </cfRule>
  </conditionalFormatting>
  <conditionalFormatting sqref="Z25:Z26">
    <cfRule type="cellIs" dxfId="496" priority="421" operator="equal">
      <formula>"NÃO"</formula>
    </cfRule>
    <cfRule type="cellIs" dxfId="495" priority="422" operator="equal">
      <formula>"SIM"</formula>
    </cfRule>
  </conditionalFormatting>
  <conditionalFormatting sqref="Z25:Z26">
    <cfRule type="cellIs" dxfId="494" priority="420" operator="equal">
      <formula>"OPORTUNIDADE"</formula>
    </cfRule>
  </conditionalFormatting>
  <conditionalFormatting sqref="Z25:Z26">
    <cfRule type="cellIs" dxfId="493" priority="418" operator="equal">
      <formula>"NÃO"</formula>
    </cfRule>
    <cfRule type="cellIs" dxfId="492" priority="419" operator="equal">
      <formula>"SIM"</formula>
    </cfRule>
  </conditionalFormatting>
  <conditionalFormatting sqref="Z25:Z26">
    <cfRule type="cellIs" dxfId="491" priority="417" operator="equal">
      <formula>"OPORTUNIDADE"</formula>
    </cfRule>
  </conditionalFormatting>
  <conditionalFormatting sqref="Z25:Z26">
    <cfRule type="cellIs" dxfId="490" priority="415" operator="equal">
      <formula>"NÃO"</formula>
    </cfRule>
    <cfRule type="cellIs" dxfId="489" priority="416" operator="equal">
      <formula>"SIM"</formula>
    </cfRule>
  </conditionalFormatting>
  <conditionalFormatting sqref="Z25:Z26">
    <cfRule type="cellIs" dxfId="488" priority="414" operator="equal">
      <formula>"OPORTUNIDADE"</formula>
    </cfRule>
  </conditionalFormatting>
  <conditionalFormatting sqref="Z25:Z26">
    <cfRule type="cellIs" dxfId="487" priority="412" operator="equal">
      <formula>"NÃO"</formula>
    </cfRule>
    <cfRule type="cellIs" dxfId="486" priority="413" operator="equal">
      <formula>"SIM"</formula>
    </cfRule>
  </conditionalFormatting>
  <conditionalFormatting sqref="Z25:Z26">
    <cfRule type="cellIs" dxfId="485" priority="411" operator="equal">
      <formula>"OPORTUNIDADE"</formula>
    </cfRule>
  </conditionalFormatting>
  <conditionalFormatting sqref="Z25:Z26">
    <cfRule type="cellIs" dxfId="484" priority="409" operator="equal">
      <formula>"NÃO"</formula>
    </cfRule>
    <cfRule type="cellIs" dxfId="483" priority="410" operator="equal">
      <formula>"SIM"</formula>
    </cfRule>
  </conditionalFormatting>
  <conditionalFormatting sqref="Z25:Z26">
    <cfRule type="cellIs" dxfId="482" priority="408" operator="equal">
      <formula>"OPORTUNIDADE"</formula>
    </cfRule>
  </conditionalFormatting>
  <conditionalFormatting sqref="Z25:Z26">
    <cfRule type="cellIs" dxfId="481" priority="406" operator="equal">
      <formula>"NÃO"</formula>
    </cfRule>
    <cfRule type="cellIs" dxfId="480" priority="407" operator="equal">
      <formula>"SIM"</formula>
    </cfRule>
  </conditionalFormatting>
  <conditionalFormatting sqref="Z25:Z26">
    <cfRule type="cellIs" dxfId="479" priority="405" operator="equal">
      <formula>"OPORTUNIDADE"</formula>
    </cfRule>
  </conditionalFormatting>
  <conditionalFormatting sqref="Z25:Z26">
    <cfRule type="cellIs" dxfId="478" priority="403" operator="equal">
      <formula>"NÃO"</formula>
    </cfRule>
    <cfRule type="cellIs" dxfId="477" priority="404" operator="equal">
      <formula>"SIM"</formula>
    </cfRule>
  </conditionalFormatting>
  <conditionalFormatting sqref="Z25:Z26">
    <cfRule type="cellIs" dxfId="476" priority="402" operator="equal">
      <formula>"OPORTUNIDADE"</formula>
    </cfRule>
  </conditionalFormatting>
  <conditionalFormatting sqref="Z25:Z26">
    <cfRule type="cellIs" dxfId="475" priority="400" operator="equal">
      <formula>"NÃO"</formula>
    </cfRule>
    <cfRule type="cellIs" dxfId="474" priority="401" operator="equal">
      <formula>"SIM"</formula>
    </cfRule>
  </conditionalFormatting>
  <conditionalFormatting sqref="Z25:Z26">
    <cfRule type="cellIs" dxfId="473" priority="399" operator="equal">
      <formula>"OPORTUNIDADE"</formula>
    </cfRule>
  </conditionalFormatting>
  <conditionalFormatting sqref="Z25:Z26">
    <cfRule type="cellIs" dxfId="472" priority="397" operator="equal">
      <formula>"NÃO"</formula>
    </cfRule>
    <cfRule type="cellIs" dxfId="471" priority="398" operator="equal">
      <formula>"SIM"</formula>
    </cfRule>
  </conditionalFormatting>
  <conditionalFormatting sqref="Z25:Z26">
    <cfRule type="cellIs" dxfId="470" priority="396" operator="equal">
      <formula>"OPORTUNIDADE"</formula>
    </cfRule>
  </conditionalFormatting>
  <conditionalFormatting sqref="Z25:Z26">
    <cfRule type="cellIs" dxfId="469" priority="394" operator="equal">
      <formula>"NÃO"</formula>
    </cfRule>
    <cfRule type="cellIs" dxfId="468" priority="395" operator="equal">
      <formula>"SIM"</formula>
    </cfRule>
  </conditionalFormatting>
  <conditionalFormatting sqref="Z25:Z26">
    <cfRule type="cellIs" dxfId="467" priority="393" operator="equal">
      <formula>"OPORTUNIDADE"</formula>
    </cfRule>
  </conditionalFormatting>
  <conditionalFormatting sqref="Z25:Z26">
    <cfRule type="cellIs" dxfId="466" priority="391" operator="equal">
      <formula>"NÃO"</formula>
    </cfRule>
    <cfRule type="cellIs" dxfId="465" priority="392" operator="equal">
      <formula>"SIM"</formula>
    </cfRule>
  </conditionalFormatting>
  <conditionalFormatting sqref="Z25:Z26">
    <cfRule type="cellIs" dxfId="464" priority="390" operator="equal">
      <formula>"OPORTUNIDADE"</formula>
    </cfRule>
  </conditionalFormatting>
  <conditionalFormatting sqref="Z25:Z26">
    <cfRule type="cellIs" dxfId="463" priority="388" operator="equal">
      <formula>"NÃO"</formula>
    </cfRule>
    <cfRule type="cellIs" dxfId="462" priority="389" operator="equal">
      <formula>"SIM"</formula>
    </cfRule>
  </conditionalFormatting>
  <conditionalFormatting sqref="Z25:Z26">
    <cfRule type="cellIs" dxfId="461" priority="387" operator="equal">
      <formula>"OPORTUNIDADE"</formula>
    </cfRule>
  </conditionalFormatting>
  <conditionalFormatting sqref="Z25:Z26">
    <cfRule type="cellIs" dxfId="460" priority="385" operator="equal">
      <formula>"NÃO"</formula>
    </cfRule>
    <cfRule type="cellIs" dxfId="459" priority="386" operator="equal">
      <formula>"SIM"</formula>
    </cfRule>
  </conditionalFormatting>
  <conditionalFormatting sqref="Z24:Z25">
    <cfRule type="cellIs" dxfId="458" priority="381" operator="equal">
      <formula>"OPORTUNIDADE"</formula>
    </cfRule>
  </conditionalFormatting>
  <conditionalFormatting sqref="Z24:Z25">
    <cfRule type="cellIs" dxfId="457" priority="379" operator="equal">
      <formula>"NÃO"</formula>
    </cfRule>
    <cfRule type="cellIs" dxfId="456" priority="380" operator="equal">
      <formula>"SIM"</formula>
    </cfRule>
  </conditionalFormatting>
  <conditionalFormatting sqref="Z24:Z25">
    <cfRule type="cellIs" dxfId="455" priority="378" operator="equal">
      <formula>"OPORTUNIDADE"</formula>
    </cfRule>
  </conditionalFormatting>
  <conditionalFormatting sqref="Z24:Z25">
    <cfRule type="cellIs" dxfId="454" priority="376" operator="equal">
      <formula>"NÃO"</formula>
    </cfRule>
    <cfRule type="cellIs" dxfId="453" priority="377" operator="equal">
      <formula>"SIM"</formula>
    </cfRule>
  </conditionalFormatting>
  <conditionalFormatting sqref="Y24:Y25">
    <cfRule type="cellIs" dxfId="452" priority="375" operator="equal">
      <formula>"OPORTUNIDADE"</formula>
    </cfRule>
  </conditionalFormatting>
  <conditionalFormatting sqref="Y24:Y25">
    <cfRule type="cellIs" dxfId="451" priority="373" operator="equal">
      <formula>"NÃO"</formula>
    </cfRule>
    <cfRule type="cellIs" dxfId="450" priority="374" operator="equal">
      <formula>"SIM"</formula>
    </cfRule>
  </conditionalFormatting>
  <conditionalFormatting sqref="Z29:Z30">
    <cfRule type="cellIs" dxfId="449" priority="372" operator="equal">
      <formula>"OPORTUNIDADE"</formula>
    </cfRule>
  </conditionalFormatting>
  <conditionalFormatting sqref="Z29:Z30">
    <cfRule type="cellIs" dxfId="448" priority="370" operator="equal">
      <formula>"NÃO"</formula>
    </cfRule>
    <cfRule type="cellIs" dxfId="447" priority="371" operator="equal">
      <formula>"SIM"</formula>
    </cfRule>
  </conditionalFormatting>
  <conditionalFormatting sqref="Z30:Z31">
    <cfRule type="cellIs" dxfId="446" priority="369" operator="equal">
      <formula>"OPORTUNIDADE"</formula>
    </cfRule>
  </conditionalFormatting>
  <conditionalFormatting sqref="Z30:Z31">
    <cfRule type="cellIs" dxfId="445" priority="367" operator="equal">
      <formula>"NÃO"</formula>
    </cfRule>
    <cfRule type="cellIs" dxfId="444" priority="368" operator="equal">
      <formula>"SIM"</formula>
    </cfRule>
  </conditionalFormatting>
  <conditionalFormatting sqref="Z30:Z31">
    <cfRule type="cellIs" dxfId="443" priority="366" operator="equal">
      <formula>"OPORTUNIDADE"</formula>
    </cfRule>
  </conditionalFormatting>
  <conditionalFormatting sqref="Z30:Z31">
    <cfRule type="cellIs" dxfId="442" priority="364" operator="equal">
      <formula>"NÃO"</formula>
    </cfRule>
    <cfRule type="cellIs" dxfId="441" priority="365" operator="equal">
      <formula>"SIM"</formula>
    </cfRule>
  </conditionalFormatting>
  <conditionalFormatting sqref="Z30:Z31">
    <cfRule type="cellIs" dxfId="440" priority="363" operator="equal">
      <formula>"OPORTUNIDADE"</formula>
    </cfRule>
  </conditionalFormatting>
  <conditionalFormatting sqref="Z30:Z31">
    <cfRule type="cellIs" dxfId="439" priority="361" operator="equal">
      <formula>"NÃO"</formula>
    </cfRule>
    <cfRule type="cellIs" dxfId="438" priority="362" operator="equal">
      <formula>"SIM"</formula>
    </cfRule>
  </conditionalFormatting>
  <conditionalFormatting sqref="Z32:Z33">
    <cfRule type="cellIs" dxfId="437" priority="354" operator="equal">
      <formula>"OPORTUNIDADE"</formula>
    </cfRule>
  </conditionalFormatting>
  <conditionalFormatting sqref="Z32:Z33">
    <cfRule type="cellIs" dxfId="436" priority="352" operator="equal">
      <formula>"NÃO"</formula>
    </cfRule>
    <cfRule type="cellIs" dxfId="435" priority="353" operator="equal">
      <formula>"SIM"</formula>
    </cfRule>
  </conditionalFormatting>
  <conditionalFormatting sqref="Z32:Z34">
    <cfRule type="cellIs" dxfId="434" priority="348" operator="equal">
      <formula>"OPORTUNIDADE"</formula>
    </cfRule>
  </conditionalFormatting>
  <conditionalFormatting sqref="Z32:Z34">
    <cfRule type="cellIs" dxfId="433" priority="346" operator="equal">
      <formula>"NÃO"</formula>
    </cfRule>
    <cfRule type="cellIs" dxfId="432" priority="347" operator="equal">
      <formula>"SIM"</formula>
    </cfRule>
  </conditionalFormatting>
  <conditionalFormatting sqref="Z32:Z33">
    <cfRule type="cellIs" dxfId="431" priority="345" operator="equal">
      <formula>"OPORTUNIDADE"</formula>
    </cfRule>
  </conditionalFormatting>
  <conditionalFormatting sqref="Z32:Z33">
    <cfRule type="cellIs" dxfId="430" priority="343" operator="equal">
      <formula>"NÃO"</formula>
    </cfRule>
    <cfRule type="cellIs" dxfId="429" priority="344" operator="equal">
      <formula>"SIM"</formula>
    </cfRule>
  </conditionalFormatting>
  <conditionalFormatting sqref="Z33:Z34">
    <cfRule type="cellIs" dxfId="428" priority="342" operator="equal">
      <formula>"OPORTUNIDADE"</formula>
    </cfRule>
  </conditionalFormatting>
  <conditionalFormatting sqref="Z33:Z34">
    <cfRule type="cellIs" dxfId="427" priority="340" operator="equal">
      <formula>"NÃO"</formula>
    </cfRule>
    <cfRule type="cellIs" dxfId="426" priority="341" operator="equal">
      <formula>"SIM"</formula>
    </cfRule>
  </conditionalFormatting>
  <conditionalFormatting sqref="Z32:Z33">
    <cfRule type="cellIs" dxfId="425" priority="339" operator="equal">
      <formula>"OPORTUNIDADE"</formula>
    </cfRule>
  </conditionalFormatting>
  <conditionalFormatting sqref="Z32:Z33">
    <cfRule type="cellIs" dxfId="424" priority="337" operator="equal">
      <formula>"NÃO"</formula>
    </cfRule>
    <cfRule type="cellIs" dxfId="423" priority="338" operator="equal">
      <formula>"SIM"</formula>
    </cfRule>
  </conditionalFormatting>
  <conditionalFormatting sqref="Z33:Z34">
    <cfRule type="cellIs" dxfId="422" priority="336" operator="equal">
      <formula>"OPORTUNIDADE"</formula>
    </cfRule>
  </conditionalFormatting>
  <conditionalFormatting sqref="Z33:Z34">
    <cfRule type="cellIs" dxfId="421" priority="334" operator="equal">
      <formula>"NÃO"</formula>
    </cfRule>
    <cfRule type="cellIs" dxfId="420" priority="335" operator="equal">
      <formula>"SIM"</formula>
    </cfRule>
  </conditionalFormatting>
  <conditionalFormatting sqref="Z31:Z32">
    <cfRule type="cellIs" dxfId="419" priority="330" operator="equal">
      <formula>"OPORTUNIDADE"</formula>
    </cfRule>
  </conditionalFormatting>
  <conditionalFormatting sqref="Z31:Z32">
    <cfRule type="cellIs" dxfId="418" priority="328" operator="equal">
      <formula>"NÃO"</formula>
    </cfRule>
    <cfRule type="cellIs" dxfId="417" priority="329" operator="equal">
      <formula>"SIM"</formula>
    </cfRule>
  </conditionalFormatting>
  <conditionalFormatting sqref="BK13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416" priority="319" operator="equal">
      <formula>"OPORTUNIDADE"</formula>
    </cfRule>
  </conditionalFormatting>
  <conditionalFormatting sqref="Y22:Y24">
    <cfRule type="cellIs" dxfId="415" priority="317" operator="equal">
      <formula>"NÃO"</formula>
    </cfRule>
    <cfRule type="cellIs" dxfId="414" priority="318" operator="equal">
      <formula>"SIM"</formula>
    </cfRule>
  </conditionalFormatting>
  <conditionalFormatting sqref="Y25:Y26">
    <cfRule type="cellIs" dxfId="413" priority="316" operator="equal">
      <formula>"OPORTUNIDADE"</formula>
    </cfRule>
  </conditionalFormatting>
  <conditionalFormatting sqref="Y25:Y26">
    <cfRule type="cellIs" dxfId="412" priority="314" operator="equal">
      <formula>"NÃO"</formula>
    </cfRule>
    <cfRule type="cellIs" dxfId="411" priority="315" operator="equal">
      <formula>"SIM"</formula>
    </cfRule>
  </conditionalFormatting>
  <conditionalFormatting sqref="Y25:Y26">
    <cfRule type="cellIs" dxfId="410" priority="313" operator="equal">
      <formula>"OPORTUNIDADE"</formula>
    </cfRule>
  </conditionalFormatting>
  <conditionalFormatting sqref="Y25:Y26">
    <cfRule type="cellIs" dxfId="409" priority="311" operator="equal">
      <formula>"NÃO"</formula>
    </cfRule>
    <cfRule type="cellIs" dxfId="408" priority="312" operator="equal">
      <formula>"SIM"</formula>
    </cfRule>
  </conditionalFormatting>
  <conditionalFormatting sqref="Y26:Y27">
    <cfRule type="cellIs" dxfId="407" priority="310" operator="equal">
      <formula>"OPORTUNIDADE"</formula>
    </cfRule>
  </conditionalFormatting>
  <conditionalFormatting sqref="Y26:Y27">
    <cfRule type="cellIs" dxfId="406" priority="308" operator="equal">
      <formula>"NÃO"</formula>
    </cfRule>
    <cfRule type="cellIs" dxfId="405" priority="309" operator="equal">
      <formula>"SIM"</formula>
    </cfRule>
  </conditionalFormatting>
  <conditionalFormatting sqref="Y26:Y27">
    <cfRule type="cellIs" dxfId="404" priority="307" operator="equal">
      <formula>"OPORTUNIDADE"</formula>
    </cfRule>
  </conditionalFormatting>
  <conditionalFormatting sqref="Y26:Y27">
    <cfRule type="cellIs" dxfId="403" priority="305" operator="equal">
      <formula>"NÃO"</formula>
    </cfRule>
    <cfRule type="cellIs" dxfId="402" priority="306" operator="equal">
      <formula>"SIM"</formula>
    </cfRule>
  </conditionalFormatting>
  <conditionalFormatting sqref="Y27:Y28">
    <cfRule type="cellIs" dxfId="401" priority="304" operator="equal">
      <formula>"OPORTUNIDADE"</formula>
    </cfRule>
  </conditionalFormatting>
  <conditionalFormatting sqref="Y27:Y28">
    <cfRule type="cellIs" dxfId="400" priority="302" operator="equal">
      <formula>"NÃO"</formula>
    </cfRule>
    <cfRule type="cellIs" dxfId="399" priority="303" operator="equal">
      <formula>"SIM"</formula>
    </cfRule>
  </conditionalFormatting>
  <conditionalFormatting sqref="Y27:Y28">
    <cfRule type="cellIs" dxfId="398" priority="301" operator="equal">
      <formula>"OPORTUNIDADE"</formula>
    </cfRule>
  </conditionalFormatting>
  <conditionalFormatting sqref="Y27:Y28">
    <cfRule type="cellIs" dxfId="397" priority="299" operator="equal">
      <formula>"NÃO"</formula>
    </cfRule>
    <cfRule type="cellIs" dxfId="396" priority="300" operator="equal">
      <formula>"SIM"</formula>
    </cfRule>
  </conditionalFormatting>
  <conditionalFormatting sqref="Y28:Y29">
    <cfRule type="cellIs" dxfId="395" priority="298" operator="equal">
      <formula>"OPORTUNIDADE"</formula>
    </cfRule>
  </conditionalFormatting>
  <conditionalFormatting sqref="Y28:Y29">
    <cfRule type="cellIs" dxfId="394" priority="296" operator="equal">
      <formula>"NÃO"</formula>
    </cfRule>
    <cfRule type="cellIs" dxfId="393" priority="297" operator="equal">
      <formula>"SIM"</formula>
    </cfRule>
  </conditionalFormatting>
  <conditionalFormatting sqref="Y28:Y29">
    <cfRule type="cellIs" dxfId="392" priority="295" operator="equal">
      <formula>"OPORTUNIDADE"</formula>
    </cfRule>
  </conditionalFormatting>
  <conditionalFormatting sqref="Y28:Y29">
    <cfRule type="cellIs" dxfId="391" priority="293" operator="equal">
      <formula>"NÃO"</formula>
    </cfRule>
    <cfRule type="cellIs" dxfId="390" priority="294" operator="equal">
      <formula>"SIM"</formula>
    </cfRule>
  </conditionalFormatting>
  <conditionalFormatting sqref="Y29:Y30">
    <cfRule type="cellIs" dxfId="389" priority="292" operator="equal">
      <formula>"OPORTUNIDADE"</formula>
    </cfRule>
  </conditionalFormatting>
  <conditionalFormatting sqref="Y29:Y30">
    <cfRule type="cellIs" dxfId="388" priority="290" operator="equal">
      <formula>"NÃO"</formula>
    </cfRule>
    <cfRule type="cellIs" dxfId="387" priority="291" operator="equal">
      <formula>"SIM"</formula>
    </cfRule>
  </conditionalFormatting>
  <conditionalFormatting sqref="Y29:Y30">
    <cfRule type="cellIs" dxfId="386" priority="289" operator="equal">
      <formula>"OPORTUNIDADE"</formula>
    </cfRule>
  </conditionalFormatting>
  <conditionalFormatting sqref="Y29:Y30">
    <cfRule type="cellIs" dxfId="385" priority="287" operator="equal">
      <formula>"NÃO"</formula>
    </cfRule>
    <cfRule type="cellIs" dxfId="384" priority="288" operator="equal">
      <formula>"SIM"</formula>
    </cfRule>
  </conditionalFormatting>
  <conditionalFormatting sqref="Y30:Y31">
    <cfRule type="cellIs" dxfId="383" priority="286" operator="equal">
      <formula>"OPORTUNIDADE"</formula>
    </cfRule>
  </conditionalFormatting>
  <conditionalFormatting sqref="Y30:Y31">
    <cfRule type="cellIs" dxfId="382" priority="284" operator="equal">
      <formula>"NÃO"</formula>
    </cfRule>
    <cfRule type="cellIs" dxfId="381" priority="285" operator="equal">
      <formula>"SIM"</formula>
    </cfRule>
  </conditionalFormatting>
  <conditionalFormatting sqref="Y30:Y31">
    <cfRule type="cellIs" dxfId="380" priority="283" operator="equal">
      <formula>"OPORTUNIDADE"</formula>
    </cfRule>
  </conditionalFormatting>
  <conditionalFormatting sqref="Y30:Y31">
    <cfRule type="cellIs" dxfId="379" priority="281" operator="equal">
      <formula>"NÃO"</formula>
    </cfRule>
    <cfRule type="cellIs" dxfId="378" priority="282" operator="equal">
      <formula>"SIM"</formula>
    </cfRule>
  </conditionalFormatting>
  <conditionalFormatting sqref="Y31:Y32">
    <cfRule type="cellIs" dxfId="377" priority="280" operator="equal">
      <formula>"OPORTUNIDADE"</formula>
    </cfRule>
  </conditionalFormatting>
  <conditionalFormatting sqref="Y31:Y32">
    <cfRule type="cellIs" dxfId="376" priority="278" operator="equal">
      <formula>"NÃO"</formula>
    </cfRule>
    <cfRule type="cellIs" dxfId="375" priority="279" operator="equal">
      <formula>"SIM"</formula>
    </cfRule>
  </conditionalFormatting>
  <conditionalFormatting sqref="Y31:Y32">
    <cfRule type="cellIs" dxfId="374" priority="277" operator="equal">
      <formula>"OPORTUNIDADE"</formula>
    </cfRule>
  </conditionalFormatting>
  <conditionalFormatting sqref="Y31:Y32">
    <cfRule type="cellIs" dxfId="373" priority="275" operator="equal">
      <formula>"NÃO"</formula>
    </cfRule>
    <cfRule type="cellIs" dxfId="372" priority="276" operator="equal">
      <formula>"SIM"</formula>
    </cfRule>
  </conditionalFormatting>
  <conditionalFormatting sqref="Y32:Y33">
    <cfRule type="cellIs" dxfId="371" priority="274" operator="equal">
      <formula>"OPORTUNIDADE"</formula>
    </cfRule>
  </conditionalFormatting>
  <conditionalFormatting sqref="Y32:Y33">
    <cfRule type="cellIs" dxfId="370" priority="272" operator="equal">
      <formula>"NÃO"</formula>
    </cfRule>
    <cfRule type="cellIs" dxfId="369" priority="273" operator="equal">
      <formula>"SIM"</formula>
    </cfRule>
  </conditionalFormatting>
  <conditionalFormatting sqref="Y32:Y33">
    <cfRule type="cellIs" dxfId="368" priority="271" operator="equal">
      <formula>"OPORTUNIDADE"</formula>
    </cfRule>
  </conditionalFormatting>
  <conditionalFormatting sqref="Y32:Y33">
    <cfRule type="cellIs" dxfId="367" priority="269" operator="equal">
      <formula>"NÃO"</formula>
    </cfRule>
    <cfRule type="cellIs" dxfId="366" priority="270" operator="equal">
      <formula>"SIM"</formula>
    </cfRule>
  </conditionalFormatting>
  <conditionalFormatting sqref="Y33:Y34">
    <cfRule type="cellIs" dxfId="365" priority="268" operator="equal">
      <formula>"OPORTUNIDADE"</formula>
    </cfRule>
  </conditionalFormatting>
  <conditionalFormatting sqref="Y33:Y34">
    <cfRule type="cellIs" dxfId="364" priority="266" operator="equal">
      <formula>"NÃO"</formula>
    </cfRule>
    <cfRule type="cellIs" dxfId="363" priority="267" operator="equal">
      <formula>"SIM"</formula>
    </cfRule>
  </conditionalFormatting>
  <conditionalFormatting sqref="Y33:Y34">
    <cfRule type="cellIs" dxfId="362" priority="265" operator="equal">
      <formula>"OPORTUNIDADE"</formula>
    </cfRule>
  </conditionalFormatting>
  <conditionalFormatting sqref="Y33:Y34">
    <cfRule type="cellIs" dxfId="361" priority="263" operator="equal">
      <formula>"NÃO"</formula>
    </cfRule>
    <cfRule type="cellIs" dxfId="360" priority="264" operator="equal">
      <formula>"SIM"</formula>
    </cfRule>
  </conditionalFormatting>
  <conditionalFormatting sqref="Y34:Y36">
    <cfRule type="cellIs" dxfId="359" priority="262" operator="equal">
      <formula>"OPORTUNIDADE"</formula>
    </cfRule>
  </conditionalFormatting>
  <conditionalFormatting sqref="Y34:Y36">
    <cfRule type="cellIs" dxfId="358" priority="260" operator="equal">
      <formula>"NÃO"</formula>
    </cfRule>
    <cfRule type="cellIs" dxfId="357" priority="261" operator="equal">
      <formula>"SIM"</formula>
    </cfRule>
  </conditionalFormatting>
  <conditionalFormatting sqref="Y34:Y36">
    <cfRule type="cellIs" dxfId="356" priority="259" operator="equal">
      <formula>"OPORTUNIDADE"</formula>
    </cfRule>
  </conditionalFormatting>
  <conditionalFormatting sqref="Y34:Y36">
    <cfRule type="cellIs" dxfId="355" priority="257" operator="equal">
      <formula>"NÃO"</formula>
    </cfRule>
    <cfRule type="cellIs" dxfId="354" priority="258" operator="equal">
      <formula>"SIM"</formula>
    </cfRule>
  </conditionalFormatting>
  <conditionalFormatting sqref="Y23:Z23">
    <cfRule type="cellIs" dxfId="353" priority="256" operator="equal">
      <formula>"OPORTUNIDADE"</formula>
    </cfRule>
  </conditionalFormatting>
  <conditionalFormatting sqref="Y23:Z23">
    <cfRule type="cellIs" dxfId="352" priority="254" operator="equal">
      <formula>"NÃO"</formula>
    </cfRule>
    <cfRule type="cellIs" dxfId="351" priority="255" operator="equal">
      <formula>"SIM"</formula>
    </cfRule>
  </conditionalFormatting>
  <conditionalFormatting sqref="Y24:Z24">
    <cfRule type="cellIs" dxfId="350" priority="253" operator="equal">
      <formula>"OPORTUNIDADE"</formula>
    </cfRule>
  </conditionalFormatting>
  <conditionalFormatting sqref="Y24:Z24">
    <cfRule type="cellIs" dxfId="349" priority="251" operator="equal">
      <formula>"NÃO"</formula>
    </cfRule>
    <cfRule type="cellIs" dxfId="348" priority="252" operator="equal">
      <formula>"SIM"</formula>
    </cfRule>
  </conditionalFormatting>
  <conditionalFormatting sqref="Z22">
    <cfRule type="cellIs" dxfId="347" priority="250" operator="equal">
      <formula>"OPORTUNIDADE"</formula>
    </cfRule>
  </conditionalFormatting>
  <conditionalFormatting sqref="Z22">
    <cfRule type="cellIs" dxfId="346" priority="248" operator="equal">
      <formula>"NÃO"</formula>
    </cfRule>
    <cfRule type="cellIs" dxfId="345" priority="249" operator="equal">
      <formula>"SIM"</formula>
    </cfRule>
  </conditionalFormatting>
  <conditionalFormatting sqref="Z22">
    <cfRule type="cellIs" dxfId="344" priority="247" operator="equal">
      <formula>"OPORTUNIDADE"</formula>
    </cfRule>
  </conditionalFormatting>
  <conditionalFormatting sqref="Z22">
    <cfRule type="cellIs" dxfId="343" priority="245" operator="equal">
      <formula>"NÃO"</formula>
    </cfRule>
    <cfRule type="cellIs" dxfId="342" priority="246" operator="equal">
      <formula>"SIM"</formula>
    </cfRule>
  </conditionalFormatting>
  <conditionalFormatting sqref="Z22">
    <cfRule type="cellIs" dxfId="341" priority="244" operator="equal">
      <formula>"OPORTUNIDADE"</formula>
    </cfRule>
  </conditionalFormatting>
  <conditionalFormatting sqref="Z22">
    <cfRule type="cellIs" dxfId="340" priority="242" operator="equal">
      <formula>"NÃO"</formula>
    </cfRule>
    <cfRule type="cellIs" dxfId="339" priority="243" operator="equal">
      <formula>"SIM"</formula>
    </cfRule>
  </conditionalFormatting>
  <conditionalFormatting sqref="Y22">
    <cfRule type="cellIs" dxfId="338" priority="238" operator="equal">
      <formula>"OPORTUNIDADE"</formula>
    </cfRule>
  </conditionalFormatting>
  <conditionalFormatting sqref="Y22">
    <cfRule type="cellIs" dxfId="337" priority="236" operator="equal">
      <formula>"NÃO"</formula>
    </cfRule>
    <cfRule type="cellIs" dxfId="336" priority="237" operator="equal">
      <formula>"SIM"</formula>
    </cfRule>
  </conditionalFormatting>
  <conditionalFormatting sqref="Y22">
    <cfRule type="cellIs" dxfId="335" priority="235" operator="equal">
      <formula>"OPORTUNIDADE"</formula>
    </cfRule>
  </conditionalFormatting>
  <conditionalFormatting sqref="Y22">
    <cfRule type="cellIs" dxfId="334" priority="233" operator="equal">
      <formula>"NÃO"</formula>
    </cfRule>
    <cfRule type="cellIs" dxfId="333" priority="234" operator="equal">
      <formula>"SIM"</formula>
    </cfRule>
  </conditionalFormatting>
  <conditionalFormatting sqref="Y22">
    <cfRule type="cellIs" dxfId="332" priority="232" operator="equal">
      <formula>"OPORTUNIDADE"</formula>
    </cfRule>
  </conditionalFormatting>
  <conditionalFormatting sqref="Y22">
    <cfRule type="cellIs" dxfId="331" priority="230" operator="equal">
      <formula>"NÃO"</formula>
    </cfRule>
    <cfRule type="cellIs" dxfId="330" priority="231" operator="equal">
      <formula>"SIM"</formula>
    </cfRule>
  </conditionalFormatting>
  <conditionalFormatting sqref="BP18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Y36">
    <cfRule type="cellIs" dxfId="329" priority="225" operator="equal">
      <formula>"OPORTUNIDADE"</formula>
    </cfRule>
  </conditionalFormatting>
  <conditionalFormatting sqref="Y36">
    <cfRule type="cellIs" dxfId="328" priority="223" operator="equal">
      <formula>"NÃO"</formula>
    </cfRule>
    <cfRule type="cellIs" dxfId="327" priority="224" operator="equal">
      <formula>"SIM"</formula>
    </cfRule>
  </conditionalFormatting>
  <conditionalFormatting sqref="Y42:Z42">
    <cfRule type="cellIs" dxfId="326" priority="222" operator="equal">
      <formula>"OPORTUNIDADE"</formula>
    </cfRule>
  </conditionalFormatting>
  <conditionalFormatting sqref="Y42:Z42">
    <cfRule type="cellIs" dxfId="325" priority="220" operator="equal">
      <formula>"NÃO"</formula>
    </cfRule>
    <cfRule type="cellIs" dxfId="324" priority="221" operator="equal">
      <formula>"SIM"</formula>
    </cfRule>
  </conditionalFormatting>
  <conditionalFormatting sqref="Z43">
    <cfRule type="cellIs" dxfId="323" priority="219" operator="equal">
      <formula>"OPORTUNIDADE"</formula>
    </cfRule>
  </conditionalFormatting>
  <conditionalFormatting sqref="Z43">
    <cfRule type="cellIs" dxfId="322" priority="217" operator="equal">
      <formula>"NÃO"</formula>
    </cfRule>
    <cfRule type="cellIs" dxfId="321" priority="218" operator="equal">
      <formula>"SIM"</formula>
    </cfRule>
  </conditionalFormatting>
  <conditionalFormatting sqref="Z43">
    <cfRule type="cellIs" dxfId="320" priority="216" operator="equal">
      <formula>"OPORTUNIDADE"</formula>
    </cfRule>
  </conditionalFormatting>
  <conditionalFormatting sqref="Z43">
    <cfRule type="cellIs" dxfId="319" priority="214" operator="equal">
      <formula>"NÃO"</formula>
    </cfRule>
    <cfRule type="cellIs" dxfId="318" priority="215" operator="equal">
      <formula>"SIM"</formula>
    </cfRule>
  </conditionalFormatting>
  <conditionalFormatting sqref="Z43">
    <cfRule type="cellIs" dxfId="317" priority="213" operator="equal">
      <formula>"OPORTUNIDADE"</formula>
    </cfRule>
  </conditionalFormatting>
  <conditionalFormatting sqref="Z43">
    <cfRule type="cellIs" dxfId="316" priority="211" operator="equal">
      <formula>"NÃO"</formula>
    </cfRule>
    <cfRule type="cellIs" dxfId="315" priority="212" operator="equal">
      <formula>"SIM"</formula>
    </cfRule>
  </conditionalFormatting>
  <conditionalFormatting sqref="Y43">
    <cfRule type="cellIs" dxfId="314" priority="210" operator="equal">
      <formula>"OPORTUNIDADE"</formula>
    </cfRule>
  </conditionalFormatting>
  <conditionalFormatting sqref="Y43">
    <cfRule type="cellIs" dxfId="313" priority="208" operator="equal">
      <formula>"NÃO"</formula>
    </cfRule>
    <cfRule type="cellIs" dxfId="312" priority="209" operator="equal">
      <formula>"SIM"</formula>
    </cfRule>
  </conditionalFormatting>
  <conditionalFormatting sqref="Y42:Z43">
    <cfRule type="cellIs" dxfId="311" priority="207" operator="equal">
      <formula>"OPORTUNIDADE"</formula>
    </cfRule>
  </conditionalFormatting>
  <conditionalFormatting sqref="Y42:Z43">
    <cfRule type="cellIs" dxfId="310" priority="205" operator="equal">
      <formula>"NÃO"</formula>
    </cfRule>
    <cfRule type="cellIs" dxfId="309" priority="206" operator="equal">
      <formula>"SIM"</formula>
    </cfRule>
  </conditionalFormatting>
  <conditionalFormatting sqref="Z43">
    <cfRule type="cellIs" dxfId="308" priority="204" operator="equal">
      <formula>"OPORTUNIDADE"</formula>
    </cfRule>
  </conditionalFormatting>
  <conditionalFormatting sqref="Z43">
    <cfRule type="cellIs" dxfId="307" priority="202" operator="equal">
      <formula>"NÃO"</formula>
    </cfRule>
    <cfRule type="cellIs" dxfId="306" priority="203" operator="equal">
      <formula>"SIM"</formula>
    </cfRule>
  </conditionalFormatting>
  <conditionalFormatting sqref="Z43">
    <cfRule type="cellIs" dxfId="305" priority="201" operator="equal">
      <formula>"OPORTUNIDADE"</formula>
    </cfRule>
  </conditionalFormatting>
  <conditionalFormatting sqref="Z43">
    <cfRule type="cellIs" dxfId="304" priority="199" operator="equal">
      <formula>"NÃO"</formula>
    </cfRule>
    <cfRule type="cellIs" dxfId="303" priority="200" operator="equal">
      <formula>"SIM"</formula>
    </cfRule>
  </conditionalFormatting>
  <conditionalFormatting sqref="Y43">
    <cfRule type="cellIs" dxfId="302" priority="198" operator="equal">
      <formula>"OPORTUNIDADE"</formula>
    </cfRule>
  </conditionalFormatting>
  <conditionalFormatting sqref="Y43">
    <cfRule type="cellIs" dxfId="301" priority="196" operator="equal">
      <formula>"NÃO"</formula>
    </cfRule>
    <cfRule type="cellIs" dxfId="300" priority="197" operator="equal">
      <formula>"SIM"</formula>
    </cfRule>
  </conditionalFormatting>
  <conditionalFormatting sqref="Y42:Y43">
    <cfRule type="cellIs" dxfId="299" priority="195" operator="equal">
      <formula>"OPORTUNIDADE"</formula>
    </cfRule>
  </conditionalFormatting>
  <conditionalFormatting sqref="Y42:Y43">
    <cfRule type="cellIs" dxfId="298" priority="193" operator="equal">
      <formula>"NÃO"</formula>
    </cfRule>
    <cfRule type="cellIs" dxfId="297" priority="194" operator="equal">
      <formula>"SIM"</formula>
    </cfRule>
  </conditionalFormatting>
  <conditionalFormatting sqref="Y42:Z42">
    <cfRule type="cellIs" dxfId="296" priority="192" operator="equal">
      <formula>"OPORTUNIDADE"</formula>
    </cfRule>
  </conditionalFormatting>
  <conditionalFormatting sqref="Y42:Z42">
    <cfRule type="cellIs" dxfId="295" priority="190" operator="equal">
      <formula>"NÃO"</formula>
    </cfRule>
    <cfRule type="cellIs" dxfId="294" priority="191" operator="equal">
      <formula>"SIM"</formula>
    </cfRule>
  </conditionalFormatting>
  <conditionalFormatting sqref="Y43:Z43">
    <cfRule type="cellIs" dxfId="293" priority="189" operator="equal">
      <formula>"OPORTUNIDADE"</formula>
    </cfRule>
  </conditionalFormatting>
  <conditionalFormatting sqref="Y43:Z43">
    <cfRule type="cellIs" dxfId="292" priority="187" operator="equal">
      <formula>"NÃO"</formula>
    </cfRule>
    <cfRule type="cellIs" dxfId="291" priority="188" operator="equal">
      <formula>"SIM"</formula>
    </cfRule>
  </conditionalFormatting>
  <conditionalFormatting sqref="Z44">
    <cfRule type="cellIs" dxfId="290" priority="186" operator="equal">
      <formula>"OPORTUNIDADE"</formula>
    </cfRule>
  </conditionalFormatting>
  <conditionalFormatting sqref="Z44">
    <cfRule type="cellIs" dxfId="289" priority="184" operator="equal">
      <formula>"NÃO"</formula>
    </cfRule>
    <cfRule type="cellIs" dxfId="288" priority="185" operator="equal">
      <formula>"SIM"</formula>
    </cfRule>
  </conditionalFormatting>
  <conditionalFormatting sqref="Z44">
    <cfRule type="cellIs" dxfId="287" priority="183" operator="equal">
      <formula>"OPORTUNIDADE"</formula>
    </cfRule>
  </conditionalFormatting>
  <conditionalFormatting sqref="Z44">
    <cfRule type="cellIs" dxfId="286" priority="181" operator="equal">
      <formula>"NÃO"</formula>
    </cfRule>
    <cfRule type="cellIs" dxfId="285" priority="182" operator="equal">
      <formula>"SIM"</formula>
    </cfRule>
  </conditionalFormatting>
  <conditionalFormatting sqref="Z44">
    <cfRule type="cellIs" dxfId="284" priority="180" operator="equal">
      <formula>"OPORTUNIDADE"</formula>
    </cfRule>
  </conditionalFormatting>
  <conditionalFormatting sqref="Z44">
    <cfRule type="cellIs" dxfId="283" priority="178" operator="equal">
      <formula>"NÃO"</formula>
    </cfRule>
    <cfRule type="cellIs" dxfId="282" priority="179" operator="equal">
      <formula>"SIM"</formula>
    </cfRule>
  </conditionalFormatting>
  <conditionalFormatting sqref="Z44">
    <cfRule type="cellIs" dxfId="281" priority="177" operator="equal">
      <formula>"OPORTUNIDADE"</formula>
    </cfRule>
  </conditionalFormatting>
  <conditionalFormatting sqref="Z44">
    <cfRule type="cellIs" dxfId="280" priority="175" operator="equal">
      <formula>"NÃO"</formula>
    </cfRule>
    <cfRule type="cellIs" dxfId="279" priority="176" operator="equal">
      <formula>"SIM"</formula>
    </cfRule>
  </conditionalFormatting>
  <conditionalFormatting sqref="Z44">
    <cfRule type="cellIs" dxfId="278" priority="174" operator="equal">
      <formula>"OPORTUNIDADE"</formula>
    </cfRule>
  </conditionalFormatting>
  <conditionalFormatting sqref="Z44">
    <cfRule type="cellIs" dxfId="277" priority="172" operator="equal">
      <formula>"NÃO"</formula>
    </cfRule>
    <cfRule type="cellIs" dxfId="276" priority="173" operator="equal">
      <formula>"SIM"</formula>
    </cfRule>
  </conditionalFormatting>
  <conditionalFormatting sqref="Z44">
    <cfRule type="cellIs" dxfId="275" priority="171" operator="equal">
      <formula>"OPORTUNIDADE"</formula>
    </cfRule>
  </conditionalFormatting>
  <conditionalFormatting sqref="Z44">
    <cfRule type="cellIs" dxfId="274" priority="169" operator="equal">
      <formula>"NÃO"</formula>
    </cfRule>
    <cfRule type="cellIs" dxfId="273" priority="170" operator="equal">
      <formula>"SIM"</formula>
    </cfRule>
  </conditionalFormatting>
  <conditionalFormatting sqref="Z44">
    <cfRule type="cellIs" dxfId="272" priority="168" operator="equal">
      <formula>"OPORTUNIDADE"</formula>
    </cfRule>
  </conditionalFormatting>
  <conditionalFormatting sqref="Z44">
    <cfRule type="cellIs" dxfId="271" priority="166" operator="equal">
      <formula>"NÃO"</formula>
    </cfRule>
    <cfRule type="cellIs" dxfId="270" priority="167" operator="equal">
      <formula>"SIM"</formula>
    </cfRule>
  </conditionalFormatting>
  <conditionalFormatting sqref="Z44">
    <cfRule type="cellIs" dxfId="269" priority="165" operator="equal">
      <formula>"OPORTUNIDADE"</formula>
    </cfRule>
  </conditionalFormatting>
  <conditionalFormatting sqref="Z44">
    <cfRule type="cellIs" dxfId="268" priority="163" operator="equal">
      <formula>"NÃO"</formula>
    </cfRule>
    <cfRule type="cellIs" dxfId="267" priority="164" operator="equal">
      <formula>"SIM"</formula>
    </cfRule>
  </conditionalFormatting>
  <conditionalFormatting sqref="Z44">
    <cfRule type="cellIs" dxfId="266" priority="162" operator="equal">
      <formula>"OPORTUNIDADE"</formula>
    </cfRule>
  </conditionalFormatting>
  <conditionalFormatting sqref="Z44">
    <cfRule type="cellIs" dxfId="265" priority="160" operator="equal">
      <formula>"NÃO"</formula>
    </cfRule>
    <cfRule type="cellIs" dxfId="264" priority="161" operator="equal">
      <formula>"SIM"</formula>
    </cfRule>
  </conditionalFormatting>
  <conditionalFormatting sqref="Z44">
    <cfRule type="cellIs" dxfId="263" priority="159" operator="equal">
      <formula>"OPORTUNIDADE"</formula>
    </cfRule>
  </conditionalFormatting>
  <conditionalFormatting sqref="Z44">
    <cfRule type="cellIs" dxfId="262" priority="157" operator="equal">
      <formula>"NÃO"</formula>
    </cfRule>
    <cfRule type="cellIs" dxfId="261" priority="158" operator="equal">
      <formula>"SIM"</formula>
    </cfRule>
  </conditionalFormatting>
  <conditionalFormatting sqref="Z44">
    <cfRule type="cellIs" dxfId="260" priority="156" operator="equal">
      <formula>"OPORTUNIDADE"</formula>
    </cfRule>
  </conditionalFormatting>
  <conditionalFormatting sqref="Z44">
    <cfRule type="cellIs" dxfId="259" priority="154" operator="equal">
      <formula>"NÃO"</formula>
    </cfRule>
    <cfRule type="cellIs" dxfId="258" priority="155" operator="equal">
      <formula>"SIM"</formula>
    </cfRule>
  </conditionalFormatting>
  <conditionalFormatting sqref="Z44">
    <cfRule type="cellIs" dxfId="257" priority="153" operator="equal">
      <formula>"OPORTUNIDADE"</formula>
    </cfRule>
  </conditionalFormatting>
  <conditionalFormatting sqref="Z44">
    <cfRule type="cellIs" dxfId="256" priority="151" operator="equal">
      <formula>"NÃO"</formula>
    </cfRule>
    <cfRule type="cellIs" dxfId="255" priority="152" operator="equal">
      <formula>"SIM"</formula>
    </cfRule>
  </conditionalFormatting>
  <conditionalFormatting sqref="Z44">
    <cfRule type="cellIs" dxfId="254" priority="150" operator="equal">
      <formula>"OPORTUNIDADE"</formula>
    </cfRule>
  </conditionalFormatting>
  <conditionalFormatting sqref="Z44">
    <cfRule type="cellIs" dxfId="253" priority="148" operator="equal">
      <formula>"NÃO"</formula>
    </cfRule>
    <cfRule type="cellIs" dxfId="252" priority="149" operator="equal">
      <formula>"SIM"</formula>
    </cfRule>
  </conditionalFormatting>
  <conditionalFormatting sqref="Z44">
    <cfRule type="cellIs" dxfId="251" priority="147" operator="equal">
      <formula>"OPORTUNIDADE"</formula>
    </cfRule>
  </conditionalFormatting>
  <conditionalFormatting sqref="Z44">
    <cfRule type="cellIs" dxfId="250" priority="145" operator="equal">
      <formula>"NÃO"</formula>
    </cfRule>
    <cfRule type="cellIs" dxfId="249" priority="146" operator="equal">
      <formula>"SIM"</formula>
    </cfRule>
  </conditionalFormatting>
  <conditionalFormatting sqref="Z44">
    <cfRule type="cellIs" dxfId="248" priority="144" operator="equal">
      <formula>"OPORTUNIDADE"</formula>
    </cfRule>
  </conditionalFormatting>
  <conditionalFormatting sqref="Z44">
    <cfRule type="cellIs" dxfId="247" priority="142" operator="equal">
      <formula>"NÃO"</formula>
    </cfRule>
    <cfRule type="cellIs" dxfId="246" priority="143" operator="equal">
      <formula>"SIM"</formula>
    </cfRule>
  </conditionalFormatting>
  <conditionalFormatting sqref="Z44">
    <cfRule type="cellIs" dxfId="245" priority="141" operator="equal">
      <formula>"OPORTUNIDADE"</formula>
    </cfRule>
  </conditionalFormatting>
  <conditionalFormatting sqref="Z44">
    <cfRule type="cellIs" dxfId="244" priority="139" operator="equal">
      <formula>"NÃO"</formula>
    </cfRule>
    <cfRule type="cellIs" dxfId="243" priority="140" operator="equal">
      <formula>"SIM"</formula>
    </cfRule>
  </conditionalFormatting>
  <conditionalFormatting sqref="Z44">
    <cfRule type="cellIs" dxfId="242" priority="138" operator="equal">
      <formula>"OPORTUNIDADE"</formula>
    </cfRule>
  </conditionalFormatting>
  <conditionalFormatting sqref="Z44">
    <cfRule type="cellIs" dxfId="241" priority="136" operator="equal">
      <formula>"NÃO"</formula>
    </cfRule>
    <cfRule type="cellIs" dxfId="240" priority="137" operator="equal">
      <formula>"SIM"</formula>
    </cfRule>
  </conditionalFormatting>
  <conditionalFormatting sqref="Z44">
    <cfRule type="cellIs" dxfId="239" priority="135" operator="equal">
      <formula>"OPORTUNIDADE"</formula>
    </cfRule>
  </conditionalFormatting>
  <conditionalFormatting sqref="Z44">
    <cfRule type="cellIs" dxfId="238" priority="133" operator="equal">
      <formula>"NÃO"</formula>
    </cfRule>
    <cfRule type="cellIs" dxfId="237" priority="134" operator="equal">
      <formula>"SIM"</formula>
    </cfRule>
  </conditionalFormatting>
  <conditionalFormatting sqref="Z44">
    <cfRule type="cellIs" dxfId="236" priority="132" operator="equal">
      <formula>"OPORTUNIDADE"</formula>
    </cfRule>
  </conditionalFormatting>
  <conditionalFormatting sqref="Z44">
    <cfRule type="cellIs" dxfId="235" priority="130" operator="equal">
      <formula>"NÃO"</formula>
    </cfRule>
    <cfRule type="cellIs" dxfId="234" priority="131" operator="equal">
      <formula>"SIM"</formula>
    </cfRule>
  </conditionalFormatting>
  <conditionalFormatting sqref="Z44">
    <cfRule type="cellIs" dxfId="233" priority="129" operator="equal">
      <formula>"OPORTUNIDADE"</formula>
    </cfRule>
  </conditionalFormatting>
  <conditionalFormatting sqref="Z44">
    <cfRule type="cellIs" dxfId="232" priority="127" operator="equal">
      <formula>"NÃO"</formula>
    </cfRule>
    <cfRule type="cellIs" dxfId="231" priority="128" operator="equal">
      <formula>"SIM"</formula>
    </cfRule>
  </conditionalFormatting>
  <conditionalFormatting sqref="Z44">
    <cfRule type="cellIs" dxfId="230" priority="126" operator="equal">
      <formula>"OPORTUNIDADE"</formula>
    </cfRule>
  </conditionalFormatting>
  <conditionalFormatting sqref="Z44">
    <cfRule type="cellIs" dxfId="229" priority="124" operator="equal">
      <formula>"NÃO"</formula>
    </cfRule>
    <cfRule type="cellIs" dxfId="228" priority="125" operator="equal">
      <formula>"SIM"</formula>
    </cfRule>
  </conditionalFormatting>
  <conditionalFormatting sqref="Z44">
    <cfRule type="cellIs" dxfId="227" priority="123" operator="equal">
      <formula>"OPORTUNIDADE"</formula>
    </cfRule>
  </conditionalFormatting>
  <conditionalFormatting sqref="Z44">
    <cfRule type="cellIs" dxfId="226" priority="121" operator="equal">
      <formula>"NÃO"</formula>
    </cfRule>
    <cfRule type="cellIs" dxfId="225" priority="122" operator="equal">
      <formula>"SIM"</formula>
    </cfRule>
  </conditionalFormatting>
  <conditionalFormatting sqref="Z44">
    <cfRule type="cellIs" dxfId="224" priority="120" operator="equal">
      <formula>"OPORTUNIDADE"</formula>
    </cfRule>
  </conditionalFormatting>
  <conditionalFormatting sqref="Z44">
    <cfRule type="cellIs" dxfId="223" priority="118" operator="equal">
      <formula>"NÃO"</formula>
    </cfRule>
    <cfRule type="cellIs" dxfId="222" priority="119" operator="equal">
      <formula>"SIM"</formula>
    </cfRule>
  </conditionalFormatting>
  <conditionalFormatting sqref="Z44">
    <cfRule type="cellIs" dxfId="221" priority="117" operator="equal">
      <formula>"OPORTUNIDADE"</formula>
    </cfRule>
  </conditionalFormatting>
  <conditionalFormatting sqref="Z44">
    <cfRule type="cellIs" dxfId="220" priority="115" operator="equal">
      <formula>"NÃO"</formula>
    </cfRule>
    <cfRule type="cellIs" dxfId="219" priority="116" operator="equal">
      <formula>"SIM"</formula>
    </cfRule>
  </conditionalFormatting>
  <conditionalFormatting sqref="Z44">
    <cfRule type="cellIs" dxfId="218" priority="114" operator="equal">
      <formula>"OPORTUNIDADE"</formula>
    </cfRule>
  </conditionalFormatting>
  <conditionalFormatting sqref="Z44">
    <cfRule type="cellIs" dxfId="217" priority="112" operator="equal">
      <formula>"NÃO"</formula>
    </cfRule>
    <cfRule type="cellIs" dxfId="216" priority="113" operator="equal">
      <formula>"SIM"</formula>
    </cfRule>
  </conditionalFormatting>
  <conditionalFormatting sqref="Z44">
    <cfRule type="cellIs" dxfId="215" priority="111" operator="equal">
      <formula>"OPORTUNIDADE"</formula>
    </cfRule>
  </conditionalFormatting>
  <conditionalFormatting sqref="Z44">
    <cfRule type="cellIs" dxfId="214" priority="109" operator="equal">
      <formula>"NÃO"</formula>
    </cfRule>
    <cfRule type="cellIs" dxfId="213" priority="110" operator="equal">
      <formula>"SIM"</formula>
    </cfRule>
  </conditionalFormatting>
  <conditionalFormatting sqref="Z44">
    <cfRule type="cellIs" dxfId="212" priority="108" operator="equal">
      <formula>"OPORTUNIDADE"</formula>
    </cfRule>
  </conditionalFormatting>
  <conditionalFormatting sqref="Z44">
    <cfRule type="cellIs" dxfId="211" priority="106" operator="equal">
      <formula>"NÃO"</formula>
    </cfRule>
    <cfRule type="cellIs" dxfId="210" priority="107" operator="equal">
      <formula>"SIM"</formula>
    </cfRule>
  </conditionalFormatting>
  <conditionalFormatting sqref="Z44">
    <cfRule type="cellIs" dxfId="209" priority="105" operator="equal">
      <formula>"OPORTUNIDADE"</formula>
    </cfRule>
  </conditionalFormatting>
  <conditionalFormatting sqref="Z44">
    <cfRule type="cellIs" dxfId="208" priority="103" operator="equal">
      <formula>"NÃO"</formula>
    </cfRule>
    <cfRule type="cellIs" dxfId="207" priority="104" operator="equal">
      <formula>"SIM"</formula>
    </cfRule>
  </conditionalFormatting>
  <conditionalFormatting sqref="Z44">
    <cfRule type="cellIs" dxfId="206" priority="102" operator="equal">
      <formula>"OPORTUNIDADE"</formula>
    </cfRule>
  </conditionalFormatting>
  <conditionalFormatting sqref="Z44">
    <cfRule type="cellIs" dxfId="205" priority="100" operator="equal">
      <formula>"NÃO"</formula>
    </cfRule>
    <cfRule type="cellIs" dxfId="204" priority="101" operator="equal">
      <formula>"SIM"</formula>
    </cfRule>
  </conditionalFormatting>
  <conditionalFormatting sqref="Z44">
    <cfRule type="cellIs" dxfId="203" priority="99" operator="equal">
      <formula>"OPORTUNIDADE"</formula>
    </cfRule>
  </conditionalFormatting>
  <conditionalFormatting sqref="Z44">
    <cfRule type="cellIs" dxfId="202" priority="97" operator="equal">
      <formula>"NÃO"</formula>
    </cfRule>
    <cfRule type="cellIs" dxfId="201" priority="98" operator="equal">
      <formula>"SIM"</formula>
    </cfRule>
  </conditionalFormatting>
  <conditionalFormatting sqref="Z44">
    <cfRule type="cellIs" dxfId="200" priority="96" operator="equal">
      <formula>"OPORTUNIDADE"</formula>
    </cfRule>
  </conditionalFormatting>
  <conditionalFormatting sqref="Z44">
    <cfRule type="cellIs" dxfId="199" priority="94" operator="equal">
      <formula>"NÃO"</formula>
    </cfRule>
    <cfRule type="cellIs" dxfId="198" priority="95" operator="equal">
      <formula>"SIM"</formula>
    </cfRule>
  </conditionalFormatting>
  <conditionalFormatting sqref="Y44">
    <cfRule type="cellIs" dxfId="197" priority="93" operator="equal">
      <formula>"OPORTUNIDADE"</formula>
    </cfRule>
  </conditionalFormatting>
  <conditionalFormatting sqref="Y44">
    <cfRule type="cellIs" dxfId="196" priority="91" operator="equal">
      <formula>"NÃO"</formula>
    </cfRule>
    <cfRule type="cellIs" dxfId="195" priority="92" operator="equal">
      <formula>"SIM"</formula>
    </cfRule>
  </conditionalFormatting>
  <conditionalFormatting sqref="Y44">
    <cfRule type="cellIs" dxfId="194" priority="90" operator="equal">
      <formula>"OPORTUNIDADE"</formula>
    </cfRule>
  </conditionalFormatting>
  <conditionalFormatting sqref="Y44">
    <cfRule type="cellIs" dxfId="193" priority="88" operator="equal">
      <formula>"NÃO"</formula>
    </cfRule>
    <cfRule type="cellIs" dxfId="192" priority="89" operator="equal">
      <formula>"SIM"</formula>
    </cfRule>
  </conditionalFormatting>
  <conditionalFormatting sqref="Y44">
    <cfRule type="cellIs" dxfId="191" priority="87" operator="equal">
      <formula>"OPORTUNIDADE"</formula>
    </cfRule>
  </conditionalFormatting>
  <conditionalFormatting sqref="Y44">
    <cfRule type="cellIs" dxfId="190" priority="85" operator="equal">
      <formula>"NÃO"</formula>
    </cfRule>
    <cfRule type="cellIs" dxfId="189" priority="86" operator="equal">
      <formula>"SIM"</formula>
    </cfRule>
  </conditionalFormatting>
  <conditionalFormatting sqref="Y44">
    <cfRule type="cellIs" dxfId="188" priority="84" operator="equal">
      <formula>"OPORTUNIDADE"</formula>
    </cfRule>
  </conditionalFormatting>
  <conditionalFormatting sqref="Y44">
    <cfRule type="cellIs" dxfId="187" priority="82" operator="equal">
      <formula>"NÃO"</formula>
    </cfRule>
    <cfRule type="cellIs" dxfId="186" priority="83" operator="equal">
      <formula>"SIM"</formula>
    </cfRule>
  </conditionalFormatting>
  <conditionalFormatting sqref="Z46">
    <cfRule type="cellIs" dxfId="185" priority="81" operator="equal">
      <formula>"OPORTUNIDADE"</formula>
    </cfRule>
  </conditionalFormatting>
  <conditionalFormatting sqref="Z46">
    <cfRule type="cellIs" dxfId="184" priority="79" operator="equal">
      <formula>"NÃO"</formula>
    </cfRule>
    <cfRule type="cellIs" dxfId="183" priority="80" operator="equal">
      <formula>"SIM"</formula>
    </cfRule>
  </conditionalFormatting>
  <conditionalFormatting sqref="Z46">
    <cfRule type="cellIs" dxfId="182" priority="78" operator="equal">
      <formula>"OPORTUNIDADE"</formula>
    </cfRule>
  </conditionalFormatting>
  <conditionalFormatting sqref="Z46">
    <cfRule type="cellIs" dxfId="181" priority="76" operator="equal">
      <formula>"NÃO"</formula>
    </cfRule>
    <cfRule type="cellIs" dxfId="180" priority="77" operator="equal">
      <formula>"SIM"</formula>
    </cfRule>
  </conditionalFormatting>
  <conditionalFormatting sqref="Z46">
    <cfRule type="cellIs" dxfId="179" priority="75" operator="equal">
      <formula>"OPORTUNIDADE"</formula>
    </cfRule>
  </conditionalFormatting>
  <conditionalFormatting sqref="Z46">
    <cfRule type="cellIs" dxfId="178" priority="73" operator="equal">
      <formula>"NÃO"</formula>
    </cfRule>
    <cfRule type="cellIs" dxfId="177" priority="74" operator="equal">
      <formula>"SIM"</formula>
    </cfRule>
  </conditionalFormatting>
  <conditionalFormatting sqref="Z46">
    <cfRule type="cellIs" dxfId="176" priority="72" operator="equal">
      <formula>"OPORTUNIDADE"</formula>
    </cfRule>
  </conditionalFormatting>
  <conditionalFormatting sqref="Z46">
    <cfRule type="cellIs" dxfId="175" priority="70" operator="equal">
      <formula>"NÃO"</formula>
    </cfRule>
    <cfRule type="cellIs" dxfId="174" priority="71" operator="equal">
      <formula>"SIM"</formula>
    </cfRule>
  </conditionalFormatting>
  <conditionalFormatting sqref="Z46">
    <cfRule type="cellIs" dxfId="173" priority="69" operator="equal">
      <formula>"OPORTUNIDADE"</formula>
    </cfRule>
  </conditionalFormatting>
  <conditionalFormatting sqref="Z46">
    <cfRule type="cellIs" dxfId="172" priority="67" operator="equal">
      <formula>"NÃO"</formula>
    </cfRule>
    <cfRule type="cellIs" dxfId="171" priority="68" operator="equal">
      <formula>"SIM"</formula>
    </cfRule>
  </conditionalFormatting>
  <conditionalFormatting sqref="Z46">
    <cfRule type="cellIs" dxfId="170" priority="66" operator="equal">
      <formula>"OPORTUNIDADE"</formula>
    </cfRule>
  </conditionalFormatting>
  <conditionalFormatting sqref="Z46">
    <cfRule type="cellIs" dxfId="169" priority="64" operator="equal">
      <formula>"NÃO"</formula>
    </cfRule>
    <cfRule type="cellIs" dxfId="168" priority="65" operator="equal">
      <formula>"SIM"</formula>
    </cfRule>
  </conditionalFormatting>
  <conditionalFormatting sqref="Z46">
    <cfRule type="cellIs" dxfId="167" priority="63" operator="equal">
      <formula>"OPORTUNIDADE"</formula>
    </cfRule>
  </conditionalFormatting>
  <conditionalFormatting sqref="Z46">
    <cfRule type="cellIs" dxfId="166" priority="61" operator="equal">
      <formula>"NÃO"</formula>
    </cfRule>
    <cfRule type="cellIs" dxfId="165" priority="62" operator="equal">
      <formula>"SIM"</formula>
    </cfRule>
  </conditionalFormatting>
  <conditionalFormatting sqref="Z46">
    <cfRule type="cellIs" dxfId="164" priority="60" operator="equal">
      <formula>"OPORTUNIDADE"</formula>
    </cfRule>
  </conditionalFormatting>
  <conditionalFormatting sqref="Z46">
    <cfRule type="cellIs" dxfId="163" priority="58" operator="equal">
      <formula>"NÃO"</formula>
    </cfRule>
    <cfRule type="cellIs" dxfId="162" priority="59" operator="equal">
      <formula>"SIM"</formula>
    </cfRule>
  </conditionalFormatting>
  <conditionalFormatting sqref="Z46">
    <cfRule type="cellIs" dxfId="161" priority="57" operator="equal">
      <formula>"OPORTUNIDADE"</formula>
    </cfRule>
  </conditionalFormatting>
  <conditionalFormatting sqref="Z46">
    <cfRule type="cellIs" dxfId="160" priority="55" operator="equal">
      <formula>"NÃO"</formula>
    </cfRule>
    <cfRule type="cellIs" dxfId="159" priority="56" operator="equal">
      <formula>"SIM"</formula>
    </cfRule>
  </conditionalFormatting>
  <conditionalFormatting sqref="Z46">
    <cfRule type="cellIs" dxfId="158" priority="54" operator="equal">
      <formula>"OPORTUNIDADE"</formula>
    </cfRule>
  </conditionalFormatting>
  <conditionalFormatting sqref="Z46">
    <cfRule type="cellIs" dxfId="157" priority="52" operator="equal">
      <formula>"NÃO"</formula>
    </cfRule>
    <cfRule type="cellIs" dxfId="156" priority="53" operator="equal">
      <formula>"SIM"</formula>
    </cfRule>
  </conditionalFormatting>
  <conditionalFormatting sqref="Z46">
    <cfRule type="cellIs" dxfId="155" priority="51" operator="equal">
      <formula>"OPORTUNIDADE"</formula>
    </cfRule>
  </conditionalFormatting>
  <conditionalFormatting sqref="Z46">
    <cfRule type="cellIs" dxfId="154" priority="49" operator="equal">
      <formula>"NÃO"</formula>
    </cfRule>
    <cfRule type="cellIs" dxfId="153" priority="50" operator="equal">
      <formula>"SIM"</formula>
    </cfRule>
  </conditionalFormatting>
  <conditionalFormatting sqref="Z46">
    <cfRule type="cellIs" dxfId="152" priority="48" operator="equal">
      <formula>"OPORTUNIDADE"</formula>
    </cfRule>
  </conditionalFormatting>
  <conditionalFormatting sqref="Z46">
    <cfRule type="cellIs" dxfId="151" priority="46" operator="equal">
      <formula>"NÃO"</formula>
    </cfRule>
    <cfRule type="cellIs" dxfId="150" priority="47" operator="equal">
      <formula>"SIM"</formula>
    </cfRule>
  </conditionalFormatting>
  <conditionalFormatting sqref="Z46">
    <cfRule type="cellIs" dxfId="149" priority="45" operator="equal">
      <formula>"OPORTUNIDADE"</formula>
    </cfRule>
  </conditionalFormatting>
  <conditionalFormatting sqref="Z46">
    <cfRule type="cellIs" dxfId="148" priority="43" operator="equal">
      <formula>"NÃO"</formula>
    </cfRule>
    <cfRule type="cellIs" dxfId="147" priority="44" operator="equal">
      <formula>"SIM"</formula>
    </cfRule>
  </conditionalFormatting>
  <conditionalFormatting sqref="Z46">
    <cfRule type="cellIs" dxfId="146" priority="42" operator="equal">
      <formula>"OPORTUNIDADE"</formula>
    </cfRule>
  </conditionalFormatting>
  <conditionalFormatting sqref="Z46">
    <cfRule type="cellIs" dxfId="145" priority="40" operator="equal">
      <formula>"NÃO"</formula>
    </cfRule>
    <cfRule type="cellIs" dxfId="144" priority="41" operator="equal">
      <formula>"SIM"</formula>
    </cfRule>
  </conditionalFormatting>
  <conditionalFormatting sqref="Z46">
    <cfRule type="cellIs" dxfId="143" priority="39" operator="equal">
      <formula>"OPORTUNIDADE"</formula>
    </cfRule>
  </conditionalFormatting>
  <conditionalFormatting sqref="Z46">
    <cfRule type="cellIs" dxfId="142" priority="37" operator="equal">
      <formula>"NÃO"</formula>
    </cfRule>
    <cfRule type="cellIs" dxfId="141" priority="38" operator="equal">
      <formula>"SIM"</formula>
    </cfRule>
  </conditionalFormatting>
  <conditionalFormatting sqref="Z46">
    <cfRule type="cellIs" dxfId="140" priority="36" operator="equal">
      <formula>"OPORTUNIDADE"</formula>
    </cfRule>
  </conditionalFormatting>
  <conditionalFormatting sqref="Z46">
    <cfRule type="cellIs" dxfId="139" priority="34" operator="equal">
      <formula>"NÃO"</formula>
    </cfRule>
    <cfRule type="cellIs" dxfId="138" priority="35" operator="equal">
      <formula>"SIM"</formula>
    </cfRule>
  </conditionalFormatting>
  <conditionalFormatting sqref="Z46">
    <cfRule type="cellIs" dxfId="137" priority="33" operator="equal">
      <formula>"OPORTUNIDADE"</formula>
    </cfRule>
  </conditionalFormatting>
  <conditionalFormatting sqref="Z46">
    <cfRule type="cellIs" dxfId="136" priority="31" operator="equal">
      <formula>"NÃO"</formula>
    </cfRule>
    <cfRule type="cellIs" dxfId="135" priority="32" operator="equal">
      <formula>"SIM"</formula>
    </cfRule>
  </conditionalFormatting>
  <conditionalFormatting sqref="Z46">
    <cfRule type="cellIs" dxfId="134" priority="30" operator="equal">
      <formula>"OPORTUNIDADE"</formula>
    </cfRule>
  </conditionalFormatting>
  <conditionalFormatting sqref="Z46">
    <cfRule type="cellIs" dxfId="133" priority="28" operator="equal">
      <formula>"NÃO"</formula>
    </cfRule>
    <cfRule type="cellIs" dxfId="132" priority="29" operator="equal">
      <formula>"SIM"</formula>
    </cfRule>
  </conditionalFormatting>
  <conditionalFormatting sqref="Z46">
    <cfRule type="cellIs" dxfId="131" priority="27" operator="equal">
      <formula>"OPORTUNIDADE"</formula>
    </cfRule>
  </conditionalFormatting>
  <conditionalFormatting sqref="Z46">
    <cfRule type="cellIs" dxfId="130" priority="25" operator="equal">
      <formula>"NÃO"</formula>
    </cfRule>
    <cfRule type="cellIs" dxfId="129" priority="26" operator="equal">
      <formula>"SIM"</formula>
    </cfRule>
  </conditionalFormatting>
  <conditionalFormatting sqref="Z46">
    <cfRule type="cellIs" dxfId="128" priority="24" operator="equal">
      <formula>"OPORTUNIDADE"</formula>
    </cfRule>
  </conditionalFormatting>
  <conditionalFormatting sqref="Z46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Z46">
    <cfRule type="cellIs" dxfId="125" priority="21" operator="equal">
      <formula>"OPORTUNIDADE"</formula>
    </cfRule>
  </conditionalFormatting>
  <conditionalFormatting sqref="Z46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Z46">
    <cfRule type="cellIs" dxfId="122" priority="18" operator="equal">
      <formula>"OPORTUNIDADE"</formula>
    </cfRule>
  </conditionalFormatting>
  <conditionalFormatting sqref="Z46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Z46">
    <cfRule type="cellIs" dxfId="119" priority="15" operator="equal">
      <formula>"OPORTUNIDADE"</formula>
    </cfRule>
  </conditionalFormatting>
  <conditionalFormatting sqref="Z46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Y46">
    <cfRule type="cellIs" dxfId="116" priority="12" operator="equal">
      <formula>"OPORTUNIDADE"</formula>
    </cfRule>
  </conditionalFormatting>
  <conditionalFormatting sqref="Y46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Y46">
    <cfRule type="cellIs" dxfId="113" priority="9" operator="equal">
      <formula>"OPORTUNIDADE"</formula>
    </cfRule>
  </conditionalFormatting>
  <conditionalFormatting sqref="Y46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Y46">
    <cfRule type="cellIs" dxfId="110" priority="6" operator="equal">
      <formula>"OPORTUNIDADE"</formula>
    </cfRule>
  </conditionalFormatting>
  <conditionalFormatting sqref="Y46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Y46">
    <cfRule type="cellIs" dxfId="107" priority="3" operator="equal">
      <formula>"OPORTUNIDADE"</formula>
    </cfRule>
  </conditionalFormatting>
  <conditionalFormatting sqref="Y46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I24" workbookViewId="0">
      <selection activeCell="A24" sqref="A24:Q37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3" t="s">
        <v>1314</v>
      </c>
      <c r="D5" s="354"/>
      <c r="E5" s="354"/>
      <c r="F5" s="354"/>
      <c r="G5" s="354"/>
      <c r="H5" s="354"/>
      <c r="I5" s="354"/>
      <c r="J5" s="355"/>
      <c r="K5" s="356" t="s">
        <v>1315</v>
      </c>
      <c r="L5" s="357"/>
      <c r="M5" s="357"/>
      <c r="N5" s="357"/>
      <c r="O5" s="358" t="s">
        <v>1316</v>
      </c>
      <c r="P5" s="359"/>
      <c r="Q5" s="360"/>
    </row>
    <row r="6" spans="1:17" s="93" customFormat="1" ht="15.75" customHeight="1">
      <c r="A6" s="87" t="s">
        <v>1317</v>
      </c>
      <c r="B6" s="94" t="s">
        <v>1318</v>
      </c>
      <c r="C6" s="95" t="s">
        <v>1163</v>
      </c>
      <c r="D6" s="96" t="s">
        <v>1164</v>
      </c>
      <c r="E6" s="95" t="s">
        <v>1319</v>
      </c>
      <c r="F6" s="95" t="s">
        <v>1154</v>
      </c>
      <c r="G6" s="95" t="s">
        <v>1158</v>
      </c>
      <c r="H6" s="153" t="s">
        <v>628</v>
      </c>
      <c r="I6" s="131" t="s">
        <v>1159</v>
      </c>
      <c r="J6" s="131" t="s">
        <v>1160</v>
      </c>
      <c r="K6" s="139" t="s">
        <v>1154</v>
      </c>
      <c r="L6" s="139" t="s">
        <v>1320</v>
      </c>
      <c r="M6" s="139" t="s">
        <v>628</v>
      </c>
      <c r="N6" s="140" t="s">
        <v>1158</v>
      </c>
      <c r="O6" s="246" t="s">
        <v>1201</v>
      </c>
      <c r="P6" s="157"/>
      <c r="Q6" s="193" t="s">
        <v>1321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 t="str">
        <f>IF(FN_MC!B21="","*",FN_MC!B21)</f>
        <v>*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*</v>
      </c>
    </row>
    <row r="24" spans="1:17" ht="30.75" hidden="1" customHeight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1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0.125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19.5" hidden="1" customHeight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1</v>
      </c>
      <c r="P27" s="90"/>
      <c r="Q27" s="145" t="str">
        <f>IF($A$2=1,IF(FN_MC!BJ25="","*",FN_MC!BJ25),IF(FN_MC!BK25="","*",FN_MC!BK25))</f>
        <v>Previsão solicitar MC1 às 09h00</v>
      </c>
    </row>
    <row r="28" spans="1:1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1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6.25" hidden="1" customHeight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1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t="34.5" hidden="1" customHeight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1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1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1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1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0.16666666666666666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1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1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TAL</v>
      </c>
      <c r="G41" s="99" t="str">
        <f>IF(FN_MC!M39="","*",FN_MC!M39)</f>
        <v>TAL-TRO</v>
      </c>
      <c r="H41" s="154">
        <f>IF(FN_MC!K39="","*",FN_MC!K39)</f>
        <v>689</v>
      </c>
      <c r="I41" s="132">
        <f>IF(FN_MC!O39="","*",FN_MC!O39)</f>
        <v>0.39583333333333331</v>
      </c>
      <c r="J41" s="132">
        <f>IF(FN_MC!P39="","*",FN_MC!P39)</f>
        <v>4.1666666666666664E-2</v>
      </c>
      <c r="K41" s="141" t="str">
        <f>IF(FN_MC!AK39="","*",FN_MC!AK39)</f>
        <v>TAL</v>
      </c>
      <c r="L41" s="141" t="str">
        <f>IF(FN_MC!AM39="","*",FN_MC!AM39)</f>
        <v>TAL-TRO</v>
      </c>
      <c r="M41" s="141">
        <f>IF(FN_MC!AP39="","*",FN_MC!AP39)</f>
        <v>689</v>
      </c>
      <c r="N41" s="141" t="str">
        <f>IF(FN_MC!AM39="","*",FN_MC!AM39)</f>
        <v>TAL-TRO</v>
      </c>
      <c r="O41" s="174">
        <f>FN_MC!BH39</f>
        <v>0</v>
      </c>
      <c r="P41" s="90"/>
      <c r="Q41" s="145" t="str">
        <f>IF($A$2=1,IF(FN_MC!BJ39="","*",FN_MC!BJ39),IF(FN_MC!BK39="","*",FN_MC!BK39))</f>
        <v>*</v>
      </c>
    </row>
    <row r="42" spans="1:18" hidden="1">
      <c r="A42" s="97">
        <f>IF(FN_MC!B40="","*",FN_MC!B40)</f>
        <v>45965</v>
      </c>
      <c r="B42" s="98" t="str">
        <f>IF(FN_MC!X40="","*",FN_MC!X40)</f>
        <v>Contrato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>BRUNO (TF-525)</v>
      </c>
      <c r="F42" s="99" t="str">
        <f>IF(FN_MC!H40="","*",FN_MC!H40)</f>
        <v>556TEP</v>
      </c>
      <c r="G42" s="99" t="str">
        <f>IF(FN_MC!M40="","*",FN_MC!M40)</f>
        <v>TRM-TEP</v>
      </c>
      <c r="H42" s="154">
        <f>IF(FN_MC!K40="","*",FN_MC!K40)</f>
        <v>562.5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556TEP</v>
      </c>
      <c r="L42" s="141" t="str">
        <f>IF(FN_MC!AM40="","*",FN_MC!AM40)</f>
        <v>TRM-TEP</v>
      </c>
      <c r="M42" s="141">
        <f>IF(FN_MC!AP40="","*",FN_MC!AP40)</f>
        <v>562.5</v>
      </c>
      <c r="N42" s="141" t="str">
        <f>IF(FN_MC!AM40="","*",FN_MC!AM40)</f>
        <v>TRM-TEP</v>
      </c>
      <c r="O42" s="174">
        <f>FN_MC!BH40</f>
        <v>0</v>
      </c>
      <c r="P42" s="90"/>
      <c r="Q42" s="145" t="str">
        <f>IF($A$2=1,IF(FN_MC!BJ40="","*",FN_MC!BJ40),IF(FN_MC!BK40="","*",FN_MC!BK40))</f>
        <v>*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W48</v>
      </c>
      <c r="F43" s="99" t="str">
        <f>IF(FN_MC!H41="","*",FN_MC!H41)</f>
        <v>TOM2</v>
      </c>
      <c r="G43" s="99" t="str">
        <f>IF(FN_MC!M41="","*",FN_MC!M41)</f>
        <v>TBA-TIP</v>
      </c>
      <c r="H43" s="154">
        <f>IF(FN_MC!K41="","*",FN_MC!K41)</f>
        <v>383.9</v>
      </c>
      <c r="I43" s="132">
        <f>IF(FN_MC!O41="","*",FN_MC!O41)</f>
        <v>0.39583333333333331</v>
      </c>
      <c r="J43" s="132">
        <f>IF(FN_MC!P41="","*",FN_MC!P41)</f>
        <v>0.16666666666666666</v>
      </c>
      <c r="K43" s="141" t="str">
        <f>IF(FN_MC!AK41="","*",FN_MC!AK41)</f>
        <v>TOM2</v>
      </c>
      <c r="L43" s="141" t="str">
        <f>IF(FN_MC!AM41="","*",FN_MC!AM41)</f>
        <v>TBA-TIP</v>
      </c>
      <c r="M43" s="141">
        <f>IF(FN_MC!AP41="","*",FN_MC!AP41)</f>
        <v>383.9</v>
      </c>
      <c r="N43" s="141" t="str">
        <f>IF(FN_MC!AM41="","*",FN_MC!AM41)</f>
        <v>TBA-TIP</v>
      </c>
      <c r="O43" s="174">
        <f>FN_MC!BH41</f>
        <v>0</v>
      </c>
      <c r="P43" s="90"/>
      <c r="Q43" s="145" t="str">
        <f>IF($A$2=1,IF(FN_MC!BJ41="","*",FN_MC!BJ41),IF(FN_MC!BK41="","*",FN_MC!BK41))</f>
        <v>*</v>
      </c>
    </row>
    <row r="44" spans="1:18" hidden="1">
      <c r="A44" s="97">
        <f>IF(FN_MC!B42="","*",FN_MC!B42)</f>
        <v>45965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W70</v>
      </c>
      <c r="F44" s="99" t="str">
        <f>IF(FN_MC!H42="","*",FN_MC!H42)</f>
        <v>TOM2</v>
      </c>
      <c r="G44" s="99" t="str">
        <f>IF(FN_MC!M42="","*",FN_MC!M42)</f>
        <v>TSE</v>
      </c>
      <c r="H44" s="154">
        <f>IF(FN_MC!K42="","*",FN_MC!K42)</f>
        <v>364</v>
      </c>
      <c r="I44" s="132">
        <f>IF(FN_MC!O42="","*",FN_MC!O42)</f>
        <v>0.375</v>
      </c>
      <c r="J44" s="132">
        <f>IF(FN_MC!P42="","*",FN_MC!P42)</f>
        <v>8.3333333333333329E-2</v>
      </c>
      <c r="K44" s="141" t="str">
        <f>IF(FN_MC!AK42="","*",FN_MC!AK42)</f>
        <v>TOM2</v>
      </c>
      <c r="L44" s="141" t="str">
        <f>IF(FN_MC!AM42="","*",FN_MC!AM42)</f>
        <v>TSE</v>
      </c>
      <c r="M44" s="141">
        <f>IF(FN_MC!AP42="","*",FN_MC!AP42)</f>
        <v>364</v>
      </c>
      <c r="N44" s="141" t="str">
        <f>IF(FN_MC!AM42="","*",FN_MC!AM42)</f>
        <v>TSE</v>
      </c>
      <c r="O44" s="174">
        <f>FN_MC!BH42</f>
        <v>0</v>
      </c>
      <c r="P44" s="90"/>
      <c r="Q44" s="145" t="str">
        <f>IF($A$2=1,IF(FN_MC!BJ42="","*",FN_MC!BJ42),IF(FN_MC!BK42="","*",FN_MC!BK42))</f>
        <v>*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TLA-TSE</v>
      </c>
      <c r="H45" s="154">
        <f>IF(FN_MC!K43="","*",FN_MC!K43)</f>
        <v>343</v>
      </c>
      <c r="I45" s="132" t="str">
        <f>IF(FN_MC!O43="","*",FN_MC!O43)</f>
        <v>-</v>
      </c>
      <c r="J45" s="132">
        <f>IF(FN_MC!P43="","*",FN_MC!P43)</f>
        <v>6.25E-2</v>
      </c>
      <c r="K45" s="141" t="str">
        <f>IF(FN_MC!AK43="","*",FN_MC!AK43)</f>
        <v>TOM2</v>
      </c>
      <c r="L45" s="141" t="str">
        <f>IF(FN_MC!AM43="","*",FN_MC!AM43)</f>
        <v>TLA-TSE</v>
      </c>
      <c r="M45" s="141">
        <f>IF(FN_MC!AP43="","*",FN_MC!AP43)</f>
        <v>343</v>
      </c>
      <c r="N45" s="141" t="str">
        <f>IF(FN_MC!AM43="","*",FN_MC!AM43)</f>
        <v>TLA-TSE</v>
      </c>
      <c r="O45" s="174">
        <f>FN_MC!BH43</f>
        <v>0</v>
      </c>
      <c r="P45" s="90"/>
      <c r="Q45" s="145" t="str">
        <f>IF($A$2=1,IF(FN_MC!BJ43="","*",FN_MC!BJ43),IF(FN_MC!BK43="","*",FN_MC!BK43))</f>
        <v>*</v>
      </c>
    </row>
    <row r="46" spans="1:18" hidden="1">
      <c r="A46" s="97">
        <f>IF(FN_MC!B44="","*",FN_MC!B44)</f>
        <v>45965</v>
      </c>
      <c r="B46" s="98" t="str">
        <f>IF(FN_MC!X44="","*",FN_MC!X44)</f>
        <v>Contrato</v>
      </c>
      <c r="C46" s="99" t="str">
        <f>IF(FN_MC!S44="","*",FN_MC!S44)</f>
        <v>FERRONORTE</v>
      </c>
      <c r="D46" s="99" t="str">
        <f>IF(FN_MC!T44="","*",FN_MC!T44)</f>
        <v>TMI-TCS</v>
      </c>
      <c r="E46" s="99" t="str">
        <f>IF(FN_MC!D44="","*",FN_MC!D44)</f>
        <v>W50</v>
      </c>
      <c r="F46" s="99" t="str">
        <f>IF(FN_MC!H44="","*",FN_MC!H44)</f>
        <v>TCS2</v>
      </c>
      <c r="G46" s="99" t="str">
        <f>IF(FN_MC!M44="","*",FN_MC!M44)</f>
        <v>TVI-TJA</v>
      </c>
      <c r="H46" s="154">
        <f>IF(FN_MC!K44="","*",FN_MC!K44)</f>
        <v>247</v>
      </c>
      <c r="I46" s="132">
        <f>IF(FN_MC!O44="","*",FN_MC!O44)</f>
        <v>0.33333333333333331</v>
      </c>
      <c r="J46" s="132">
        <f>IF(FN_MC!P44="","*",FN_MC!P44)</f>
        <v>0.16666666666666666</v>
      </c>
      <c r="K46" s="141" t="str">
        <f>IF(FN_MC!AK44="","*",FN_MC!AK44)</f>
        <v>TCS2</v>
      </c>
      <c r="L46" s="141" t="str">
        <f>IF(FN_MC!AM44="","*",FN_MC!AM44)</f>
        <v>TVI-TJA</v>
      </c>
      <c r="M46" s="141">
        <f>IF(FN_MC!AP44="","*",FN_MC!AP44)</f>
        <v>247</v>
      </c>
      <c r="N46" s="141" t="str">
        <f>IF(FN_MC!AM44="","*",FN_MC!AM44)</f>
        <v>TVI-TJA</v>
      </c>
      <c r="O46" s="174">
        <f>FN_MC!BH44</f>
        <v>0</v>
      </c>
      <c r="P46" s="90"/>
      <c r="Q46" s="145" t="str">
        <f>IF($A$2=1,IF(FN_MC!BJ44="","*",FN_MC!BJ44),IF(FN_MC!BK44="","*",FN_MC!BK44))</f>
        <v>*</v>
      </c>
    </row>
    <row r="47" spans="1:18" hidden="1">
      <c r="A47" s="97">
        <f>IF(FN_MC!B45="","*",FN_MC!B45)</f>
        <v>45965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E14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V87</v>
      </c>
      <c r="F48" s="99" t="str">
        <f>IF(FN_MC!H46="","*",FN_MC!H46)</f>
        <v>TVI2</v>
      </c>
      <c r="G48" s="99" t="str">
        <f>IF(FN_MC!M46="","*",FN_MC!M46)</f>
        <v>TID-TVI</v>
      </c>
      <c r="H48" s="154">
        <f>IF(FN_MC!K46="","*",FN_MC!K46)</f>
        <v>200</v>
      </c>
      <c r="I48" s="132">
        <f>IF(FN_MC!O46="","*",FN_MC!O46)</f>
        <v>0.33333333333333331</v>
      </c>
      <c r="J48" s="132">
        <f>IF(FN_MC!P46="","*",FN_MC!P46)</f>
        <v>8.3333333333333329E-2</v>
      </c>
      <c r="K48" s="141" t="str">
        <f>IF(FN_MC!AK46="","*",FN_MC!AK46)</f>
        <v>TVI2</v>
      </c>
      <c r="L48" s="141" t="str">
        <f>IF(FN_MC!AM46="","*",FN_MC!AM46)</f>
        <v>TID-TVI</v>
      </c>
      <c r="M48" s="141">
        <f>IF(FN_MC!AP46="","*",FN_MC!AP46)</f>
        <v>200</v>
      </c>
      <c r="N48" s="141" t="str">
        <f>IF(FN_MC!AM46="","*",FN_MC!AM46)</f>
        <v>TID-TVI</v>
      </c>
      <c r="O48" s="174">
        <f>FN_MC!BH46</f>
        <v>0</v>
      </c>
      <c r="P48" s="90"/>
      <c r="Q48" s="145" t="str">
        <f>IF($A$2=1,IF(FN_MC!BJ46="","*",FN_MC!BJ46),IF(FN_MC!BK46="","*",FN_MC!BK46))</f>
        <v>*</v>
      </c>
    </row>
    <row r="49" spans="1:17" ht="35.25" hidden="1" customHeight="1">
      <c r="A49" s="97">
        <f>IF(FN_MC!B47="","*",FN_MC!B47)</f>
        <v>45965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V80</v>
      </c>
      <c r="F49" s="99" t="str">
        <f>IF(FN_MC!H47="","*",FN_MC!H47)</f>
        <v>*</v>
      </c>
      <c r="G49" s="99" t="str">
        <f>IF(FN_MC!M47="","*",FN_MC!M47)</f>
        <v>-</v>
      </c>
      <c r="H49" s="154" t="str">
        <f>IF(FN_MC!K47="","*",FN_MC!K47)</f>
        <v>*</v>
      </c>
      <c r="I49" s="132" t="str">
        <f>IF(FN_MC!O47="","*",FN_MC!O47)</f>
        <v>*</v>
      </c>
      <c r="J49" s="132" t="str">
        <f>IF(FN_MC!P47="","*",FN_MC!P47)</f>
        <v>*</v>
      </c>
      <c r="K49" s="141" t="str">
        <f>IF(FN_MC!AK47="","*",FN_MC!AK47)</f>
        <v>-</v>
      </c>
      <c r="L49" s="141" t="str">
        <f>IF(FN_MC!AM47="","*",FN_MC!AM47)</f>
        <v>-</v>
      </c>
      <c r="M49" s="141" t="str">
        <f>IF(FN_MC!AP47="","*",FN_MC!AP47)</f>
        <v>-</v>
      </c>
      <c r="N49" s="141" t="str">
        <f>IF(FN_MC!AM47="","*",FN_MC!AM47)</f>
        <v>-</v>
      </c>
      <c r="O49" s="174">
        <f>FN_MC!BH47</f>
        <v>0</v>
      </c>
      <c r="P49" s="90"/>
      <c r="Q49" s="145" t="str">
        <f>IF($A$2=1,IF(FN_MC!BJ47="","*",FN_MC!BJ47),IF(FN_MC!BK47="","*",FN_MC!BK47))</f>
        <v>*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FRANCISCO (TF-670)</v>
      </c>
      <c r="F50" s="99" t="str">
        <f>IF(FN_MC!H48="","*",FN_MC!H48)</f>
        <v>K97TIN</v>
      </c>
      <c r="G50" s="99" t="str">
        <f>IF(FN_MC!M48="","*",FN_MC!M48)</f>
        <v>TSP-TIN</v>
      </c>
      <c r="H50" s="154">
        <f>IF(FN_MC!K48="","*",FN_MC!K48)</f>
        <v>97.614999999999995</v>
      </c>
      <c r="I50" s="132">
        <f>IF(FN_MC!O48="","*",FN_MC!O48)</f>
        <v>0.375</v>
      </c>
      <c r="J50" s="132">
        <f>IF(FN_MC!P48="","*",FN_MC!P48)</f>
        <v>8.3333333333333329E-2</v>
      </c>
      <c r="K50" s="141" t="str">
        <f>IF(FN_MC!AK48="","*",FN_MC!AK48)</f>
        <v>K97TIN</v>
      </c>
      <c r="L50" s="141" t="str">
        <f>IF(FN_MC!AM48="","*",FN_MC!AM48)</f>
        <v>TSP-TIN</v>
      </c>
      <c r="M50" s="141">
        <f>IF(FN_MC!AP48="","*",FN_MC!AP48)</f>
        <v>97.614999999999995</v>
      </c>
      <c r="N50" s="141" t="str">
        <f>IF(FN_MC!AM48="","*",FN_MC!AM48)</f>
        <v>TSP-TIN</v>
      </c>
      <c r="O50" s="174">
        <f>FN_MC!BH48</f>
        <v>0</v>
      </c>
      <c r="P50" s="90"/>
      <c r="Q50" s="145" t="str">
        <f>IF($A$2=1,IF(FN_MC!BJ48="","*",FN_MC!BJ48),IF(FN_MC!BK48="","*",FN_MC!BK48))</f>
        <v>*</v>
      </c>
    </row>
    <row r="51" spans="1:17" hidden="1">
      <c r="A51" s="97">
        <f>IF(FN_MC!B49="","*",FN_MC!B49)</f>
        <v>45965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4" t="str">
        <f>IF(FN_MC!K49="","*",FN_MC!K49)</f>
        <v>*</v>
      </c>
      <c r="I51" s="132" t="str">
        <f>IF(FN_MC!O49="","*",FN_MC!O49)</f>
        <v>*</v>
      </c>
      <c r="J51" s="132" t="str">
        <f>IF(FN_MC!P49="","*",FN_MC!P49)</f>
        <v>*</v>
      </c>
      <c r="K51" s="141" t="str">
        <f>IF(FN_MC!AK49="","*",FN_MC!AK49)</f>
        <v>-</v>
      </c>
      <c r="L51" s="141" t="str">
        <f>IF(FN_MC!AM49="","*",FN_MC!AM49)</f>
        <v>-</v>
      </c>
      <c r="M51" s="141" t="str">
        <f>IF(FN_MC!AP49="","*",FN_MC!AP49)</f>
        <v>-</v>
      </c>
      <c r="N51" s="141" t="str">
        <f>IF(FN_MC!AM49="","*",FN_MC!AM49)</f>
        <v>-</v>
      </c>
      <c r="O51" s="174">
        <f>FN_MC!BH49</f>
        <v>0</v>
      </c>
      <c r="P51" s="90"/>
      <c r="Q51" s="145" t="str">
        <f>IF($A$2=1,IF(FN_MC!BJ49="","*",FN_MC!BJ49),IF(FN_MC!BK49="","*",FN_MC!BK49))</f>
        <v>*</v>
      </c>
    </row>
    <row r="52" spans="1:17" hidden="1">
      <c r="A52" s="97">
        <f>IF(FN_MC!B50="","*",FN_MC!B50)</f>
        <v>45965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4" t="str">
        <f>IF(FN_MC!K50="","*",FN_MC!K50)</f>
        <v>*</v>
      </c>
      <c r="I52" s="132" t="str">
        <f>IF(FN_MC!O50="","*",FN_MC!O50)</f>
        <v>*</v>
      </c>
      <c r="J52" s="132" t="str">
        <f>IF(FN_MC!P50="","*",FN_MC!P50)</f>
        <v>*</v>
      </c>
      <c r="K52" s="141" t="str">
        <f>IF(FN_MC!AK50="","*",FN_MC!AK50)</f>
        <v>-</v>
      </c>
      <c r="L52" s="141" t="str">
        <f>IF(FN_MC!AM50="","*",FN_MC!AM50)</f>
        <v>-</v>
      </c>
      <c r="M52" s="141" t="str">
        <f>IF(FN_MC!AP50="","*",FN_MC!AP50)</f>
        <v>-</v>
      </c>
      <c r="N52" s="141" t="str">
        <f>IF(FN_MC!AM50="","*",FN_MC!AM50)</f>
        <v>-</v>
      </c>
      <c r="O52" s="174">
        <f>FN_MC!BH50</f>
        <v>0</v>
      </c>
      <c r="P52" s="90"/>
      <c r="Q52" s="145" t="str">
        <f>IF($A$2=1,IF(FN_MC!BJ50="","*",FN_MC!BJ50),IF(FN_MC!BK50="","*",FN_MC!BK50))</f>
        <v>*</v>
      </c>
    </row>
    <row r="53" spans="1:17" hidden="1">
      <c r="A53" s="97">
        <f>IF(FN_MC!B51="","*",FN_MC!B51)</f>
        <v>45965</v>
      </c>
      <c r="B53" s="98" t="str">
        <f>IF(FN_MC!X51="","*",FN_MC!X51)</f>
        <v>*</v>
      </c>
      <c r="C53" s="99" t="str">
        <f>IF(FN_MC!S51="","*",FN_MC!S51)</f>
        <v>-</v>
      </c>
      <c r="D53" s="99" t="str">
        <f>IF(FN_MC!T51="","*",FN_MC!T51)</f>
        <v>-</v>
      </c>
      <c r="E53" s="99" t="str">
        <f>IF(FN_MC!D51="","*",FN_MC!D51)</f>
        <v>*</v>
      </c>
      <c r="F53" s="99" t="str">
        <f>IF(FN_MC!H51="","*",FN_MC!H51)</f>
        <v>*</v>
      </c>
      <c r="G53" s="99" t="str">
        <f>IF(FN_MC!M51="","*",FN_MC!M51)</f>
        <v>-</v>
      </c>
      <c r="H53" s="154" t="str">
        <f>IF(FN_MC!K51="","*",FN_MC!K51)</f>
        <v>*</v>
      </c>
      <c r="I53" s="132" t="str">
        <f>IF(FN_MC!O51="","*",FN_MC!O51)</f>
        <v>*</v>
      </c>
      <c r="J53" s="132" t="str">
        <f>IF(FN_MC!P51="","*",FN_MC!P51)</f>
        <v>*</v>
      </c>
      <c r="K53" s="141" t="str">
        <f>IF(FN_MC!AK51="","*",FN_MC!AK51)</f>
        <v>-</v>
      </c>
      <c r="L53" s="141" t="str">
        <f>IF(FN_MC!AM51="","*",FN_MC!AM51)</f>
        <v>-</v>
      </c>
      <c r="M53" s="141" t="str">
        <f>IF(FN_MC!AP51="","*",FN_MC!AP51)</f>
        <v>-</v>
      </c>
      <c r="N53" s="141" t="str">
        <f>IF(FN_MC!AM51="","*",FN_MC!AM51)</f>
        <v>-</v>
      </c>
      <c r="O53" s="174">
        <f>FN_MC!BH51</f>
        <v>0</v>
      </c>
      <c r="P53" s="90"/>
      <c r="Q53" s="145" t="str">
        <f>IF($A$2=1,IF(FN_MC!BJ51="","*",FN_MC!BJ51),IF(FN_MC!BK51="","*",FN_MC!BK51))</f>
        <v>*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4" t="str">
        <f>IF(FN_MC!K52="","*",FN_MC!K52)</f>
        <v>*</v>
      </c>
      <c r="I54" s="132" t="str">
        <f>IF(FN_MC!O52="","*",FN_MC!O52)</f>
        <v>*</v>
      </c>
      <c r="J54" s="132" t="str">
        <f>IF(FN_MC!P52="","*",FN_MC!P52)</f>
        <v>*</v>
      </c>
      <c r="K54" s="141" t="str">
        <f>IF(FN_MC!AK52="","*",FN_MC!AK52)</f>
        <v>-</v>
      </c>
      <c r="L54" s="141" t="str">
        <f>IF(FN_MC!AM52="","*",FN_MC!AM52)</f>
        <v>-</v>
      </c>
      <c r="M54" s="141" t="str">
        <f>IF(FN_MC!AP52="","*",FN_MC!AP52)</f>
        <v>-</v>
      </c>
      <c r="N54" s="141" t="str">
        <f>IF(FN_MC!AM52="","*",FN_MC!AM52)</f>
        <v>-</v>
      </c>
      <c r="O54" s="174">
        <f>FN_MC!BH52</f>
        <v>0</v>
      </c>
      <c r="P54" s="90"/>
      <c r="Q54" s="145" t="str">
        <f>IF($A$2=1,IF(FN_MC!BJ52="","*",FN_MC!BJ52),IF(FN_MC!BK52="","*",FN_MC!BK52))</f>
        <v>*</v>
      </c>
    </row>
    <row r="55" spans="1:17" ht="31.5" hidden="1" customHeight="1">
      <c r="A55" s="97">
        <f>IF(FN_MC!B53="","*",FN_MC!B53)</f>
        <v>45965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4" t="str">
        <f>IF(FN_MC!K53="","*",FN_MC!K53)</f>
        <v>*</v>
      </c>
      <c r="I55" s="132" t="str">
        <f>IF(FN_MC!O53="","*",FN_MC!O53)</f>
        <v>*</v>
      </c>
      <c r="J55" s="132" t="str">
        <f>IF(FN_MC!P53="","*",FN_MC!P53)</f>
        <v>*</v>
      </c>
      <c r="K55" s="141" t="str">
        <f>IF(FN_MC!AK53="","*",FN_MC!AK53)</f>
        <v>-</v>
      </c>
      <c r="L55" s="141" t="str">
        <f>IF(FN_MC!AM53="","*",FN_MC!AM53)</f>
        <v>-</v>
      </c>
      <c r="M55" s="141" t="str">
        <f>IF(FN_MC!AP53="","*",FN_MC!AP53)</f>
        <v>-</v>
      </c>
      <c r="N55" s="141" t="str">
        <f>IF(FN_MC!AM53="","*",FN_MC!AM53)</f>
        <v>-</v>
      </c>
      <c r="O55" s="174">
        <f>FN_MC!BH53</f>
        <v>0</v>
      </c>
      <c r="P55" s="90"/>
      <c r="Q55" s="145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45965</v>
      </c>
      <c r="B56" s="98" t="str">
        <f>IF(FN_MC!X54="","*",FN_MC!X54)</f>
        <v>*</v>
      </c>
      <c r="C56" s="99" t="str">
        <f>IF(FN_MC!S54="","*",FN_MC!S54)</f>
        <v>-</v>
      </c>
      <c r="D56" s="99" t="str">
        <f>IF(FN_MC!T54="","*",FN_MC!T54)</f>
        <v>-</v>
      </c>
      <c r="E56" s="99" t="str">
        <f>IF(FN_MC!D54="","*",FN_MC!D54)</f>
        <v>*</v>
      </c>
      <c r="F56" s="99" t="str">
        <f>IF(FN_MC!H54="","*",FN_MC!H54)</f>
        <v>*</v>
      </c>
      <c r="G56" s="99" t="str">
        <f>IF(FN_MC!M54="","*",FN_MC!M54)</f>
        <v>-</v>
      </c>
      <c r="H56" s="154" t="str">
        <f>IF(FN_MC!K54="","*",FN_MC!K54)</f>
        <v>*</v>
      </c>
      <c r="I56" s="132" t="str">
        <f>IF(FN_MC!O54="","*",FN_MC!O54)</f>
        <v>*</v>
      </c>
      <c r="J56" s="132" t="str">
        <f>IF(FN_MC!P54="","*",FN_MC!P54)</f>
        <v>*</v>
      </c>
      <c r="K56" s="141" t="str">
        <f>IF(FN_MC!AK54="","*",FN_MC!AK54)</f>
        <v>-</v>
      </c>
      <c r="L56" s="141" t="str">
        <f>IF(FN_MC!AM54="","*",FN_MC!AM54)</f>
        <v>-</v>
      </c>
      <c r="M56" s="141" t="str">
        <f>IF(FN_MC!AP54="","*",FN_MC!AP54)</f>
        <v>-</v>
      </c>
      <c r="N56" s="141" t="str">
        <f>IF(FN_MC!AM54="","*",FN_MC!AM54)</f>
        <v>-</v>
      </c>
      <c r="O56" s="174">
        <f>FN_MC!BH54</f>
        <v>0</v>
      </c>
      <c r="P56" s="90"/>
      <c r="Q56" s="145" t="str">
        <f>IF($A$2=1,IF(FN_MC!BJ54="","*",FN_MC!BJ54),IF(FN_MC!BK54="","*",FN_MC!BK54))</f>
        <v>*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4" t="str">
        <f>IF(FN_MC!K55="","*",FN_MC!K55)</f>
        <v>*</v>
      </c>
      <c r="I57" s="132" t="str">
        <f>IF(FN_MC!O55="","*",FN_MC!O55)</f>
        <v>*</v>
      </c>
      <c r="J57" s="132" t="str">
        <f>IF(FN_MC!P55="","*",FN_MC!P55)</f>
        <v>*</v>
      </c>
      <c r="K57" s="141" t="str">
        <f>IF(FN_MC!AK55="","*",FN_MC!AK55)</f>
        <v>-</v>
      </c>
      <c r="L57" s="141" t="str">
        <f>IF(FN_MC!AM55="","*",FN_MC!AM55)</f>
        <v>-</v>
      </c>
      <c r="M57" s="141" t="str">
        <f>IF(FN_MC!AP55="","*",FN_MC!AP55)</f>
        <v>-</v>
      </c>
      <c r="N57" s="141" t="str">
        <f>IF(FN_MC!AM55="","*",FN_MC!AM55)</f>
        <v>-</v>
      </c>
      <c r="O57" s="174">
        <f>FN_MC!BH55</f>
        <v>0</v>
      </c>
      <c r="P57" s="90"/>
      <c r="Q57" s="145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4" t="str">
        <f>IF(FN_MC!K56="","*",FN_MC!K56)</f>
        <v>*</v>
      </c>
      <c r="I58" s="132" t="str">
        <f>IF(FN_MC!O56="","*",FN_MC!O56)</f>
        <v>*</v>
      </c>
      <c r="J58" s="132" t="str">
        <f>IF(FN_MC!P56="","*",FN_MC!P56)</f>
        <v>*</v>
      </c>
      <c r="K58" s="141" t="str">
        <f>IF(FN_MC!AK56="","*",FN_MC!AK56)</f>
        <v>-</v>
      </c>
      <c r="L58" s="141" t="str">
        <f>IF(FN_MC!AM56="","*",FN_MC!AM56)</f>
        <v>-</v>
      </c>
      <c r="M58" s="141" t="str">
        <f>IF(FN_MC!AP56="","*",FN_MC!AP56)</f>
        <v>-</v>
      </c>
      <c r="N58" s="141" t="str">
        <f>IF(FN_MC!AM56="","*",FN_MC!AM56)</f>
        <v>-</v>
      </c>
      <c r="O58" s="174">
        <f>FN_MC!BH56</f>
        <v>0</v>
      </c>
      <c r="P58" s="90"/>
      <c r="Q58" s="145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4" t="str">
        <f>IF(FN_MC!K59="","*",FN_MC!K59)</f>
        <v>*</v>
      </c>
      <c r="I61" s="132" t="str">
        <f>IF(FN_MC!O59="","*",FN_MC!O59)</f>
        <v>*</v>
      </c>
      <c r="J61" s="132" t="str">
        <f>IF(FN_MC!P59="","*",FN_MC!P59)</f>
        <v>*</v>
      </c>
      <c r="K61" s="141" t="str">
        <f>IF(FN_MC!AK59="","*",FN_MC!AK59)</f>
        <v>-</v>
      </c>
      <c r="L61" s="141" t="str">
        <f>IF(FN_MC!AM59="","*",FN_MC!AM59)</f>
        <v>-</v>
      </c>
      <c r="M61" s="141" t="str">
        <f>IF(FN_MC!AP59="","*",FN_MC!AP59)</f>
        <v>-</v>
      </c>
      <c r="N61" s="141" t="str">
        <f>IF(FN_MC!AM59="","*",FN_MC!AM59)</f>
        <v>-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 t="str">
        <f>IF(FN_MC!B60="","*",FN_MC!B60)</f>
        <v>*</v>
      </c>
      <c r="B62" s="98" t="str">
        <f>IF(FN_MC!X60="","*",FN_MC!X60)</f>
        <v>*</v>
      </c>
      <c r="C62" s="99" t="str">
        <f>IF(FN_MC!S60="","*",FN_MC!S60)</f>
        <v>-</v>
      </c>
      <c r="D62" s="99" t="str">
        <f>IF(FN_MC!T60="","*",FN_MC!T60)</f>
        <v>-</v>
      </c>
      <c r="E62" s="99" t="str">
        <f>IF(FN_MC!D60="","*",FN_MC!D60)</f>
        <v>*</v>
      </c>
      <c r="F62" s="99" t="str">
        <f>IF(FN_MC!H60="","*",FN_MC!H60)</f>
        <v>*</v>
      </c>
      <c r="G62" s="99" t="str">
        <f>IF(FN_MC!M60="","*",FN_MC!M60)</f>
        <v>-</v>
      </c>
      <c r="H62" s="154" t="str">
        <f>IF(FN_MC!K60="","*",FN_MC!K60)</f>
        <v>*</v>
      </c>
      <c r="I62" s="132" t="str">
        <f>IF(FN_MC!O60="","*",FN_MC!O60)</f>
        <v>*</v>
      </c>
      <c r="J62" s="132" t="str">
        <f>IF(FN_MC!P60="","*",FN_MC!P60)</f>
        <v>*</v>
      </c>
      <c r="K62" s="141" t="str">
        <f>IF(FN_MC!AK60="","*",FN_MC!AK60)</f>
        <v>-</v>
      </c>
      <c r="L62" s="141" t="str">
        <f>IF(FN_MC!AM60="","*",FN_MC!AM60)</f>
        <v>-</v>
      </c>
      <c r="M62" s="141" t="str">
        <f>IF(FN_MC!AP60="","*",FN_MC!AP60)</f>
        <v>-</v>
      </c>
      <c r="N62" s="141" t="str">
        <f>IF(FN_MC!AM60="","*",FN_MC!AM60)</f>
        <v>-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 t="str">
        <f>IF(FN_MC!B61="","*",FN_MC!B61)</f>
        <v>*</v>
      </c>
      <c r="B63" s="98" t="str">
        <f>IF(FN_MC!X61="","*",FN_MC!X61)</f>
        <v>*</v>
      </c>
      <c r="C63" s="99" t="str">
        <f>IF(FN_MC!S61="","*",FN_MC!S61)</f>
        <v>-</v>
      </c>
      <c r="D63" s="99" t="str">
        <f>IF(FN_MC!T61="","*",FN_MC!T61)</f>
        <v>-</v>
      </c>
      <c r="E63" s="99" t="str">
        <f>IF(FN_MC!D61="","*",FN_MC!D61)</f>
        <v>*</v>
      </c>
      <c r="F63" s="99" t="str">
        <f>IF(FN_MC!H61="","*",FN_MC!H61)</f>
        <v>*</v>
      </c>
      <c r="G63" s="99" t="str">
        <f>IF(FN_MC!M61="","*",FN_MC!M61)</f>
        <v>-</v>
      </c>
      <c r="H63" s="154" t="str">
        <f>IF(FN_MC!K61="","*",FN_MC!K61)</f>
        <v>*</v>
      </c>
      <c r="I63" s="132" t="str">
        <f>IF(FN_MC!O61="","*",FN_MC!O61)</f>
        <v>*</v>
      </c>
      <c r="J63" s="132" t="str">
        <f>IF(FN_MC!P61="","*",FN_MC!P61)</f>
        <v>*</v>
      </c>
      <c r="K63" s="141" t="str">
        <f>IF(FN_MC!AK61="","*",FN_MC!AK61)</f>
        <v>-</v>
      </c>
      <c r="L63" s="141" t="str">
        <f>IF(FN_MC!AM61="","*",FN_MC!AM61)</f>
        <v>-</v>
      </c>
      <c r="M63" s="141" t="str">
        <f>IF(FN_MC!AP61="","*",FN_MC!AP61)</f>
        <v>-</v>
      </c>
      <c r="N63" s="141" t="str">
        <f>IF(FN_MC!AM61="","*",FN_MC!AM61)</f>
        <v>-</v>
      </c>
      <c r="O63" s="174">
        <f>FN_MC!BH61</f>
        <v>0</v>
      </c>
      <c r="P63" s="90"/>
      <c r="Q63" s="145" t="str">
        <f>IF($A$2=1,IF(FN_MC!BJ61="","*",FN_MC!BJ61),IF(FN_MC!BK61="","*",FN_MC!BK61))</f>
        <v>*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-</v>
      </c>
      <c r="D64" s="99" t="str">
        <f>IF(FN_MC!T62="","*",FN_MC!T62)</f>
        <v>-</v>
      </c>
      <c r="E64" s="99" t="str">
        <f>IF(FN_MC!D62="","*",FN_MC!D62)</f>
        <v>*</v>
      </c>
      <c r="F64" s="99" t="str">
        <f>IF(FN_MC!H62="","*",FN_MC!H62)</f>
        <v>*</v>
      </c>
      <c r="G64" s="99" t="str">
        <f>IF(FN_MC!M62="","*",FN_MC!M62)</f>
        <v>-</v>
      </c>
      <c r="H64" s="154" t="str">
        <f>IF(FN_MC!K62="","*",FN_MC!K62)</f>
        <v>*</v>
      </c>
      <c r="I64" s="132" t="str">
        <f>IF(FN_MC!O62="","*",FN_MC!O62)</f>
        <v>*</v>
      </c>
      <c r="J64" s="132" t="str">
        <f>IF(FN_MC!P62="","*",FN_MC!P62)</f>
        <v>*</v>
      </c>
      <c r="K64" s="141" t="str">
        <f>IF(FN_MC!AK62="","*",FN_MC!AK62)</f>
        <v>-</v>
      </c>
      <c r="L64" s="141" t="str">
        <f>IF(FN_MC!AM62="","*",FN_MC!AM62)</f>
        <v>-</v>
      </c>
      <c r="M64" s="141" t="str">
        <f>IF(FN_MC!AP62="","*",FN_MC!AP62)</f>
        <v>-</v>
      </c>
      <c r="N64" s="141" t="str">
        <f>IF(FN_MC!AM62="","*",FN_MC!AM62)</f>
        <v>-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 t="str">
        <f>IF(FN_MC!B63="","*",FN_MC!B63)</f>
        <v>*</v>
      </c>
      <c r="B65" s="98" t="str">
        <f>IF(FN_MC!X63="","*",FN_MC!X63)</f>
        <v>*</v>
      </c>
      <c r="C65" s="99" t="str">
        <f>IF(FN_MC!S63="","*",FN_MC!S63)</f>
        <v>-</v>
      </c>
      <c r="D65" s="99" t="str">
        <f>IF(FN_MC!T63="","*",FN_MC!T63)</f>
        <v>-</v>
      </c>
      <c r="E65" s="99" t="str">
        <f>IF(FN_MC!D63="","*",FN_MC!D63)</f>
        <v>*</v>
      </c>
      <c r="F65" s="99" t="str">
        <f>IF(FN_MC!H63="","*",FN_MC!H63)</f>
        <v>*</v>
      </c>
      <c r="G65" s="99" t="str">
        <f>IF(FN_MC!M63="","*",FN_MC!M63)</f>
        <v>-</v>
      </c>
      <c r="H65" s="154" t="str">
        <f>IF(FN_MC!K63="","*",FN_MC!K63)</f>
        <v>*</v>
      </c>
      <c r="I65" s="132" t="str">
        <f>IF(FN_MC!O63="","*",FN_MC!O63)</f>
        <v>*</v>
      </c>
      <c r="J65" s="132" t="str">
        <f>IF(FN_MC!P63="","*",FN_MC!P63)</f>
        <v>*</v>
      </c>
      <c r="K65" s="141" t="str">
        <f>IF(FN_MC!AK63="","*",FN_MC!AK63)</f>
        <v>-</v>
      </c>
      <c r="L65" s="141" t="str">
        <f>IF(FN_MC!AM63="","*",FN_MC!AM63)</f>
        <v>-</v>
      </c>
      <c r="M65" s="141" t="str">
        <f>IF(FN_MC!AP63="","*",FN_MC!AP63)</f>
        <v>-</v>
      </c>
      <c r="N65" s="141" t="str">
        <f>IF(FN_MC!AM63="","*",FN_MC!AM63)</f>
        <v>-</v>
      </c>
      <c r="O65" s="174">
        <f>FN_MC!BH63</f>
        <v>0</v>
      </c>
      <c r="P65" s="90"/>
      <c r="Q65" s="145" t="str">
        <f>IF($A$2=1,IF(FN_MC!BJ63="","*",FN_MC!BJ63),IF(FN_MC!BK63="","*",FN_MC!BK63))</f>
        <v>*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idden="1">
      <c r="A67" s="97" t="str">
        <f>IF(FN_MC!B65="","*",FN_MC!B65)</f>
        <v>*</v>
      </c>
      <c r="B67" s="98" t="str">
        <f>IF(FN_MC!X65="","*",FN_MC!X65)</f>
        <v>*</v>
      </c>
      <c r="C67" s="99" t="str">
        <f>IF(FN_MC!S65="","*",FN_MC!S65)</f>
        <v>-</v>
      </c>
      <c r="D67" s="99" t="str">
        <f>IF(FN_MC!T65="","*",FN_MC!T65)</f>
        <v>-</v>
      </c>
      <c r="E67" s="99" t="str">
        <f>IF(FN_MC!D65="","*",FN_MC!D65)</f>
        <v>*</v>
      </c>
      <c r="F67" s="99" t="str">
        <f>IF(FN_MC!H65="","*",FN_MC!H65)</f>
        <v>*</v>
      </c>
      <c r="G67" s="99" t="str">
        <f>IF(FN_MC!M65="","*",FN_MC!M65)</f>
        <v>-</v>
      </c>
      <c r="H67" s="154" t="str">
        <f>IF(FN_MC!K65="","*",FN_MC!K65)</f>
        <v>*</v>
      </c>
      <c r="I67" s="132" t="str">
        <f>IF(FN_MC!O65="","*",FN_MC!O65)</f>
        <v>*</v>
      </c>
      <c r="J67" s="132" t="str">
        <f>IF(FN_MC!P65="","*",FN_MC!P65)</f>
        <v>*</v>
      </c>
      <c r="K67" s="141" t="str">
        <f>IF(FN_MC!AK65="","*",FN_MC!AK65)</f>
        <v>-</v>
      </c>
      <c r="L67" s="141" t="str">
        <f>IF(FN_MC!AM65="","*",FN_MC!AM65)</f>
        <v>-</v>
      </c>
      <c r="M67" s="141" t="str">
        <f>IF(FN_MC!AP65="","*",FN_MC!AP65)</f>
        <v>-</v>
      </c>
      <c r="N67" s="141" t="str">
        <f>IF(FN_MC!AM65="","*",FN_MC!AM65)</f>
        <v>-</v>
      </c>
      <c r="O67" s="174">
        <f>FN_MC!BH65</f>
        <v>0</v>
      </c>
      <c r="P67" s="90"/>
      <c r="Q67" s="145" t="str">
        <f>IF($A$2=1,IF(FN_MC!BJ65="","*",FN_MC!BJ65),IF(FN_MC!BK65="","*",FN_MC!BK65))</f>
        <v>*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4" t="str">
        <f>IF(FN_MC!K66="","*",FN_MC!K66)</f>
        <v>*</v>
      </c>
      <c r="I68" s="132" t="str">
        <f>IF(FN_MC!O66="","*",FN_MC!O66)</f>
        <v>*</v>
      </c>
      <c r="J68" s="132" t="str">
        <f>IF(FN_MC!P66="","*",FN_MC!P66)</f>
        <v>*</v>
      </c>
      <c r="K68" s="141" t="str">
        <f>IF(FN_MC!AK66="","*",FN_MC!AK66)</f>
        <v>-</v>
      </c>
      <c r="L68" s="141" t="str">
        <f>IF(FN_MC!AM66="","*",FN_MC!AM66)</f>
        <v>-</v>
      </c>
      <c r="M68" s="141" t="str">
        <f>IF(FN_MC!AP66="","*",FN_MC!AP66)</f>
        <v>-</v>
      </c>
      <c r="N68" s="141" t="str">
        <f>IF(FN_MC!AM66="","*",FN_MC!AM66)</f>
        <v>-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 t="str">
        <f>IF(FN_MC!B67="","*",FN_MC!B67)</f>
        <v>*</v>
      </c>
      <c r="B69" s="98" t="str">
        <f>IF(FN_MC!X67="","*",FN_MC!X67)</f>
        <v>*</v>
      </c>
      <c r="C69" s="99" t="str">
        <f>IF(FN_MC!S67="","*",FN_MC!S67)</f>
        <v>-</v>
      </c>
      <c r="D69" s="99" t="str">
        <f>IF(FN_MC!T67="","*",FN_MC!T67)</f>
        <v>-</v>
      </c>
      <c r="E69" s="99" t="str">
        <f>IF(FN_MC!D67="","*",FN_MC!D67)</f>
        <v>*</v>
      </c>
      <c r="F69" s="99" t="str">
        <f>IF(FN_MC!H67="","*",FN_MC!H67)</f>
        <v>*</v>
      </c>
      <c r="G69" s="99" t="str">
        <f>IF(FN_MC!M67="","*",FN_MC!M67)</f>
        <v>-</v>
      </c>
      <c r="H69" s="154" t="str">
        <f>IF(FN_MC!K67="","*",FN_MC!K67)</f>
        <v>*</v>
      </c>
      <c r="I69" s="132" t="str">
        <f>IF(FN_MC!O67="","*",FN_MC!O67)</f>
        <v>*</v>
      </c>
      <c r="J69" s="132" t="str">
        <f>IF(FN_MC!P67="","*",FN_MC!P67)</f>
        <v>*</v>
      </c>
      <c r="K69" s="141" t="str">
        <f>IF(FN_MC!AK67="","*",FN_MC!AK67)</f>
        <v>-</v>
      </c>
      <c r="L69" s="141" t="str">
        <f>IF(FN_MC!AM67="","*",FN_MC!AM67)</f>
        <v>-</v>
      </c>
      <c r="M69" s="141" t="str">
        <f>IF(FN_MC!AP67="","*",FN_MC!AP67)</f>
        <v>-</v>
      </c>
      <c r="N69" s="141" t="str">
        <f>IF(FN_MC!AM67="","*",FN_MC!AM67)</f>
        <v>-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 t="str">
        <f>IF(FN_MC!B69="","*",FN_MC!B69)</f>
        <v>*</v>
      </c>
      <c r="B71" s="98" t="str">
        <f>IF(FN_MC!X69="","*",FN_MC!X69)</f>
        <v>*</v>
      </c>
      <c r="C71" s="99" t="str">
        <f>IF(FN_MC!S69="","*",FN_MC!S69)</f>
        <v>-</v>
      </c>
      <c r="D71" s="99" t="str">
        <f>IF(FN_MC!T69="","*",FN_MC!T69)</f>
        <v>-</v>
      </c>
      <c r="E71" s="99" t="str">
        <f>IF(FN_MC!D69="","*",FN_MC!D69)</f>
        <v>*</v>
      </c>
      <c r="F71" s="99" t="str">
        <f>IF(FN_MC!H69="","*",FN_MC!H69)</f>
        <v>*</v>
      </c>
      <c r="G71" s="99" t="str">
        <f>IF(FN_MC!M69="","*",FN_MC!M69)</f>
        <v>-</v>
      </c>
      <c r="H71" s="154" t="str">
        <f>IF(FN_MC!K69="","*",FN_MC!K69)</f>
        <v>*</v>
      </c>
      <c r="I71" s="132" t="str">
        <f>IF(FN_MC!O69="","*",FN_MC!O69)</f>
        <v>*</v>
      </c>
      <c r="J71" s="132" t="str">
        <f>IF(FN_MC!P69="","*",FN_MC!P69)</f>
        <v>*</v>
      </c>
      <c r="K71" s="141" t="str">
        <f>IF(FN_MC!AK69="","*",FN_MC!AK69)</f>
        <v>-</v>
      </c>
      <c r="L71" s="141" t="str">
        <f>IF(FN_MC!AM69="","*",FN_MC!AM69)</f>
        <v>-</v>
      </c>
      <c r="M71" s="141" t="str">
        <f>IF(FN_MC!AP69="","*",FN_MC!AP69)</f>
        <v>-</v>
      </c>
      <c r="N71" s="141" t="str">
        <f>IF(FN_MC!AM69="","*",FN_MC!AM69)</f>
        <v>-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 t="str">
        <f>IF(FN_MC!B70="","*",FN_MC!B70)</f>
        <v>*</v>
      </c>
      <c r="B72" s="98" t="str">
        <f>IF(FN_MC!X70="","*",FN_MC!X70)</f>
        <v>*</v>
      </c>
      <c r="C72" s="99" t="str">
        <f>IF(FN_MC!S70="","*",FN_MC!S70)</f>
        <v>-</v>
      </c>
      <c r="D72" s="99" t="str">
        <f>IF(FN_MC!T70="","*",FN_MC!T70)</f>
        <v>-</v>
      </c>
      <c r="E72" s="99" t="str">
        <f>IF(FN_MC!D70="","*",FN_MC!D70)</f>
        <v>*</v>
      </c>
      <c r="F72" s="99" t="str">
        <f>IF(FN_MC!H70="","*",FN_MC!H70)</f>
        <v>*</v>
      </c>
      <c r="G72" s="99" t="str">
        <f>IF(FN_MC!M70="","*",FN_MC!M70)</f>
        <v>-</v>
      </c>
      <c r="H72" s="154" t="str">
        <f>IF(FN_MC!K70="","*",FN_MC!K70)</f>
        <v>*</v>
      </c>
      <c r="I72" s="132" t="str">
        <f>IF(FN_MC!O70="","*",FN_MC!O70)</f>
        <v>*</v>
      </c>
      <c r="J72" s="132" t="str">
        <f>IF(FN_MC!P70="","*",FN_MC!P70)</f>
        <v>*</v>
      </c>
      <c r="K72" s="141" t="str">
        <f>IF(FN_MC!AK70="","*",FN_MC!AK70)</f>
        <v>-</v>
      </c>
      <c r="L72" s="141" t="str">
        <f>IF(FN_MC!AM70="","*",FN_MC!AM70)</f>
        <v>-</v>
      </c>
      <c r="M72" s="141" t="str">
        <f>IF(FN_MC!AP70="","*",FN_MC!AP70)</f>
        <v>-</v>
      </c>
      <c r="N72" s="141" t="str">
        <f>IF(FN_MC!AM70="","*",FN_MC!AM70)</f>
        <v>-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 t="str">
        <f>IF(FN_MC!B72="","*",FN_MC!B72)</f>
        <v>*</v>
      </c>
      <c r="B74" s="98" t="str">
        <f>IF(FN_MC!X72="","*",FN_MC!X72)</f>
        <v>*</v>
      </c>
      <c r="C74" s="99" t="str">
        <f>IF(FN_MC!S72="","*",FN_MC!S72)</f>
        <v>-</v>
      </c>
      <c r="D74" s="99" t="str">
        <f>IF(FN_MC!T72="","*",FN_MC!T72)</f>
        <v>-</v>
      </c>
      <c r="E74" s="99" t="str">
        <f>IF(FN_MC!D72="","*",FN_MC!D72)</f>
        <v>*</v>
      </c>
      <c r="F74" s="99" t="str">
        <f>IF(FN_MC!H72="","*",FN_MC!H72)</f>
        <v>*</v>
      </c>
      <c r="G74" s="99" t="str">
        <f>IF(FN_MC!M72="","*",FN_MC!M72)</f>
        <v>-</v>
      </c>
      <c r="H74" s="154" t="str">
        <f>IF(FN_MC!K72="","*",FN_MC!K72)</f>
        <v>*</v>
      </c>
      <c r="I74" s="132" t="str">
        <f>IF(FN_MC!O72="","*",FN_MC!O72)</f>
        <v>*</v>
      </c>
      <c r="J74" s="132" t="str">
        <f>IF(FN_MC!P72="","*",FN_MC!P72)</f>
        <v>*</v>
      </c>
      <c r="K74" s="141" t="str">
        <f>IF(FN_MC!AK72="","*",FN_MC!AK72)</f>
        <v>-</v>
      </c>
      <c r="L74" s="141" t="str">
        <f>IF(FN_MC!AM72="","*",FN_MC!AM72)</f>
        <v>-</v>
      </c>
      <c r="M74" s="141" t="str">
        <f>IF(FN_MC!AP72="","*",FN_MC!AP72)</f>
        <v>-</v>
      </c>
      <c r="N74" s="141" t="str">
        <f>IF(FN_MC!AM72="","*",FN_MC!AM72)</f>
        <v>-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 t="str">
        <f>IF(FN_MC!B73="","*",FN_MC!B73)</f>
        <v>*</v>
      </c>
      <c r="B75" s="98" t="str">
        <f>IF(FN_MC!X73="","*",FN_MC!X73)</f>
        <v>*</v>
      </c>
      <c r="C75" s="99" t="str">
        <f>IF(FN_MC!S73="","*",FN_MC!S73)</f>
        <v>-</v>
      </c>
      <c r="D75" s="99" t="str">
        <f>IF(FN_MC!T73="","*",FN_MC!T73)</f>
        <v>-</v>
      </c>
      <c r="E75" s="99" t="str">
        <f>IF(FN_MC!D73="","*",FN_MC!D73)</f>
        <v>*</v>
      </c>
      <c r="F75" s="99" t="str">
        <f>IF(FN_MC!H73="","*",FN_MC!H73)</f>
        <v>*</v>
      </c>
      <c r="G75" s="99" t="str">
        <f>IF(FN_MC!M73="","*",FN_MC!M73)</f>
        <v>-</v>
      </c>
      <c r="H75" s="154" t="str">
        <f>IF(FN_MC!K73="","*",FN_MC!K73)</f>
        <v>*</v>
      </c>
      <c r="I75" s="132" t="str">
        <f>IF(FN_MC!O73="","*",FN_MC!O73)</f>
        <v>*</v>
      </c>
      <c r="J75" s="132" t="str">
        <f>IF(FN_MC!P73="","*",FN_MC!P73)</f>
        <v>*</v>
      </c>
      <c r="K75" s="141" t="str">
        <f>IF(FN_MC!AK73="","*",FN_MC!AK73)</f>
        <v>-</v>
      </c>
      <c r="L75" s="141" t="str">
        <f>IF(FN_MC!AM73="","*",FN_MC!AM73)</f>
        <v>-</v>
      </c>
      <c r="M75" s="141" t="str">
        <f>IF(FN_MC!AP73="","*",FN_MC!AP73)</f>
        <v>-</v>
      </c>
      <c r="N75" s="141" t="str">
        <f>IF(FN_MC!AM73="","*",FN_MC!AM73)</f>
        <v>-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 t="str">
        <f>IF(FN_MC!B74="","*",FN_MC!B74)</f>
        <v>*</v>
      </c>
      <c r="B76" s="98" t="str">
        <f>IF(FN_MC!X74="","*",FN_MC!X74)</f>
        <v>*</v>
      </c>
      <c r="C76" s="99" t="str">
        <f>IF(FN_MC!S74="","*",FN_MC!S74)</f>
        <v>-</v>
      </c>
      <c r="D76" s="99" t="str">
        <f>IF(FN_MC!T74="","*",FN_MC!T74)</f>
        <v>-</v>
      </c>
      <c r="E76" s="99" t="str">
        <f>IF(FN_MC!D74="","*",FN_MC!D74)</f>
        <v>*</v>
      </c>
      <c r="F76" s="99" t="str">
        <f>IF(FN_MC!H74="","*",FN_MC!H74)</f>
        <v>*</v>
      </c>
      <c r="G76" s="99" t="str">
        <f>IF(FN_MC!M74="","*",FN_MC!M74)</f>
        <v>-</v>
      </c>
      <c r="H76" s="154" t="str">
        <f>IF(FN_MC!K74="","*",FN_MC!K74)</f>
        <v>*</v>
      </c>
      <c r="I76" s="132" t="str">
        <f>IF(FN_MC!O74="","*",FN_MC!O74)</f>
        <v>*</v>
      </c>
      <c r="J76" s="132" t="str">
        <f>IF(FN_MC!P74="","*",FN_MC!P74)</f>
        <v>*</v>
      </c>
      <c r="K76" s="141" t="str">
        <f>IF(FN_MC!AK74="","*",FN_MC!AK74)</f>
        <v>-</v>
      </c>
      <c r="L76" s="141" t="str">
        <f>IF(FN_MC!AM74="","*",FN_MC!AM74)</f>
        <v>-</v>
      </c>
      <c r="M76" s="141" t="str">
        <f>IF(FN_MC!AP74="","*",FN_MC!AP74)</f>
        <v>-</v>
      </c>
      <c r="N76" s="141" t="str">
        <f>IF(FN_MC!AM74="","*",FN_MC!AM74)</f>
        <v>-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-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1321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A20" workbookViewId="0">
      <selection activeCell="A20" sqref="A2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94"/>
      <c r="O1" s="294"/>
      <c r="P1" s="170"/>
      <c r="Q1" s="364" t="s">
        <v>1211</v>
      </c>
      <c r="R1" s="365"/>
      <c r="U1" s="102"/>
      <c r="V1" s="366" t="s">
        <v>1322</v>
      </c>
      <c r="W1" s="366"/>
      <c r="X1" s="366"/>
      <c r="Y1" s="104"/>
    </row>
    <row r="2" spans="1:25" s="100" customFormat="1" ht="11.25" customHeight="1">
      <c r="A2" s="105" t="s">
        <v>1323</v>
      </c>
      <c r="B2" s="105" t="s">
        <v>1318</v>
      </c>
      <c r="C2" s="105" t="s">
        <v>605</v>
      </c>
      <c r="D2" s="106" t="s">
        <v>1163</v>
      </c>
      <c r="E2" s="106" t="s">
        <v>1164</v>
      </c>
      <c r="F2" s="106" t="s">
        <v>1317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8</v>
      </c>
      <c r="M2" s="126" t="s">
        <v>4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1324</v>
      </c>
      <c r="U2" s="108" t="s">
        <v>1166</v>
      </c>
      <c r="V2" s="103">
        <f ca="1">TODAY()-1</f>
        <v>45963</v>
      </c>
      <c r="W2" s="103">
        <f ca="1">V2-1</f>
        <v>45962</v>
      </c>
      <c r="X2" s="103">
        <f ca="1">W2-1</f>
        <v>45961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6" t="str">
        <f>IF(FN_MC!K6="","*",FN_MC!K6)</f>
        <v>*</v>
      </c>
      <c r="O4" s="296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6">
        <f>IF(FN_MC!K7="","*",FN_MC!K7)</f>
        <v>495.9</v>
      </c>
      <c r="O5" s="296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1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6">
        <f>IF(FN_MC!K8="","*",FN_MC!K8)</f>
        <v>290</v>
      </c>
      <c r="O6" s="296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53870</v>
      </c>
      <c r="W6" s="112">
        <f ca="1">_xlfn.XLOOKUP(G6&amp;$W$2,BS_CONTROLE[CHAVE],BS_CONTROLE[Quantidade_11],"-")</f>
        <v>42800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6">
        <f>IF(FN_MC!K9="","*",FN_MC!K9)</f>
        <v>227</v>
      </c>
      <c r="O7" s="296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>
        <f ca="1">_xlfn.XLOOKUP(G7&amp;$V$2,BS_CONTROLE[CHAVE],BS_CONTROLE[Quantidade_11],"-")</f>
        <v>0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6">
        <f>IF(FN_MC!K10="","*",FN_MC!K10)</f>
        <v>200</v>
      </c>
      <c r="O8" s="296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6">
        <f>IF(FN_MC!K11="","*",FN_MC!K11)</f>
        <v>134.30000000000001</v>
      </c>
      <c r="O9" s="296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>
        <f ca="1">_xlfn.XLOOKUP(G9&amp;$W$2,BS_CONTROLE[CHAVE],BS_CONTROLE[Quantidade_11],"-")</f>
        <v>0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6">
        <f>IF(FN_MC!K12="","*",FN_MC!K12)</f>
        <v>302.89999999999998</v>
      </c>
      <c r="O10" s="296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1010</v>
      </c>
      <c r="W10" s="112">
        <f ca="1">_xlfn.XLOOKUP(G10&amp;$W$2,BS_CONTROLE[CHAVE],BS_CONTROLE[Quantidade_11],"-")</f>
        <v>1170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6">
        <f>IF(FN_MC!K13="","*",FN_MC!K13)</f>
        <v>1850</v>
      </c>
      <c r="O11" s="296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2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6" t="str">
        <f>IF(FN_MC!K14="","*",FN_MC!K14)</f>
        <v>*</v>
      </c>
      <c r="O12" s="296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6">
        <f>IF(FN_MC!K15="","*",FN_MC!K15)</f>
        <v>502</v>
      </c>
      <c r="O13" s="296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67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6">
        <f>IF(FN_MC!K16="","*",FN_MC!K16)</f>
        <v>290</v>
      </c>
      <c r="O14" s="296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53870</v>
      </c>
      <c r="W14" s="112">
        <f ca="1">_xlfn.XLOOKUP(G14&amp;$W$2,BS_CONTROLE[CHAVE],BS_CONTROLE[Quantidade_11],"-")</f>
        <v>42800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6">
        <f>IF(FN_MC!K17="","*",FN_MC!K17)</f>
        <v>200</v>
      </c>
      <c r="O15" s="296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>
        <f ca="1">_xlfn.XLOOKUP(G15&amp;$V$2,BS_CONTROLE[CHAVE],BS_CONTROLE[Quantidade_11],"-")</f>
        <v>0</v>
      </c>
      <c r="W15" s="112">
        <f ca="1">_xlfn.XLOOKUP(G15&amp;$W$2,BS_CONTROLE[CHAVE],BS_CONTROLE[Quantidade_11],"-")</f>
        <v>0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6">
        <f>IF(FN_MC!K18="","*",FN_MC!K18)</f>
        <v>111</v>
      </c>
      <c r="O16" s="296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>
        <f ca="1">_xlfn.XLOOKUP(G16&amp;$V$2,BS_CONTROLE[CHAVE],BS_CONTROLE[Quantidade_11],"-")</f>
        <v>0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6">
        <f>IF(FN_MC!K19="","*",FN_MC!K19)</f>
        <v>0</v>
      </c>
      <c r="O17" s="296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67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6">
        <f>IF(FN_MC!K20="","*",FN_MC!K20)</f>
        <v>302</v>
      </c>
      <c r="O18" s="296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1010</v>
      </c>
      <c r="W18" s="112">
        <f ca="1">_xlfn.XLOOKUP(G18&amp;$W$2,BS_CONTROLE[CHAVE],BS_CONTROLE[Quantidade_11],"-")</f>
        <v>1170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 t="str">
        <f>IF(FN_MC!B21="","*",FN_MC!B21)</f>
        <v>*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6">
        <f>IF(FN_MC!K21="","*",FN_MC!K21)</f>
        <v>744</v>
      </c>
      <c r="O19" s="296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6">
        <f>IF(FN_MC!K22="","*",FN_MC!K22)</f>
        <v>616</v>
      </c>
      <c r="O20" s="296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67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6">
        <f>IF(FN_MC!K23="","*",FN_MC!K23)</f>
        <v>364</v>
      </c>
      <c r="O21" s="296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0.125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6">
        <f>IF(FN_MC!K24="","*",FN_MC!K24)</f>
        <v>343</v>
      </c>
      <c r="O22" s="296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6">
        <f>IF(FN_MC!K25="","*",FN_MC!K25)</f>
        <v>290</v>
      </c>
      <c r="O23" s="296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310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6">
        <f>IF(FN_MC!K26="","*",FN_MC!K26)</f>
        <v>247.6</v>
      </c>
      <c r="O24" s="296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6">
        <f>IF(FN_MC!K27="","*",FN_MC!K27)</f>
        <v>227</v>
      </c>
      <c r="O25" s="296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4000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53870</v>
      </c>
      <c r="W25" s="112">
        <f ca="1">_xlfn.XLOOKUP(G25&amp;$W$2,BS_CONTROLE[CHAVE],BS_CONTROLE[Quantidade_11],"-")</f>
        <v>42800</v>
      </c>
      <c r="X25" s="112" t="str">
        <f ca="1">_xlfn.XLOOKUP(G25&amp;$X$2,BS_CONTROLE[CHAVE],BS_CONTROLE[Quantidade_11],"-")</f>
        <v>-</v>
      </c>
    </row>
    <row r="26" spans="1:24" s="113" customFormat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6">
        <f>IF(FN_MC!K28="","*",FN_MC!K28)</f>
        <v>134.30000000000001</v>
      </c>
      <c r="O26" s="296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6">
        <f>IF(FN_MC!K29="","*",FN_MC!K29)</f>
        <v>200</v>
      </c>
      <c r="O27" s="296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0</v>
      </c>
      <c r="X27" s="112" t="str">
        <f ca="1">_xlfn.XLOOKUP(G27&amp;$X$2,BS_CONTROLE[CHAVE],BS_CONTROLE[Quantidade_11],"-")</f>
        <v>-</v>
      </c>
    </row>
    <row r="28" spans="1:24" s="113" customFormat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6">
        <f>IF(FN_MC!K30="","*",FN_MC!K30)</f>
        <v>190</v>
      </c>
      <c r="O28" s="296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6">
        <f>IF(FN_MC!K31="","*",FN_MC!K31)</f>
        <v>302</v>
      </c>
      <c r="O29" s="296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1010</v>
      </c>
      <c r="W29" s="112">
        <f ca="1">_xlfn.XLOOKUP(G29&amp;$W$2,BS_CONTROLE[CHAVE],BS_CONTROLE[Quantidade_11],"-")</f>
        <v>1170</v>
      </c>
      <c r="X29" s="112" t="str">
        <f ca="1">_xlfn.XLOOKUP(G29&amp;$X$2,BS_CONTROLE[CHAVE],BS_CONTROLE[Quantidade_11],"-")</f>
        <v>-</v>
      </c>
    </row>
    <row r="30" spans="1:24" s="113" customFormat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6">
        <f>IF(FN_MC!K32="","*",FN_MC!K32)</f>
        <v>1538</v>
      </c>
      <c r="O30" s="296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6">
        <f>IF(FN_MC!K33="","*",FN_MC!K33)</f>
        <v>1803</v>
      </c>
      <c r="O31" s="296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6">
        <f>IF(FN_MC!K34="","*",FN_MC!K34)</f>
        <v>1850</v>
      </c>
      <c r="O32" s="296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0.16666666666666666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2</v>
      </c>
      <c r="X32" s="112" t="str">
        <f ca="1">_xlfn.XLOOKUP(G32&amp;$X$2,BS_CONTROLE[CHAVE],BS_CONTROLE[Quantidade_11],"-")</f>
        <v>-</v>
      </c>
    </row>
    <row r="33" spans="1:24" s="113" customFormat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RECOLHIMENTO DE DORMENTE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6">
        <f>IF(FN_MC!K35="","*",FN_MC!K35)</f>
        <v>1.8</v>
      </c>
      <c r="O33" s="296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200 Nº DE PEÇAS</v>
      </c>
      <c r="T33" s="110" t="str">
        <f>IF(FN_MC!V35="","*",FN_MC!V35)</f>
        <v>Fran</v>
      </c>
      <c r="U33" s="110" t="str">
        <f>IF(FN_MC!W35="","*",FN_MC!W35)</f>
        <v>Deslocamento lastro entre POV-PJA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6">
        <f>IF(FN_MC!K36="","*",FN_MC!K36)</f>
        <v>562</v>
      </c>
      <c r="O34" s="296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*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TAL</v>
      </c>
      <c r="J37" s="110" t="str">
        <f>IF(FN_MC!I39="","*",FN_MC!I39)</f>
        <v>TRO</v>
      </c>
      <c r="K37" s="110" t="str">
        <f>IF(FN_MC!M39="","*",FN_MC!M39)</f>
        <v>TAL-TRO</v>
      </c>
      <c r="L37" s="110" t="str">
        <f>IF(FN_MC!N39="","*",FN_MC!N39)</f>
        <v>TALTRO</v>
      </c>
      <c r="M37" s="111">
        <f>IF(FN_MC!J39="","*",FN_MC!J39)</f>
        <v>98</v>
      </c>
      <c r="N37" s="296">
        <f>IF(FN_MC!K39="","*",FN_MC!K39)</f>
        <v>689</v>
      </c>
      <c r="O37" s="296" t="str">
        <f>IF(FN_MC!L39="","*",FN_MC!L39)</f>
        <v>-</v>
      </c>
      <c r="P37" s="111"/>
      <c r="Q37" s="128">
        <f>IF(FN_MC!O39="","*",FN_MC!O39)</f>
        <v>0.39583333333333331</v>
      </c>
      <c r="R37" s="128">
        <f>IF(FN_MC!P39="","*",FN_MC!P39)</f>
        <v>4.1666666666666664E-2</v>
      </c>
      <c r="S37" s="110" t="str">
        <f>IF(FN_MC!Q39="","*",CONCATENATE(FN_MC!Q39," ",FN_MC!R39))</f>
        <v>69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</v>
      </c>
      <c r="V37" s="112">
        <f ca="1">_xlfn.XLOOKUP(G37&amp;$V$2,BS_CONTROLE[CHAVE],BS_CONTROLE[Quantidade_11],"-")</f>
        <v>67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*</v>
      </c>
      <c r="B38" s="109" t="str">
        <f>IF(FN_MC!X40="","*",FN_MC!X40)</f>
        <v>Contrato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>BRUNO (TF-525)</v>
      </c>
      <c r="H38" s="110" t="str">
        <f>IF(FN_MC!F40="","*",FN_MC!F40)</f>
        <v>PDM - SOLDA</v>
      </c>
      <c r="I38" s="110" t="str">
        <f>IF(FN_MC!H40="","*",FN_MC!H40)</f>
        <v>556TEP</v>
      </c>
      <c r="J38" s="110" t="str">
        <f>IF(FN_MC!I40="","*",FN_MC!I40)</f>
        <v>-</v>
      </c>
      <c r="K38" s="110" t="str">
        <f>IF(FN_MC!M40="","*",FN_MC!M40)</f>
        <v>TRM-TEP</v>
      </c>
      <c r="L38" s="110" t="str">
        <f>IF(FN_MC!N40="","*",FN_MC!N40)</f>
        <v>556TEP</v>
      </c>
      <c r="M38" s="111">
        <f>IF(FN_MC!J40="","*",FN_MC!J40)</f>
        <v>98</v>
      </c>
      <c r="N38" s="296">
        <f>IF(FN_MC!K40="","*",FN_MC!K40)</f>
        <v>562.5</v>
      </c>
      <c r="O38" s="296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Bruno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*</v>
      </c>
      <c r="B39" s="109" t="str">
        <f>IF(FN_MC!X41="","*",FN_MC!X41)</f>
        <v>Contrato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TCS-TGR</v>
      </c>
      <c r="F39" s="110">
        <f>IF(FN_MC!B41="","*",FN_MC!B41)</f>
        <v>45965</v>
      </c>
      <c r="G39" s="110" t="str">
        <f>IF(FN_MC!D41="","*",FN_MC!D41)</f>
        <v>W48</v>
      </c>
      <c r="H39" s="110" t="str">
        <f>IF(FN_MC!F41="","*",FN_MC!F41)</f>
        <v>MECANIZAÇÃO - DOL</v>
      </c>
      <c r="I39" s="110" t="str">
        <f>IF(FN_MC!H41="","*",FN_MC!H41)</f>
        <v>TOM2</v>
      </c>
      <c r="J39" s="110" t="str">
        <f>IF(FN_MC!I41="","*",FN_MC!I41)</f>
        <v>TOM2</v>
      </c>
      <c r="K39" s="110" t="str">
        <f>IF(FN_MC!M41="","*",FN_MC!M41)</f>
        <v>TBA-TIP</v>
      </c>
      <c r="L39" s="110" t="str">
        <f>IF(FN_MC!N41="","*",FN_MC!N41)</f>
        <v>TBA389</v>
      </c>
      <c r="M39" s="111">
        <f>IF(FN_MC!J41="","*",FN_MC!J41)</f>
        <v>74</v>
      </c>
      <c r="N39" s="296">
        <f>IF(FN_MC!K41="","*",FN_MC!K41)</f>
        <v>383.9</v>
      </c>
      <c r="O39" s="296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0.16666666666666666</v>
      </c>
      <c r="S39" s="110" t="str">
        <f>IF(FN_MC!Q41="","*",CONCATENATE(FN_MC!Q41," ",FN_MC!R41))</f>
        <v>4000 M</v>
      </c>
      <c r="T39" s="110" t="str">
        <f>IF(FN_MC!V41="","*",FN_MC!V41)</f>
        <v>Rodrigo</v>
      </c>
      <c r="U39" s="110" t="str">
        <f>IF(FN_MC!W41="","*",FN_MC!W41)</f>
        <v>Desguarnecimento ombro de lastro (DOL)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*</v>
      </c>
      <c r="B40" s="109" t="str">
        <f>IF(FN_MC!X42="","*",FN_MC!X42)</f>
        <v>Oportunidade</v>
      </c>
      <c r="C40" s="109" t="str">
        <f>IF(FN_MC!Z42="","*",FN_MC!Z42)</f>
        <v>P1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W70</v>
      </c>
      <c r="H40" s="110" t="str">
        <f>IF(FN_MC!F42="","*",FN_MC!F42)</f>
        <v>OUTRAS ATIVIDADES</v>
      </c>
      <c r="I40" s="110" t="str">
        <f>IF(FN_MC!H42="","*",FN_MC!H42)</f>
        <v>TOM2</v>
      </c>
      <c r="J40" s="110" t="str">
        <f>IF(FN_MC!I42="","*",FN_MC!I42)</f>
        <v>TCS2</v>
      </c>
      <c r="K40" s="110" t="str">
        <f>IF(FN_MC!M42="","*",FN_MC!M42)</f>
        <v>TSE</v>
      </c>
      <c r="L40" s="110" t="str">
        <f>IF(FN_MC!N42="","*",FN_MC!N42)</f>
        <v>TSE1</v>
      </c>
      <c r="M40" s="111">
        <f>IF(FN_MC!J42="","*",FN_MC!J42)</f>
        <v>74</v>
      </c>
      <c r="N40" s="296">
        <f>IF(FN_MC!K42="","*",FN_MC!K42)</f>
        <v>364</v>
      </c>
      <c r="O40" s="296" t="str">
        <f>IF(FN_MC!L42="","*",FN_MC!L42)</f>
        <v>-</v>
      </c>
      <c r="P40" s="111"/>
      <c r="Q40" s="128">
        <f>IF(FN_MC!O42="","*",FN_MC!O42)</f>
        <v>0.375</v>
      </c>
      <c r="R40" s="128">
        <f>IF(FN_MC!P42="","*",FN_MC!P42)</f>
        <v>8.3333333333333329E-2</v>
      </c>
      <c r="S40" s="110" t="str">
        <f>IF(FN_MC!Q42="","*",CONCATENATE(FN_MC!Q42," ",FN_MC!R42))</f>
        <v>1 BINÁRIO</v>
      </c>
      <c r="T40" s="110" t="str">
        <f>IF(FN_MC!V42="","*",FN_MC!V42)</f>
        <v>Elton</v>
      </c>
      <c r="U40" s="110" t="str">
        <f>IF(FN_MC!W42="","*",FN_MC!W42)</f>
        <v>Recolhimento de trilhos em TSE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*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DESCARGA DE MATERIAL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TLA-TSE</v>
      </c>
      <c r="L41" s="110" t="str">
        <f>IF(FN_MC!N43="","*",FN_MC!N43)</f>
        <v>TLA350</v>
      </c>
      <c r="M41" s="111">
        <f>IF(FN_MC!J43="","*",FN_MC!J43)</f>
        <v>74</v>
      </c>
      <c r="N41" s="296">
        <f>IF(FN_MC!K43="","*",FN_MC!K43)</f>
        <v>343</v>
      </c>
      <c r="O41" s="296" t="str">
        <f>IF(FN_MC!L43="","*",FN_MC!L43)</f>
        <v>-</v>
      </c>
      <c r="P41" s="111"/>
      <c r="Q41" s="128" t="str">
        <f>IF(FN_MC!O43="","*",FN_MC!O43)</f>
        <v>-</v>
      </c>
      <c r="R41" s="128">
        <f>IF(FN_MC!P43="","*",FN_MC!P43)</f>
        <v>6.25E-2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 xml:space="preserve">Descarga de trilho na ponte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*</v>
      </c>
      <c r="B42" s="109" t="str">
        <f>IF(FN_MC!X44="","*",FN_MC!X44)</f>
        <v>Contrato</v>
      </c>
      <c r="C42" s="109" t="str">
        <f>IF(FN_MC!Z44="","*",FN_MC!Z44)</f>
        <v>P0</v>
      </c>
      <c r="D42" s="110" t="str">
        <f>IF(FN_MC!S44="","*",FN_MC!S44)</f>
        <v>FERRONORTE</v>
      </c>
      <c r="E42" s="110" t="str">
        <f>IF(FN_MC!T44="","*",FN_MC!T44)</f>
        <v>TMI-TCS</v>
      </c>
      <c r="F42" s="110">
        <f>IF(FN_MC!B44="","*",FN_MC!B44)</f>
        <v>45965</v>
      </c>
      <c r="G42" s="110" t="str">
        <f>IF(FN_MC!D44="","*",FN_MC!D44)</f>
        <v>W50</v>
      </c>
      <c r="H42" s="110" t="str">
        <f>IF(FN_MC!F44="","*",FN_MC!F44)</f>
        <v>MODERNIZAÇÃO - DORMENTE - DESCARGA</v>
      </c>
      <c r="I42" s="110" t="str">
        <f>IF(FN_MC!H44="","*",FN_MC!H44)</f>
        <v>TCS2</v>
      </c>
      <c r="J42" s="110" t="str">
        <f>IF(FN_MC!I44="","*",FN_MC!I44)</f>
        <v>TCS2</v>
      </c>
      <c r="K42" s="110" t="str">
        <f>IF(FN_MC!M44="","*",FN_MC!M44)</f>
        <v>TVI-TJA</v>
      </c>
      <c r="L42" s="110">
        <f>IF(FN_MC!N44="","*",FN_MC!N44)</f>
        <v>239251</v>
      </c>
      <c r="M42" s="111">
        <f>IF(FN_MC!J44="","*",FN_MC!J44)</f>
        <v>74</v>
      </c>
      <c r="N42" s="296">
        <f>IF(FN_MC!K44="","*",FN_MC!K44)</f>
        <v>247</v>
      </c>
      <c r="O42" s="296">
        <f>IF(FN_MC!L44="","*",FN_MC!L44)</f>
        <v>243</v>
      </c>
      <c r="P42" s="111"/>
      <c r="Q42" s="128">
        <f>IF(FN_MC!O44="","*",FN_MC!O44)</f>
        <v>0.33333333333333331</v>
      </c>
      <c r="R42" s="128">
        <f>IF(FN_MC!P44="","*",FN_MC!P44)</f>
        <v>0.16666666666666666</v>
      </c>
      <c r="S42" s="110" t="str">
        <f>IF(FN_MC!Q44="","*",CONCATENATE(FN_MC!Q44," ",FN_MC!R44))</f>
        <v>1000 Nº DE DORMENTES</v>
      </c>
      <c r="T42" s="110" t="str">
        <f>IF(FN_MC!V44="","*",FN_MC!V44)</f>
        <v>Guilherme</v>
      </c>
      <c r="U42" s="110" t="str">
        <f>IF(FN_MC!W44="","*",FN_MC!W44)</f>
        <v>Descarga de dormentes (Modernização)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>
        <f>IF(FN_MC!B45="","*",FN_MC!B45)</f>
        <v>45965</v>
      </c>
      <c r="G43" s="110" t="str">
        <f>IF(FN_MC!D45="","*",FN_MC!D45)</f>
        <v>E14</v>
      </c>
      <c r="H43" s="110" t="str">
        <f>IF(FN_MC!F45="","*",FN_MC!F45)</f>
        <v>MECANIZAÇÃO - ESMERILHADORA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6" t="str">
        <f>IF(FN_MC!K45="","*",FN_MC!K45)</f>
        <v>*</v>
      </c>
      <c r="O43" s="296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>
        <f ca="1">_xlfn.XLOOKUP(G43&amp;$V$2,BS_CONTROLE[CHAVE],BS_CONTROLE[Quantidade_11],"-")</f>
        <v>53870</v>
      </c>
      <c r="W43" s="112">
        <f ca="1">_xlfn.XLOOKUP(G43&amp;$W$2,BS_CONTROLE[CHAVE],BS_CONTROLE[Quantidade_11],"-")</f>
        <v>42800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*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V87</v>
      </c>
      <c r="H44" s="110" t="str">
        <f>IF(FN_MC!F46="","*",FN_MC!F46)</f>
        <v>MECANIZAÇÃO - SOCADORA</v>
      </c>
      <c r="I44" s="110" t="str">
        <f>IF(FN_MC!H46="","*",FN_MC!H46)</f>
        <v>TVI2</v>
      </c>
      <c r="J44" s="110" t="str">
        <f>IF(FN_MC!I46="","*",FN_MC!I46)</f>
        <v>TVI2</v>
      </c>
      <c r="K44" s="110" t="str">
        <f>IF(FN_MC!M46="","*",FN_MC!M46)</f>
        <v>TID-TVI</v>
      </c>
      <c r="L44" s="110" t="str">
        <f>IF(FN_MC!N46="","*",FN_MC!N46)</f>
        <v>TID201</v>
      </c>
      <c r="M44" s="111">
        <f>IF(FN_MC!J46="","*",FN_MC!J46)</f>
        <v>74</v>
      </c>
      <c r="N44" s="296">
        <f>IF(FN_MC!K46="","*",FN_MC!K46)</f>
        <v>200</v>
      </c>
      <c r="O44" s="296">
        <f>IF(FN_MC!L46="","*",FN_MC!L46)</f>
        <v>190</v>
      </c>
      <c r="P44" s="111"/>
      <c r="Q44" s="128">
        <f>IF(FN_MC!O46="","*",FN_MC!O46)</f>
        <v>0.33333333333333331</v>
      </c>
      <c r="R44" s="128">
        <f>IF(FN_MC!P46="","*",FN_MC!P46)</f>
        <v>8.3333333333333329E-2</v>
      </c>
      <c r="S44" s="110" t="str">
        <f>IF(FN_MC!Q46="","*",CONCATENATE(FN_MC!Q46," ",FN_MC!R46))</f>
        <v>1020 M</v>
      </c>
      <c r="T44" s="110" t="str">
        <f>IF(FN_MC!V46="","*",FN_MC!V46)</f>
        <v>Antonioni</v>
      </c>
      <c r="U44" s="110" t="str">
        <f>IF(FN_MC!W46="","*",FN_MC!W46)</f>
        <v xml:space="preserve">Serviços de socaria mecanizada </v>
      </c>
      <c r="V44" s="112">
        <f ca="1">_xlfn.XLOOKUP(G44&amp;$V$2,BS_CONTROLE[CHAVE],BS_CONTROLE[Quantidade_11],"-")</f>
        <v>0</v>
      </c>
      <c r="W44" s="112">
        <f ca="1">_xlfn.XLOOKUP(G44&amp;$W$2,BS_CONTROLE[CHAVE],BS_CONTROLE[Quantidade_11],"-")</f>
        <v>0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*</v>
      </c>
      <c r="B45" s="109" t="str">
        <f>IF(FN_MC!X47="","*",FN_MC!X47)</f>
        <v>*</v>
      </c>
      <c r="C45" s="109" t="str">
        <f>IF(FN_MC!Z47="","*",FN_MC!Z47)</f>
        <v>*</v>
      </c>
      <c r="D45" s="110" t="str">
        <f>IF(FN_MC!S47="","*",FN_MC!S47)</f>
        <v>-</v>
      </c>
      <c r="E45" s="110" t="str">
        <f>IF(FN_MC!T47="","*",FN_MC!T47)</f>
        <v>-</v>
      </c>
      <c r="F45" s="110">
        <f>IF(FN_MC!B47="","*",FN_MC!B47)</f>
        <v>45965</v>
      </c>
      <c r="G45" s="110" t="str">
        <f>IF(FN_MC!D47="","*",FN_MC!D47)</f>
        <v>V80</v>
      </c>
      <c r="H45" s="110" t="str">
        <f>IF(FN_MC!F47="","*",FN_MC!F47)</f>
        <v>INSPEÇÃO RIV</v>
      </c>
      <c r="I45" s="110" t="str">
        <f>IF(FN_MC!H47="","*",FN_MC!H47)</f>
        <v>*</v>
      </c>
      <c r="J45" s="110" t="str">
        <f>IF(FN_MC!I47="","*",FN_MC!I47)</f>
        <v>*</v>
      </c>
      <c r="K45" s="110" t="str">
        <f>IF(FN_MC!M47="","*",FN_MC!M47)</f>
        <v>-</v>
      </c>
      <c r="L45" s="110" t="str">
        <f>IF(FN_MC!N47="","*",FN_MC!N47)</f>
        <v>-</v>
      </c>
      <c r="M45" s="111" t="str">
        <f>IF(FN_MC!J47="","*",FN_MC!J47)</f>
        <v>*</v>
      </c>
      <c r="N45" s="296" t="str">
        <f>IF(FN_MC!K47="","*",FN_MC!K47)</f>
        <v>*</v>
      </c>
      <c r="O45" s="296" t="str">
        <f>IF(FN_MC!L47="","*",FN_MC!L47)</f>
        <v>-</v>
      </c>
      <c r="P45" s="111"/>
      <c r="Q45" s="128" t="str">
        <f>IF(FN_MC!O47="","*",FN_MC!O47)</f>
        <v>*</v>
      </c>
      <c r="R45" s="128" t="str">
        <f>IF(FN_MC!P47="","*",FN_MC!P47)</f>
        <v>*</v>
      </c>
      <c r="S45" s="110" t="str">
        <f>IF(FN_MC!Q47="","*",CONCATENATE(FN_MC!Q47," ",FN_MC!R47))</f>
        <v>*</v>
      </c>
      <c r="T45" s="110" t="str">
        <f>IF(FN_MC!V47="","*",FN_MC!V47)</f>
        <v>*</v>
      </c>
      <c r="U45" s="110" t="str">
        <f>IF(FN_MC!W47="","*",FN_MC!W47)</f>
        <v>*</v>
      </c>
      <c r="V45" s="112">
        <f ca="1">_xlfn.XLOOKUP(G45&amp;$V$2,BS_CONTROLE[CHAVE],BS_CONTROLE[Quantidade_11],"-")</f>
        <v>0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*</v>
      </c>
      <c r="B46" s="109" t="str">
        <f>IF(FN_MC!X48="","*",FN_MC!X48)</f>
        <v>Oportunidade</v>
      </c>
      <c r="C46" s="109" t="str">
        <f>IF(FN_MC!Z48="","*",FN_MC!Z48)</f>
        <v>P2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FRANCISCO (TF-670)</v>
      </c>
      <c r="H46" s="110" t="str">
        <f>IF(FN_MC!F48="","*",FN_MC!F48)</f>
        <v>PDM - SOLDA</v>
      </c>
      <c r="I46" s="110" t="str">
        <f>IF(FN_MC!H48="","*",FN_MC!H48)</f>
        <v>K97TIN</v>
      </c>
      <c r="J46" s="110" t="str">
        <f>IF(FN_MC!I48="","*",FN_MC!I48)</f>
        <v>-</v>
      </c>
      <c r="K46" s="110" t="str">
        <f>IF(FN_MC!M48="","*",FN_MC!M48)</f>
        <v>TSP-TIN</v>
      </c>
      <c r="L46" s="110" t="str">
        <f>IF(FN_MC!N48="","*",FN_MC!N48)</f>
        <v>K97TIN</v>
      </c>
      <c r="M46" s="111">
        <f>IF(FN_MC!J48="","*",FN_MC!J48)</f>
        <v>74</v>
      </c>
      <c r="N46" s="296">
        <f>IF(FN_MC!K48="","*",FN_MC!K48)</f>
        <v>97.614999999999995</v>
      </c>
      <c r="O46" s="296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8.3333333333333329E-2</v>
      </c>
      <c r="S46" s="110" t="str">
        <f>IF(FN_MC!Q48="","*",CONCATENATE(FN_MC!Q48," ",FN_MC!R48))</f>
        <v>1 Nº DE SOLDA</v>
      </c>
      <c r="T46" s="110" t="str">
        <f>IF(FN_MC!V48="","*",FN_MC!V48)</f>
        <v>Heleno</v>
      </c>
      <c r="U46" s="110" t="str">
        <f>IF(FN_MC!W48="","*",FN_MC!W48)</f>
        <v>Execução de solda - Condicionado a temperatura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0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*</v>
      </c>
      <c r="B47" s="109" t="str">
        <f>IF(FN_MC!X49="","*",FN_MC!X49)</f>
        <v>*</v>
      </c>
      <c r="C47" s="109" t="str">
        <f>IF(FN_MC!Z49="","*",FN_MC!Z49)</f>
        <v>*</v>
      </c>
      <c r="D47" s="110" t="str">
        <f>IF(FN_MC!S49="","*",FN_MC!S49)</f>
        <v>-</v>
      </c>
      <c r="E47" s="110" t="str">
        <f>IF(FN_MC!T49="","*",FN_MC!T49)</f>
        <v>-</v>
      </c>
      <c r="F47" s="110">
        <f>IF(FN_MC!B49="","*",FN_MC!B49)</f>
        <v>45965</v>
      </c>
      <c r="G47" s="110" t="str">
        <f>IF(FN_MC!D49="","*",FN_MC!D49)</f>
        <v>*</v>
      </c>
      <c r="H47" s="110" t="str">
        <f>IF(FN_MC!F49="","*",FN_MC!F49)</f>
        <v>*</v>
      </c>
      <c r="I47" s="110" t="str">
        <f>IF(FN_MC!H49="","*",FN_MC!H49)</f>
        <v>*</v>
      </c>
      <c r="J47" s="110" t="str">
        <f>IF(FN_MC!I49="","*",FN_MC!I49)</f>
        <v>*</v>
      </c>
      <c r="K47" s="110" t="str">
        <f>IF(FN_MC!M49="","*",FN_MC!M49)</f>
        <v>-</v>
      </c>
      <c r="L47" s="110" t="str">
        <f>IF(FN_MC!N49="","*",FN_MC!N49)</f>
        <v>-</v>
      </c>
      <c r="M47" s="111" t="str">
        <f>IF(FN_MC!J49="","*",FN_MC!J49)</f>
        <v>*</v>
      </c>
      <c r="N47" s="296" t="str">
        <f>IF(FN_MC!K49="","*",FN_MC!K49)</f>
        <v>*</v>
      </c>
      <c r="O47" s="296" t="str">
        <f>IF(FN_MC!L49="","*",FN_MC!L49)</f>
        <v>-</v>
      </c>
      <c r="P47" s="111"/>
      <c r="Q47" s="128" t="str">
        <f>IF(FN_MC!O49="","*",FN_MC!O49)</f>
        <v>*</v>
      </c>
      <c r="R47" s="128" t="str">
        <f>IF(FN_MC!P49="","*",FN_MC!P49)</f>
        <v>*</v>
      </c>
      <c r="S47" s="110" t="str">
        <f>IF(FN_MC!Q49="","*",CONCATENATE(FN_MC!Q49," ",FN_MC!R49))</f>
        <v>*</v>
      </c>
      <c r="T47" s="110" t="str">
        <f>IF(FN_MC!V49="","*",FN_MC!V49)</f>
        <v>*</v>
      </c>
      <c r="U47" s="110" t="str">
        <f>IF(FN_MC!W49="","*",FN_MC!W49)</f>
        <v>*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*</v>
      </c>
      <c r="B48" s="109" t="str">
        <f>IF(FN_MC!X50="","*",FN_MC!X50)</f>
        <v>*</v>
      </c>
      <c r="C48" s="109" t="str">
        <f>IF(FN_MC!Z50="","*",FN_MC!Z50)</f>
        <v>*</v>
      </c>
      <c r="D48" s="110" t="str">
        <f>IF(FN_MC!S50="","*",FN_MC!S50)</f>
        <v>-</v>
      </c>
      <c r="E48" s="110" t="str">
        <f>IF(FN_MC!T50="","*",FN_MC!T50)</f>
        <v>-</v>
      </c>
      <c r="F48" s="110">
        <f>IF(FN_MC!B50="","*",FN_MC!B50)</f>
        <v>45965</v>
      </c>
      <c r="G48" s="110" t="str">
        <f>IF(FN_MC!D50="","*",FN_MC!D50)</f>
        <v>*</v>
      </c>
      <c r="H48" s="110" t="str">
        <f>IF(FN_MC!F50="","*",FN_MC!F50)</f>
        <v>*</v>
      </c>
      <c r="I48" s="110" t="str">
        <f>IF(FN_MC!H50="","*",FN_MC!H50)</f>
        <v>*</v>
      </c>
      <c r="J48" s="110" t="str">
        <f>IF(FN_MC!I50="","*",FN_MC!I50)</f>
        <v>*</v>
      </c>
      <c r="K48" s="110" t="str">
        <f>IF(FN_MC!M50="","*",FN_MC!M50)</f>
        <v>-</v>
      </c>
      <c r="L48" s="110" t="str">
        <f>IF(FN_MC!N50="","*",FN_MC!N50)</f>
        <v>-</v>
      </c>
      <c r="M48" s="111" t="str">
        <f>IF(FN_MC!J50="","*",FN_MC!J50)</f>
        <v>*</v>
      </c>
      <c r="N48" s="296" t="str">
        <f>IF(FN_MC!K50="","*",FN_MC!K50)</f>
        <v>*</v>
      </c>
      <c r="O48" s="296" t="str">
        <f>IF(FN_MC!L50="","*",FN_MC!L50)</f>
        <v>-</v>
      </c>
      <c r="P48" s="111"/>
      <c r="Q48" s="128" t="str">
        <f>IF(FN_MC!O50="","*",FN_MC!O50)</f>
        <v>*</v>
      </c>
      <c r="R48" s="128" t="str">
        <f>IF(FN_MC!P50="","*",FN_MC!P50)</f>
        <v>*</v>
      </c>
      <c r="S48" s="110" t="str">
        <f>IF(FN_MC!Q50="","*",CONCATENATE(FN_MC!Q50," ",FN_MC!R50))</f>
        <v>*</v>
      </c>
      <c r="T48" s="110" t="str">
        <f>IF(FN_MC!V50="","*",FN_MC!V50)</f>
        <v>*</v>
      </c>
      <c r="U48" s="110" t="str">
        <f>IF(FN_MC!W50="","*",FN_MC!W50)</f>
        <v>*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*</v>
      </c>
      <c r="B49" s="109" t="str">
        <f>IF(FN_MC!X51="","*",FN_MC!X51)</f>
        <v>*</v>
      </c>
      <c r="C49" s="109" t="str">
        <f>IF(FN_MC!Z51="","*",FN_MC!Z51)</f>
        <v>*</v>
      </c>
      <c r="D49" s="110" t="str">
        <f>IF(FN_MC!S51="","*",FN_MC!S51)</f>
        <v>-</v>
      </c>
      <c r="E49" s="110" t="str">
        <f>IF(FN_MC!T51="","*",FN_MC!T51)</f>
        <v>-</v>
      </c>
      <c r="F49" s="110">
        <f>IF(FN_MC!B51="","*",FN_MC!B51)</f>
        <v>45965</v>
      </c>
      <c r="G49" s="110" t="str">
        <f>IF(FN_MC!D51="","*",FN_MC!D51)</f>
        <v>*</v>
      </c>
      <c r="H49" s="110" t="str">
        <f>IF(FN_MC!F51="","*",FN_MC!F51)</f>
        <v>*</v>
      </c>
      <c r="I49" s="110" t="str">
        <f>IF(FN_MC!H51="","*",FN_MC!H51)</f>
        <v>*</v>
      </c>
      <c r="J49" s="110" t="str">
        <f>IF(FN_MC!I51="","*",FN_MC!I51)</f>
        <v>*</v>
      </c>
      <c r="K49" s="110" t="str">
        <f>IF(FN_MC!M51="","*",FN_MC!M51)</f>
        <v>-</v>
      </c>
      <c r="L49" s="110" t="str">
        <f>IF(FN_MC!N51="","*",FN_MC!N51)</f>
        <v>-</v>
      </c>
      <c r="M49" s="111" t="str">
        <f>IF(FN_MC!J51="","*",FN_MC!J51)</f>
        <v>*</v>
      </c>
      <c r="N49" s="296" t="str">
        <f>IF(FN_MC!K51="","*",FN_MC!K51)</f>
        <v>*</v>
      </c>
      <c r="O49" s="296" t="str">
        <f>IF(FN_MC!L51="","*",FN_MC!L51)</f>
        <v>-</v>
      </c>
      <c r="P49" s="111"/>
      <c r="Q49" s="128" t="str">
        <f>IF(FN_MC!O51="","*",FN_MC!O51)</f>
        <v>*</v>
      </c>
      <c r="R49" s="128" t="str">
        <f>IF(FN_MC!P51="","*",FN_MC!P51)</f>
        <v>*</v>
      </c>
      <c r="S49" s="110" t="str">
        <f>IF(FN_MC!Q51="","*",CONCATENATE(FN_MC!Q51," ",FN_MC!R51))</f>
        <v>*</v>
      </c>
      <c r="T49" s="110" t="str">
        <f>IF(FN_MC!V51="","*",FN_MC!V51)</f>
        <v>*</v>
      </c>
      <c r="U49" s="110" t="str">
        <f>IF(FN_MC!W51="","*",FN_MC!W51)</f>
        <v>*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*</v>
      </c>
      <c r="B50" s="109" t="str">
        <f>IF(FN_MC!X52="","*",FN_MC!X52)</f>
        <v>*</v>
      </c>
      <c r="C50" s="109" t="str">
        <f>IF(FN_MC!Z52="","*",FN_MC!Z52)</f>
        <v>*</v>
      </c>
      <c r="D50" s="110" t="str">
        <f>IF(FN_MC!S52="","*",FN_MC!S52)</f>
        <v>-</v>
      </c>
      <c r="E50" s="110" t="str">
        <f>IF(FN_MC!T52="","*",FN_MC!T52)</f>
        <v>-</v>
      </c>
      <c r="F50" s="110">
        <f>IF(FN_MC!B52="","*",FN_MC!B52)</f>
        <v>45965</v>
      </c>
      <c r="G50" s="110" t="str">
        <f>IF(FN_MC!D52="","*",FN_MC!D52)</f>
        <v>*</v>
      </c>
      <c r="H50" s="110" t="str">
        <f>IF(FN_MC!F52="","*",FN_MC!F52)</f>
        <v>*</v>
      </c>
      <c r="I50" s="110" t="str">
        <f>IF(FN_MC!H52="","*",FN_MC!H52)</f>
        <v>*</v>
      </c>
      <c r="J50" s="110" t="str">
        <f>IF(FN_MC!I52="","*",FN_MC!I52)</f>
        <v>*</v>
      </c>
      <c r="K50" s="110" t="str">
        <f>IF(FN_MC!M52="","*",FN_MC!M52)</f>
        <v>-</v>
      </c>
      <c r="L50" s="110" t="str">
        <f>IF(FN_MC!N52="","*",FN_MC!N52)</f>
        <v>-</v>
      </c>
      <c r="M50" s="111" t="str">
        <f>IF(FN_MC!J52="","*",FN_MC!J52)</f>
        <v>*</v>
      </c>
      <c r="N50" s="296" t="str">
        <f>IF(FN_MC!K52="","*",FN_MC!K52)</f>
        <v>*</v>
      </c>
      <c r="O50" s="296" t="str">
        <f>IF(FN_MC!L52="","*",FN_MC!L52)</f>
        <v>-</v>
      </c>
      <c r="P50" s="111"/>
      <c r="Q50" s="128" t="str">
        <f>IF(FN_MC!O52="","*",FN_MC!O52)</f>
        <v>*</v>
      </c>
      <c r="R50" s="128" t="str">
        <f>IF(FN_MC!P52="","*",FN_MC!P52)</f>
        <v>*</v>
      </c>
      <c r="S50" s="110" t="str">
        <f>IF(FN_MC!Q52="","*",CONCATENATE(FN_MC!Q52," ",FN_MC!R52))</f>
        <v>*</v>
      </c>
      <c r="T50" s="110" t="str">
        <f>IF(FN_MC!V52="","*",FN_MC!V52)</f>
        <v>*</v>
      </c>
      <c r="U50" s="110" t="str">
        <f>IF(FN_MC!W52="","*",FN_MC!W52)</f>
        <v>*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*</v>
      </c>
      <c r="B51" s="109" t="str">
        <f>IF(FN_MC!X53="","*",FN_MC!X53)</f>
        <v>*</v>
      </c>
      <c r="C51" s="109" t="str">
        <f>IF(FN_MC!Z53="","*",FN_MC!Z53)</f>
        <v>*</v>
      </c>
      <c r="D51" s="110" t="str">
        <f>IF(FN_MC!S53="","*",FN_MC!S53)</f>
        <v>-</v>
      </c>
      <c r="E51" s="110" t="str">
        <f>IF(FN_MC!T53="","*",FN_MC!T53)</f>
        <v>-</v>
      </c>
      <c r="F51" s="110">
        <f>IF(FN_MC!B53="","*",FN_MC!B53)</f>
        <v>45965</v>
      </c>
      <c r="G51" s="110" t="str">
        <f>IF(FN_MC!D53="","*",FN_MC!D53)</f>
        <v>*</v>
      </c>
      <c r="H51" s="110" t="str">
        <f>IF(FN_MC!F53="","*",FN_MC!F53)</f>
        <v>*</v>
      </c>
      <c r="I51" s="110" t="str">
        <f>IF(FN_MC!H53="","*",FN_MC!H53)</f>
        <v>*</v>
      </c>
      <c r="J51" s="110" t="str">
        <f>IF(FN_MC!I53="","*",FN_MC!I53)</f>
        <v>*</v>
      </c>
      <c r="K51" s="110" t="str">
        <f>IF(FN_MC!M53="","*",FN_MC!M53)</f>
        <v>-</v>
      </c>
      <c r="L51" s="110" t="str">
        <f>IF(FN_MC!N53="","*",FN_MC!N53)</f>
        <v>-</v>
      </c>
      <c r="M51" s="111" t="str">
        <f>IF(FN_MC!J53="","*",FN_MC!J53)</f>
        <v>*</v>
      </c>
      <c r="N51" s="296" t="str">
        <f>IF(FN_MC!K53="","*",FN_MC!K53)</f>
        <v>*</v>
      </c>
      <c r="O51" s="296" t="str">
        <f>IF(FN_MC!L53="","*",FN_MC!L53)</f>
        <v>-</v>
      </c>
      <c r="P51" s="111"/>
      <c r="Q51" s="128" t="str">
        <f>IF(FN_MC!O53="","*",FN_MC!O53)</f>
        <v>*</v>
      </c>
      <c r="R51" s="128" t="str">
        <f>IF(FN_MC!P53="","*",FN_MC!P53)</f>
        <v>*</v>
      </c>
      <c r="S51" s="110" t="str">
        <f>IF(FN_MC!Q53="","*",CONCATENATE(FN_MC!Q53," ",FN_MC!R53))</f>
        <v>*</v>
      </c>
      <c r="T51" s="110" t="str">
        <f>IF(FN_MC!V53="","*",FN_MC!V53)</f>
        <v>*</v>
      </c>
      <c r="U51" s="110" t="str">
        <f>IF(FN_MC!W53="","*",FN_MC!W53)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*</v>
      </c>
      <c r="C52" s="109" t="str">
        <f>IF(FN_MC!Z54="","*",FN_MC!Z54)</f>
        <v>*</v>
      </c>
      <c r="D52" s="110" t="str">
        <f>IF(FN_MC!S54="","*",FN_MC!S54)</f>
        <v>-</v>
      </c>
      <c r="E52" s="110" t="str">
        <f>IF(FN_MC!T54="","*",FN_MC!T54)</f>
        <v>-</v>
      </c>
      <c r="F52" s="110">
        <f>IF(FN_MC!B54="","*",FN_MC!B54)</f>
        <v>45965</v>
      </c>
      <c r="G52" s="110" t="str">
        <f>IF(FN_MC!D54="","*",FN_MC!D54)</f>
        <v>*</v>
      </c>
      <c r="H52" s="110" t="str">
        <f>IF(FN_MC!F54="","*",FN_MC!F54)</f>
        <v>*</v>
      </c>
      <c r="I52" s="110" t="str">
        <f>IF(FN_MC!H54="","*",FN_MC!H54)</f>
        <v>*</v>
      </c>
      <c r="J52" s="110" t="str">
        <f>IF(FN_MC!I54="","*",FN_MC!I54)</f>
        <v>*</v>
      </c>
      <c r="K52" s="110" t="str">
        <f>IF(FN_MC!M54="","*",FN_MC!M54)</f>
        <v>-</v>
      </c>
      <c r="L52" s="110" t="str">
        <f>IF(FN_MC!N54="","*",FN_MC!N54)</f>
        <v>-</v>
      </c>
      <c r="M52" s="111" t="str">
        <f>IF(FN_MC!J54="","*",FN_MC!J54)</f>
        <v>*</v>
      </c>
      <c r="N52" s="296" t="str">
        <f>IF(FN_MC!K54="","*",FN_MC!K54)</f>
        <v>*</v>
      </c>
      <c r="O52" s="296" t="str">
        <f>IF(FN_MC!L54="","*",FN_MC!L54)</f>
        <v>-</v>
      </c>
      <c r="P52" s="111"/>
      <c r="Q52" s="128" t="str">
        <f>IF(FN_MC!O54="","*",FN_MC!O54)</f>
        <v>*</v>
      </c>
      <c r="R52" s="128" t="str">
        <f>IF(FN_MC!P54="","*",FN_MC!P54)</f>
        <v>*</v>
      </c>
      <c r="S52" s="110" t="str">
        <f>IF(FN_MC!Q54="","*",CONCATENATE(FN_MC!Q54," ",FN_MC!R54))</f>
        <v>*</v>
      </c>
      <c r="T52" s="110" t="str">
        <f>IF(FN_MC!V54="","*",FN_MC!V54)</f>
        <v>*</v>
      </c>
      <c r="U52" s="110" t="str">
        <f>IF(FN_MC!W54="","*",FN_MC!W54)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*</v>
      </c>
      <c r="B53" s="109" t="str">
        <f>IF(FN_MC!X55="","*",FN_MC!X55)</f>
        <v>*</v>
      </c>
      <c r="C53" s="109" t="str">
        <f>IF(FN_MC!Z55="","*",FN_MC!Z55)</f>
        <v>*</v>
      </c>
      <c r="D53" s="110" t="str">
        <f>IF(FN_MC!S55="","*",FN_MC!S55)</f>
        <v>-</v>
      </c>
      <c r="E53" s="110" t="str">
        <f>IF(FN_MC!T55="","*",FN_MC!T55)</f>
        <v>-</v>
      </c>
      <c r="F53" s="110">
        <f>IF(FN_MC!B55="","*",FN_MC!B55)</f>
        <v>45965</v>
      </c>
      <c r="G53" s="110" t="str">
        <f>IF(FN_MC!D55="","*",FN_MC!D55)</f>
        <v>*</v>
      </c>
      <c r="H53" s="110" t="str">
        <f>IF(FN_MC!F55="","*",FN_MC!F55)</f>
        <v>*</v>
      </c>
      <c r="I53" s="110" t="str">
        <f>IF(FN_MC!H55="","*",FN_MC!H55)</f>
        <v>*</v>
      </c>
      <c r="J53" s="110" t="str">
        <f>IF(FN_MC!I55="","*",FN_MC!I55)</f>
        <v>*</v>
      </c>
      <c r="K53" s="110" t="str">
        <f>IF(FN_MC!M55="","*",FN_MC!M55)</f>
        <v>-</v>
      </c>
      <c r="L53" s="110" t="str">
        <f>IF(FN_MC!N55="","*",FN_MC!N55)</f>
        <v>-</v>
      </c>
      <c r="M53" s="111" t="str">
        <f>IF(FN_MC!J55="","*",FN_MC!J55)</f>
        <v>*</v>
      </c>
      <c r="N53" s="296" t="str">
        <f>IF(FN_MC!K55="","*",FN_MC!K55)</f>
        <v>*</v>
      </c>
      <c r="O53" s="296" t="str">
        <f>IF(FN_MC!L55="","*",FN_MC!L55)</f>
        <v>-</v>
      </c>
      <c r="P53" s="111"/>
      <c r="Q53" s="128" t="str">
        <f>IF(FN_MC!O55="","*",FN_MC!O55)</f>
        <v>*</v>
      </c>
      <c r="R53" s="128" t="str">
        <f>IF(FN_MC!P55="","*",FN_MC!P55)</f>
        <v>*</v>
      </c>
      <c r="S53" s="110" t="str">
        <f>IF(FN_MC!Q55="","*",CONCATENATE(FN_MC!Q55," ",FN_MC!R55))</f>
        <v>*</v>
      </c>
      <c r="T53" s="110" t="str">
        <f>IF(FN_MC!V55="","*",FN_MC!V55)</f>
        <v>*</v>
      </c>
      <c r="U53" s="110" t="str">
        <f>IF(FN_MC!W55="","*",FN_MC!W55)</f>
        <v>*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*</v>
      </c>
      <c r="B54" s="109" t="str">
        <f>IF(FN_MC!X56="","*",FN_MC!X56)</f>
        <v>*</v>
      </c>
      <c r="C54" s="109" t="str">
        <f>IF(FN_MC!Z56="","*",FN_MC!Z56)</f>
        <v>*</v>
      </c>
      <c r="D54" s="110" t="str">
        <f>IF(FN_MC!S56="","*",FN_MC!S56)</f>
        <v>-</v>
      </c>
      <c r="E54" s="110" t="str">
        <f>IF(FN_MC!T56="","*",FN_MC!T56)</f>
        <v>-</v>
      </c>
      <c r="F54" s="110" t="str">
        <f>IF(FN_MC!B56="","*",FN_MC!B56)</f>
        <v>*</v>
      </c>
      <c r="G54" s="110" t="str">
        <f>IF(FN_MC!D56="","*",FN_MC!D56)</f>
        <v>*</v>
      </c>
      <c r="H54" s="110" t="str">
        <f>IF(FN_MC!F56="","*",FN_MC!F56)</f>
        <v>*</v>
      </c>
      <c r="I54" s="110" t="str">
        <f>IF(FN_MC!H56="","*",FN_MC!H56)</f>
        <v>*</v>
      </c>
      <c r="J54" s="110" t="str">
        <f>IF(FN_MC!I56="","*",FN_MC!I56)</f>
        <v>*</v>
      </c>
      <c r="K54" s="110" t="str">
        <f>IF(FN_MC!M56="","*",FN_MC!M56)</f>
        <v>-</v>
      </c>
      <c r="L54" s="110" t="str">
        <f>IF(FN_MC!N56="","*",FN_MC!N56)</f>
        <v>-</v>
      </c>
      <c r="M54" s="111" t="str">
        <f>IF(FN_MC!J56="","*",FN_MC!J56)</f>
        <v>*</v>
      </c>
      <c r="N54" s="296" t="str">
        <f>IF(FN_MC!K56="","*",FN_MC!K56)</f>
        <v>*</v>
      </c>
      <c r="O54" s="296" t="str">
        <f>IF(FN_MC!L56="","*",FN_MC!L56)</f>
        <v>-</v>
      </c>
      <c r="P54" s="111"/>
      <c r="Q54" s="128" t="str">
        <f>IF(FN_MC!O56="","*",FN_MC!O56)</f>
        <v>*</v>
      </c>
      <c r="R54" s="128" t="str">
        <f>IF(FN_MC!P56="","*",FN_MC!P56)</f>
        <v>*</v>
      </c>
      <c r="S54" s="110" t="str">
        <f>IF(FN_MC!Q56="","*",CONCATENATE(FN_MC!Q56," ",FN_MC!R56))</f>
        <v>*</v>
      </c>
      <c r="T54" s="110" t="str">
        <f>IF(FN_MC!V56="","*",FN_MC!V56)</f>
        <v>*</v>
      </c>
      <c r="U54" s="110" t="str">
        <f>IF(FN_MC!W56="","*",FN_MC!W56)</f>
        <v>*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6" t="str">
        <f>IF(FN_MC!K58="","*",FN_MC!K58)</f>
        <v>*</v>
      </c>
      <c r="O56" s="296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*</v>
      </c>
      <c r="C57" s="109" t="str">
        <f>IF(FN_MC!Z59="","*",FN_MC!Z59)</f>
        <v>*</v>
      </c>
      <c r="D57" s="110" t="str">
        <f>IF(FN_MC!S59="","*",FN_MC!S59)</f>
        <v>-</v>
      </c>
      <c r="E57" s="110" t="str">
        <f>IF(FN_MC!T59="","*",FN_MC!T59)</f>
        <v>-</v>
      </c>
      <c r="F57" s="110" t="str">
        <f>IF(FN_MC!B59="","*",FN_MC!B59)</f>
        <v>*</v>
      </c>
      <c r="G57" s="110" t="str">
        <f>IF(FN_MC!D59="","*",FN_MC!D59)</f>
        <v>*</v>
      </c>
      <c r="H57" s="110" t="str">
        <f>IF(FN_MC!F59="","*",FN_MC!F59)</f>
        <v>*</v>
      </c>
      <c r="I57" s="110" t="str">
        <f>IF(FN_MC!H59="","*",FN_MC!H59)</f>
        <v>*</v>
      </c>
      <c r="J57" s="110" t="str">
        <f>IF(FN_MC!I59="","*",FN_MC!I59)</f>
        <v>*</v>
      </c>
      <c r="K57" s="110" t="str">
        <f>IF(FN_MC!M59="","*",FN_MC!M59)</f>
        <v>-</v>
      </c>
      <c r="L57" s="110" t="str">
        <f>IF(FN_MC!N59="","*",FN_MC!N59)</f>
        <v>-</v>
      </c>
      <c r="M57" s="111" t="str">
        <f>IF(FN_MC!J59="","*",FN_MC!J59)</f>
        <v>*</v>
      </c>
      <c r="N57" s="296" t="str">
        <f>IF(FN_MC!K59="","*",FN_MC!K59)</f>
        <v>*</v>
      </c>
      <c r="O57" s="296" t="str">
        <f>IF(FN_MC!L59="","*",FN_MC!L59)</f>
        <v>-</v>
      </c>
      <c r="P57" s="111"/>
      <c r="Q57" s="128" t="str">
        <f>IF(FN_MC!O59="","*",FN_MC!O59)</f>
        <v>*</v>
      </c>
      <c r="R57" s="128" t="str">
        <f>IF(FN_MC!P59="","*",FN_MC!P59)</f>
        <v>*</v>
      </c>
      <c r="S57" s="110" t="str">
        <f>IF(FN_MC!Q59="","*",CONCATENATE(FN_MC!Q59," ",FN_MC!R59))</f>
        <v>*</v>
      </c>
      <c r="T57" s="110" t="str">
        <f>IF(FN_MC!V59="","*",FN_MC!V59)</f>
        <v>*</v>
      </c>
      <c r="U57" s="110" t="str">
        <f>IF(FN_MC!W59="","*",FN_MC!W59)</f>
        <v>*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*</v>
      </c>
      <c r="B58" s="109" t="str">
        <f>IF(FN_MC!X60="","*",FN_MC!X60)</f>
        <v>*</v>
      </c>
      <c r="C58" s="109" t="str">
        <f>IF(FN_MC!Z60="","*",FN_MC!Z60)</f>
        <v>*</v>
      </c>
      <c r="D58" s="110" t="str">
        <f>IF(FN_MC!S60="","*",FN_MC!S60)</f>
        <v>-</v>
      </c>
      <c r="E58" s="110" t="str">
        <f>IF(FN_MC!T60="","*",FN_MC!T60)</f>
        <v>-</v>
      </c>
      <c r="F58" s="110" t="str">
        <f>IF(FN_MC!B60="","*",FN_MC!B60)</f>
        <v>*</v>
      </c>
      <c r="G58" s="110" t="str">
        <f>IF(FN_MC!D60="","*",FN_MC!D60)</f>
        <v>*</v>
      </c>
      <c r="H58" s="110" t="str">
        <f>IF(FN_MC!F60="","*",FN_MC!F60)</f>
        <v>*</v>
      </c>
      <c r="I58" s="110" t="str">
        <f>IF(FN_MC!H60="","*",FN_MC!H60)</f>
        <v>*</v>
      </c>
      <c r="J58" s="110" t="str">
        <f>IF(FN_MC!I60="","*",FN_MC!I60)</f>
        <v>*</v>
      </c>
      <c r="K58" s="110" t="str">
        <f>IF(FN_MC!M60="","*",FN_MC!M60)</f>
        <v>-</v>
      </c>
      <c r="L58" s="110" t="str">
        <f>IF(FN_MC!N60="","*",FN_MC!N60)</f>
        <v>-</v>
      </c>
      <c r="M58" s="111" t="str">
        <f>IF(FN_MC!J60="","*",FN_MC!J60)</f>
        <v>*</v>
      </c>
      <c r="N58" s="296" t="str">
        <f>IF(FN_MC!K60="","*",FN_MC!K60)</f>
        <v>*</v>
      </c>
      <c r="O58" s="296" t="str">
        <f>IF(FN_MC!L60="","*",FN_MC!L60)</f>
        <v>-</v>
      </c>
      <c r="P58" s="111"/>
      <c r="Q58" s="128" t="str">
        <f>IF(FN_MC!O60="","*",FN_MC!O60)</f>
        <v>*</v>
      </c>
      <c r="R58" s="128" t="str">
        <f>IF(FN_MC!P60="","*",FN_MC!P60)</f>
        <v>*</v>
      </c>
      <c r="S58" s="110" t="str">
        <f>IF(FN_MC!Q60="","*",CONCATENATE(FN_MC!Q60," ",FN_MC!R60))</f>
        <v>*</v>
      </c>
      <c r="T58" s="110" t="str">
        <f>IF(FN_MC!V60="","*",FN_MC!V60)</f>
        <v>*</v>
      </c>
      <c r="U58" s="110" t="str">
        <f>IF(FN_MC!W60="","*",FN_MC!W60)</f>
        <v>*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*</v>
      </c>
      <c r="B59" s="109" t="str">
        <f>IF(FN_MC!X61="","*",FN_MC!X61)</f>
        <v>*</v>
      </c>
      <c r="C59" s="109" t="str">
        <f>IF(FN_MC!Z61="","*",FN_MC!Z61)</f>
        <v>*</v>
      </c>
      <c r="D59" s="110" t="str">
        <f>IF(FN_MC!S61="","*",FN_MC!S61)</f>
        <v>-</v>
      </c>
      <c r="E59" s="110" t="str">
        <f>IF(FN_MC!T61="","*",FN_MC!T61)</f>
        <v>-</v>
      </c>
      <c r="F59" s="110" t="str">
        <f>IF(FN_MC!B61="","*",FN_MC!B61)</f>
        <v>*</v>
      </c>
      <c r="G59" s="110" t="str">
        <f>IF(FN_MC!D61="","*",FN_MC!D61)</f>
        <v>*</v>
      </c>
      <c r="H59" s="110" t="str">
        <f>IF(FN_MC!F61="","*",FN_MC!F61)</f>
        <v>*</v>
      </c>
      <c r="I59" s="110" t="str">
        <f>IF(FN_MC!H61="","*",FN_MC!H61)</f>
        <v>*</v>
      </c>
      <c r="J59" s="110" t="str">
        <f>IF(FN_MC!I61="","*",FN_MC!I61)</f>
        <v>*</v>
      </c>
      <c r="K59" s="110" t="str">
        <f>IF(FN_MC!M61="","*",FN_MC!M61)</f>
        <v>-</v>
      </c>
      <c r="L59" s="110" t="str">
        <f>IF(FN_MC!N61="","*",FN_MC!N61)</f>
        <v>-</v>
      </c>
      <c r="M59" s="111" t="str">
        <f>IF(FN_MC!J61="","*",FN_MC!J61)</f>
        <v>*</v>
      </c>
      <c r="N59" s="296" t="str">
        <f>IF(FN_MC!K61="","*",FN_MC!K61)</f>
        <v>*</v>
      </c>
      <c r="O59" s="296" t="str">
        <f>IF(FN_MC!L61="","*",FN_MC!L61)</f>
        <v>-</v>
      </c>
      <c r="P59" s="111"/>
      <c r="Q59" s="128" t="str">
        <f>IF(FN_MC!O61="","*",FN_MC!O61)</f>
        <v>*</v>
      </c>
      <c r="R59" s="128" t="str">
        <f>IF(FN_MC!P61="","*",FN_MC!P61)</f>
        <v>*</v>
      </c>
      <c r="S59" s="110" t="str">
        <f>IF(FN_MC!Q61="","*",CONCATENATE(FN_MC!Q61," ",FN_MC!R61))</f>
        <v>*</v>
      </c>
      <c r="T59" s="110" t="str">
        <f>IF(FN_MC!V61="","*",FN_MC!V61)</f>
        <v>*</v>
      </c>
      <c r="U59" s="110" t="str">
        <f>IF(FN_MC!W61="","*",FN_MC!W61)</f>
        <v>*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-</v>
      </c>
      <c r="E60" s="110" t="str">
        <f>IF(FN_MC!T62="","*",FN_MC!T62)</f>
        <v>-</v>
      </c>
      <c r="F60" s="110" t="str">
        <f>IF(FN_MC!B62="","*",FN_MC!B62)</f>
        <v>*</v>
      </c>
      <c r="G60" s="110" t="str">
        <f>IF(FN_MC!D62="","*",FN_MC!D62)</f>
        <v>*</v>
      </c>
      <c r="H60" s="110" t="str">
        <f>IF(FN_MC!F62="","*",FN_MC!F62)</f>
        <v>*</v>
      </c>
      <c r="I60" s="110" t="str">
        <f>IF(FN_MC!H62="","*",FN_MC!H62)</f>
        <v>*</v>
      </c>
      <c r="J60" s="110" t="str">
        <f>IF(FN_MC!I62="","*",FN_MC!I62)</f>
        <v>*</v>
      </c>
      <c r="K60" s="110" t="str">
        <f>IF(FN_MC!M62="","*",FN_MC!M62)</f>
        <v>-</v>
      </c>
      <c r="L60" s="110" t="str">
        <f>IF(FN_MC!N62="","*",FN_MC!N62)</f>
        <v>-</v>
      </c>
      <c r="M60" s="111" t="str">
        <f>IF(FN_MC!J62="","*",FN_MC!J62)</f>
        <v>*</v>
      </c>
      <c r="N60" s="296" t="str">
        <f>IF(FN_MC!K62="","*",FN_MC!K62)</f>
        <v>*</v>
      </c>
      <c r="O60" s="296" t="str">
        <f>IF(FN_MC!L62="","*",FN_MC!L62)</f>
        <v>-</v>
      </c>
      <c r="P60" s="111"/>
      <c r="Q60" s="128" t="str">
        <f>IF(FN_MC!O62="","*",FN_MC!O62)</f>
        <v>*</v>
      </c>
      <c r="R60" s="128" t="str">
        <f>IF(FN_MC!P62="","*",FN_MC!P62)</f>
        <v>*</v>
      </c>
      <c r="S60" s="110" t="str">
        <f>IF(FN_MC!Q62="","*",CONCATENATE(FN_MC!Q62," ",FN_MC!R62))</f>
        <v>*</v>
      </c>
      <c r="T60" s="110" t="str">
        <f>IF(FN_MC!V62="","*",FN_MC!V62)</f>
        <v>*</v>
      </c>
      <c r="U60" s="110" t="str">
        <f>IF(FN_MC!W62="","*",FN_MC!W62)</f>
        <v>*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*</v>
      </c>
      <c r="B61" s="109" t="str">
        <f>IF(FN_MC!X63="","*",FN_MC!X63)</f>
        <v>*</v>
      </c>
      <c r="C61" s="109" t="str">
        <f>IF(FN_MC!Z63="","*",FN_MC!Z63)</f>
        <v>*</v>
      </c>
      <c r="D61" s="110" t="str">
        <f>IF(FN_MC!S63="","*",FN_MC!S63)</f>
        <v>-</v>
      </c>
      <c r="E61" s="110" t="str">
        <f>IF(FN_MC!T63="","*",FN_MC!T63)</f>
        <v>-</v>
      </c>
      <c r="F61" s="110" t="str">
        <f>IF(FN_MC!B63="","*",FN_MC!B63)</f>
        <v>*</v>
      </c>
      <c r="G61" s="110" t="str">
        <f>IF(FN_MC!D63="","*",FN_MC!D63)</f>
        <v>*</v>
      </c>
      <c r="H61" s="110" t="str">
        <f>IF(FN_MC!F63="","*",FN_MC!F63)</f>
        <v>*</v>
      </c>
      <c r="I61" s="110" t="str">
        <f>IF(FN_MC!H63="","*",FN_MC!H63)</f>
        <v>*</v>
      </c>
      <c r="J61" s="110" t="str">
        <f>IF(FN_MC!I63="","*",FN_MC!I63)</f>
        <v>*</v>
      </c>
      <c r="K61" s="110" t="str">
        <f>IF(FN_MC!M63="","*",FN_MC!M63)</f>
        <v>-</v>
      </c>
      <c r="L61" s="110" t="str">
        <f>IF(FN_MC!N63="","*",FN_MC!N63)</f>
        <v>-</v>
      </c>
      <c r="M61" s="111" t="str">
        <f>IF(FN_MC!J63="","*",FN_MC!J63)</f>
        <v>*</v>
      </c>
      <c r="N61" s="296" t="str">
        <f>IF(FN_MC!K63="","*",FN_MC!K63)</f>
        <v>*</v>
      </c>
      <c r="O61" s="296" t="str">
        <f>IF(FN_MC!L63="","*",FN_MC!L63)</f>
        <v>-</v>
      </c>
      <c r="P61" s="111"/>
      <c r="Q61" s="128" t="str">
        <f>IF(FN_MC!O63="","*",FN_MC!O63)</f>
        <v>*</v>
      </c>
      <c r="R61" s="128" t="str">
        <f>IF(FN_MC!P63="","*",FN_MC!P63)</f>
        <v>*</v>
      </c>
      <c r="S61" s="110" t="str">
        <f>IF(FN_MC!Q63="","*",CONCATENATE(FN_MC!Q63," ",FN_MC!R63))</f>
        <v>*</v>
      </c>
      <c r="T61" s="110" t="str">
        <f>IF(FN_MC!V63="","*",FN_MC!V63)</f>
        <v>*</v>
      </c>
      <c r="U61" s="110" t="str">
        <f>IF(FN_MC!W63="","*",FN_MC!W63)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6" t="str">
        <f>IF(FN_MC!K64="","*",FN_MC!K64)</f>
        <v>*</v>
      </c>
      <c r="O62" s="296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*</v>
      </c>
      <c r="B63" s="109" t="str">
        <f>IF(FN_MC!X65="","*",FN_MC!X65)</f>
        <v>*</v>
      </c>
      <c r="C63" s="109" t="str">
        <f>IF(FN_MC!Z65="","*",FN_MC!Z65)</f>
        <v>*</v>
      </c>
      <c r="D63" s="110" t="str">
        <f>IF(FN_MC!S65="","*",FN_MC!S65)</f>
        <v>-</v>
      </c>
      <c r="E63" s="110" t="str">
        <f>IF(FN_MC!T65="","*",FN_MC!T65)</f>
        <v>-</v>
      </c>
      <c r="F63" s="110" t="str">
        <f>IF(FN_MC!B65="","*",FN_MC!B65)</f>
        <v>*</v>
      </c>
      <c r="G63" s="110" t="str">
        <f>IF(FN_MC!D65="","*",FN_MC!D65)</f>
        <v>*</v>
      </c>
      <c r="H63" s="110" t="str">
        <f>IF(FN_MC!F65="","*",FN_MC!F65)</f>
        <v>*</v>
      </c>
      <c r="I63" s="110" t="str">
        <f>IF(FN_MC!H65="","*",FN_MC!H65)</f>
        <v>*</v>
      </c>
      <c r="J63" s="110" t="str">
        <f>IF(FN_MC!I65="","*",FN_MC!I65)</f>
        <v>*</v>
      </c>
      <c r="K63" s="110" t="str">
        <f>IF(FN_MC!M65="","*",FN_MC!M65)</f>
        <v>-</v>
      </c>
      <c r="L63" s="110" t="str">
        <f>IF(FN_MC!N65="","*",FN_MC!N65)</f>
        <v>-</v>
      </c>
      <c r="M63" s="111" t="str">
        <f>IF(FN_MC!J65="","*",FN_MC!J65)</f>
        <v>*</v>
      </c>
      <c r="N63" s="296" t="str">
        <f>IF(FN_MC!K65="","*",FN_MC!K65)</f>
        <v>*</v>
      </c>
      <c r="O63" s="296" t="str">
        <f>IF(FN_MC!L65="","*",FN_MC!L65)</f>
        <v>-</v>
      </c>
      <c r="P63" s="111"/>
      <c r="Q63" s="128" t="str">
        <f>IF(FN_MC!O65="","*",FN_MC!O65)</f>
        <v>*</v>
      </c>
      <c r="R63" s="128" t="str">
        <f>IF(FN_MC!P65="","*",FN_MC!P65)</f>
        <v>*</v>
      </c>
      <c r="S63" s="110" t="str">
        <f>IF(FN_MC!Q65="","*",CONCATENATE(FN_MC!Q65," ",FN_MC!R65))</f>
        <v>*</v>
      </c>
      <c r="T63" s="110" t="str">
        <f>IF(FN_MC!V65="","*",FN_MC!V65)</f>
        <v>*</v>
      </c>
      <c r="U63" s="110" t="str">
        <f>IF(FN_MC!W65="","*",FN_MC!W65)</f>
        <v>*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*</v>
      </c>
      <c r="C64" s="109" t="str">
        <f>IF(FN_MC!Z66="","*",FN_MC!Z66)</f>
        <v>*</v>
      </c>
      <c r="D64" s="110" t="str">
        <f>IF(FN_MC!S66="","*",FN_MC!S66)</f>
        <v>-</v>
      </c>
      <c r="E64" s="110" t="str">
        <f>IF(FN_MC!T66="","*",FN_MC!T66)</f>
        <v>-</v>
      </c>
      <c r="F64" s="110" t="str">
        <f>IF(FN_MC!B66="","*",FN_MC!B66)</f>
        <v>*</v>
      </c>
      <c r="G64" s="110" t="str">
        <f>IF(FN_MC!D66="","*",FN_MC!D66)</f>
        <v>*</v>
      </c>
      <c r="H64" s="110" t="str">
        <f>IF(FN_MC!F66="","*",FN_MC!F66)</f>
        <v>*</v>
      </c>
      <c r="I64" s="110" t="str">
        <f>IF(FN_MC!H66="","*",FN_MC!H66)</f>
        <v>*</v>
      </c>
      <c r="J64" s="110" t="str">
        <f>IF(FN_MC!I66="","*",FN_MC!I66)</f>
        <v>*</v>
      </c>
      <c r="K64" s="110" t="str">
        <f>IF(FN_MC!M66="","*",FN_MC!M66)</f>
        <v>-</v>
      </c>
      <c r="L64" s="110" t="str">
        <f>IF(FN_MC!N66="","*",FN_MC!N66)</f>
        <v>-</v>
      </c>
      <c r="M64" s="111" t="str">
        <f>IF(FN_MC!J66="","*",FN_MC!J66)</f>
        <v>*</v>
      </c>
      <c r="N64" s="296" t="str">
        <f>IF(FN_MC!K66="","*",FN_MC!K66)</f>
        <v>*</v>
      </c>
      <c r="O64" s="296" t="str">
        <f>IF(FN_MC!L66="","*",FN_MC!L66)</f>
        <v>-</v>
      </c>
      <c r="P64" s="111"/>
      <c r="Q64" s="128" t="str">
        <f>IF(FN_MC!O66="","*",FN_MC!O66)</f>
        <v>*</v>
      </c>
      <c r="R64" s="128" t="str">
        <f>IF(FN_MC!P66="","*",FN_MC!P66)</f>
        <v>*</v>
      </c>
      <c r="S64" s="110" t="str">
        <f>IF(FN_MC!Q66="","*",CONCATENATE(FN_MC!Q66," ",FN_MC!R66))</f>
        <v>*</v>
      </c>
      <c r="T64" s="110" t="str">
        <f>IF(FN_MC!V66="","*",FN_MC!V66)</f>
        <v>*</v>
      </c>
      <c r="U64" s="110" t="str">
        <f>IF(FN_MC!W66="","*",FN_MC!W66)</f>
        <v>*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*</v>
      </c>
      <c r="B65" s="109" t="str">
        <f>IF(FN_MC!X67="","*",FN_MC!X67)</f>
        <v>*</v>
      </c>
      <c r="C65" s="109" t="str">
        <f>IF(FN_MC!Z67="","*",FN_MC!Z67)</f>
        <v>*</v>
      </c>
      <c r="D65" s="110" t="str">
        <f>IF(FN_MC!S67="","*",FN_MC!S67)</f>
        <v>-</v>
      </c>
      <c r="E65" s="110" t="str">
        <f>IF(FN_MC!T67="","*",FN_MC!T67)</f>
        <v>-</v>
      </c>
      <c r="F65" s="110" t="str">
        <f>IF(FN_MC!B67="","*",FN_MC!B67)</f>
        <v>*</v>
      </c>
      <c r="G65" s="110" t="str">
        <f>IF(FN_MC!D67="","*",FN_MC!D67)</f>
        <v>*</v>
      </c>
      <c r="H65" s="110" t="str">
        <f>IF(FN_MC!F67="","*",FN_MC!F67)</f>
        <v>*</v>
      </c>
      <c r="I65" s="110" t="str">
        <f>IF(FN_MC!H67="","*",FN_MC!H67)</f>
        <v>*</v>
      </c>
      <c r="J65" s="110" t="str">
        <f>IF(FN_MC!I67="","*",FN_MC!I67)</f>
        <v>*</v>
      </c>
      <c r="K65" s="110" t="str">
        <f>IF(FN_MC!M67="","*",FN_MC!M67)</f>
        <v>-</v>
      </c>
      <c r="L65" s="110" t="str">
        <f>IF(FN_MC!N67="","*",FN_MC!N67)</f>
        <v>-</v>
      </c>
      <c r="M65" s="111" t="str">
        <f>IF(FN_MC!J67="","*",FN_MC!J67)</f>
        <v>*</v>
      </c>
      <c r="N65" s="296" t="str">
        <f>IF(FN_MC!K67="","*",FN_MC!K67)</f>
        <v>*</v>
      </c>
      <c r="O65" s="296" t="str">
        <f>IF(FN_MC!L67="","*",FN_MC!L67)</f>
        <v>-</v>
      </c>
      <c r="P65" s="111"/>
      <c r="Q65" s="128" t="str">
        <f>IF(FN_MC!O67="","*",FN_MC!O67)</f>
        <v>*</v>
      </c>
      <c r="R65" s="128" t="str">
        <f>IF(FN_MC!P67="","*",FN_MC!P67)</f>
        <v>*</v>
      </c>
      <c r="S65" s="110" t="str">
        <f>IF(FN_MC!Q67="","*",CONCATENATE(FN_MC!Q67," ",FN_MC!R67))</f>
        <v>*</v>
      </c>
      <c r="T65" s="110" t="str">
        <f>IF(FN_MC!V67="","*",FN_MC!V67)</f>
        <v>*</v>
      </c>
      <c r="U65" s="110" t="str">
        <f>IF(FN_MC!W67="","*",FN_MC!W67)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*</v>
      </c>
      <c r="B67" s="109" t="str">
        <f>IF(FN_MC!X69="","*",FN_MC!X69)</f>
        <v>*</v>
      </c>
      <c r="C67" s="109" t="str">
        <f>IF(FN_MC!Z69="","*",FN_MC!Z69)</f>
        <v>*</v>
      </c>
      <c r="D67" s="110" t="str">
        <f>IF(FN_MC!S69="","*",FN_MC!S69)</f>
        <v>-</v>
      </c>
      <c r="E67" s="110" t="str">
        <f>IF(FN_MC!T69="","*",FN_MC!T69)</f>
        <v>-</v>
      </c>
      <c r="F67" s="110" t="str">
        <f>IF(FN_MC!B69="","*",FN_MC!B69)</f>
        <v>*</v>
      </c>
      <c r="G67" s="110" t="str">
        <f>IF(FN_MC!D69="","*",FN_MC!D69)</f>
        <v>*</v>
      </c>
      <c r="H67" s="110" t="str">
        <f>IF(FN_MC!F69="","*",FN_MC!F69)</f>
        <v>*</v>
      </c>
      <c r="I67" s="110" t="str">
        <f>IF(FN_MC!H69="","*",FN_MC!H69)</f>
        <v>*</v>
      </c>
      <c r="J67" s="110" t="str">
        <f>IF(FN_MC!I69="","*",FN_MC!I69)</f>
        <v>*</v>
      </c>
      <c r="K67" s="110" t="str">
        <f>IF(FN_MC!M69="","*",FN_MC!M69)</f>
        <v>-</v>
      </c>
      <c r="L67" s="110" t="str">
        <f>IF(FN_MC!N69="","*",FN_MC!N69)</f>
        <v>-</v>
      </c>
      <c r="M67" s="111" t="str">
        <f>IF(FN_MC!J69="","*",FN_MC!J69)</f>
        <v>*</v>
      </c>
      <c r="N67" s="296" t="str">
        <f>IF(FN_MC!K69="","*",FN_MC!K69)</f>
        <v>*</v>
      </c>
      <c r="O67" s="296" t="str">
        <f>IF(FN_MC!L69="","*",FN_MC!L69)</f>
        <v>-</v>
      </c>
      <c r="P67" s="111"/>
      <c r="Q67" s="128" t="str">
        <f>IF(FN_MC!O69="","*",FN_MC!O69)</f>
        <v>*</v>
      </c>
      <c r="R67" s="128" t="str">
        <f>IF(FN_MC!P69="","*",FN_MC!P69)</f>
        <v>*</v>
      </c>
      <c r="S67" s="110" t="str">
        <f>IF(FN_MC!Q69="","*",CONCATENATE(FN_MC!Q69," ",FN_MC!R69))</f>
        <v>*</v>
      </c>
      <c r="T67" s="110" t="str">
        <f>IF(FN_MC!V69="","*",FN_MC!V69)</f>
        <v>*</v>
      </c>
      <c r="U67" s="110" t="str">
        <f>IF(FN_MC!W69="","*",FN_MC!W69)</f>
        <v>*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*</v>
      </c>
      <c r="B68" s="109" t="str">
        <f>IF(FN_MC!X70="","*",FN_MC!X70)</f>
        <v>*</v>
      </c>
      <c r="C68" s="109" t="str">
        <f>IF(FN_MC!Z70="","*",FN_MC!Z70)</f>
        <v>*</v>
      </c>
      <c r="D68" s="110" t="str">
        <f>IF(FN_MC!S70="","*",FN_MC!S70)</f>
        <v>-</v>
      </c>
      <c r="E68" s="110" t="str">
        <f>IF(FN_MC!T70="","*",FN_MC!T70)</f>
        <v>-</v>
      </c>
      <c r="F68" s="110" t="str">
        <f>IF(FN_MC!B70="","*",FN_MC!B70)</f>
        <v>*</v>
      </c>
      <c r="G68" s="110" t="str">
        <f>IF(FN_MC!D70="","*",FN_MC!D70)</f>
        <v>*</v>
      </c>
      <c r="H68" s="110" t="str">
        <f>IF(FN_MC!F70="","*",FN_MC!F70)</f>
        <v>*</v>
      </c>
      <c r="I68" s="110" t="str">
        <f>IF(FN_MC!H70="","*",FN_MC!H70)</f>
        <v>*</v>
      </c>
      <c r="J68" s="110" t="str">
        <f>IF(FN_MC!I70="","*",FN_MC!I70)</f>
        <v>*</v>
      </c>
      <c r="K68" s="110" t="str">
        <f>IF(FN_MC!M70="","*",FN_MC!M70)</f>
        <v>-</v>
      </c>
      <c r="L68" s="110" t="str">
        <f>IF(FN_MC!N70="","*",FN_MC!N70)</f>
        <v>-</v>
      </c>
      <c r="M68" s="111" t="str">
        <f>IF(FN_MC!J70="","*",FN_MC!J70)</f>
        <v>*</v>
      </c>
      <c r="N68" s="296" t="str">
        <f>IF(FN_MC!K70="","*",FN_MC!K70)</f>
        <v>*</v>
      </c>
      <c r="O68" s="296" t="str">
        <f>IF(FN_MC!L70="","*",FN_MC!L70)</f>
        <v>-</v>
      </c>
      <c r="P68" s="111"/>
      <c r="Q68" s="128" t="str">
        <f>IF(FN_MC!O70="","*",FN_MC!O70)</f>
        <v>*</v>
      </c>
      <c r="R68" s="128" t="str">
        <f>IF(FN_MC!P70="","*",FN_MC!P70)</f>
        <v>*</v>
      </c>
      <c r="S68" s="110" t="str">
        <f>IF(FN_MC!Q70="","*",CONCATENATE(FN_MC!Q70," ",FN_MC!R70))</f>
        <v>*</v>
      </c>
      <c r="T68" s="110" t="str">
        <f>IF(FN_MC!V70="","*",FN_MC!V70)</f>
        <v>*</v>
      </c>
      <c r="U68" s="110" t="str">
        <f>IF(FN_MC!W70="","*",FN_MC!W70)</f>
        <v>*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*</v>
      </c>
      <c r="B70" s="109" t="str">
        <f>IF(FN_MC!X72="","*",FN_MC!X72)</f>
        <v>*</v>
      </c>
      <c r="C70" s="109" t="str">
        <f>IF(FN_MC!Z72="","*",FN_MC!Z72)</f>
        <v>*</v>
      </c>
      <c r="D70" s="110" t="str">
        <f>IF(FN_MC!S72="","*",FN_MC!S72)</f>
        <v>-</v>
      </c>
      <c r="E70" s="110" t="str">
        <f>IF(FN_MC!T72="","*",FN_MC!T72)</f>
        <v>-</v>
      </c>
      <c r="F70" s="110" t="str">
        <f>IF(FN_MC!B72="","*",FN_MC!B72)</f>
        <v>*</v>
      </c>
      <c r="G70" s="110" t="str">
        <f>IF(FN_MC!D72="","*",FN_MC!D72)</f>
        <v>*</v>
      </c>
      <c r="H70" s="110" t="str">
        <f>IF(FN_MC!F72="","*",FN_MC!F72)</f>
        <v>*</v>
      </c>
      <c r="I70" s="110" t="str">
        <f>IF(FN_MC!H72="","*",FN_MC!H72)</f>
        <v>*</v>
      </c>
      <c r="J70" s="110" t="str">
        <f>IF(FN_MC!I72="","*",FN_MC!I72)</f>
        <v>*</v>
      </c>
      <c r="K70" s="110" t="str">
        <f>IF(FN_MC!M72="","*",FN_MC!M72)</f>
        <v>-</v>
      </c>
      <c r="L70" s="110" t="str">
        <f>IF(FN_MC!N72="","*",FN_MC!N72)</f>
        <v>-</v>
      </c>
      <c r="M70" s="111" t="str">
        <f>IF(FN_MC!J72="","*",FN_MC!J72)</f>
        <v>*</v>
      </c>
      <c r="N70" s="296" t="str">
        <f>IF(FN_MC!K72="","*",FN_MC!K72)</f>
        <v>*</v>
      </c>
      <c r="O70" s="296" t="str">
        <f>IF(FN_MC!L72="","*",FN_MC!L72)</f>
        <v>-</v>
      </c>
      <c r="P70" s="111"/>
      <c r="Q70" s="128" t="str">
        <f>IF(FN_MC!O72="","*",FN_MC!O72)</f>
        <v>*</v>
      </c>
      <c r="R70" s="128" t="str">
        <f>IF(FN_MC!P72="","*",FN_MC!P72)</f>
        <v>*</v>
      </c>
      <c r="S70" s="110" t="str">
        <f>IF(FN_MC!Q72="","*",CONCATENATE(FN_MC!Q72," ",FN_MC!R72))</f>
        <v>*</v>
      </c>
      <c r="T70" s="110" t="str">
        <f>IF(FN_MC!V72="","*",FN_MC!V72)</f>
        <v>*</v>
      </c>
      <c r="U70" s="110" t="str">
        <f>IF(FN_MC!W72="","*",FN_MC!W72)</f>
        <v>*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*</v>
      </c>
      <c r="C71" s="109" t="str">
        <f>IF(FN_MC!Z73="","*",FN_MC!Z73)</f>
        <v>*</v>
      </c>
      <c r="D71" s="110" t="str">
        <f>IF(FN_MC!S73="","*",FN_MC!S73)</f>
        <v>-</v>
      </c>
      <c r="E71" s="110" t="str">
        <f>IF(FN_MC!T73="","*",FN_MC!T73)</f>
        <v>-</v>
      </c>
      <c r="F71" s="110" t="str">
        <f>IF(FN_MC!B73="","*",FN_MC!B73)</f>
        <v>*</v>
      </c>
      <c r="G71" s="110" t="str">
        <f>IF(FN_MC!D73="","*",FN_MC!D73)</f>
        <v>*</v>
      </c>
      <c r="H71" s="110" t="str">
        <f>IF(FN_MC!F73="","*",FN_MC!F73)</f>
        <v>*</v>
      </c>
      <c r="I71" s="110" t="str">
        <f>IF(FN_MC!H73="","*",FN_MC!H73)</f>
        <v>*</v>
      </c>
      <c r="J71" s="110" t="str">
        <f>IF(FN_MC!I73="","*",FN_MC!I73)</f>
        <v>*</v>
      </c>
      <c r="K71" s="110" t="str">
        <f>IF(FN_MC!M73="","*",FN_MC!M73)</f>
        <v>-</v>
      </c>
      <c r="L71" s="110" t="str">
        <f>IF(FN_MC!N73="","*",FN_MC!N73)</f>
        <v>-</v>
      </c>
      <c r="M71" s="111" t="str">
        <f>IF(FN_MC!J73="","*",FN_MC!J73)</f>
        <v>*</v>
      </c>
      <c r="N71" s="296" t="str">
        <f>IF(FN_MC!K73="","*",FN_MC!K73)</f>
        <v>*</v>
      </c>
      <c r="O71" s="296" t="str">
        <f>IF(FN_MC!L73="","*",FN_MC!L73)</f>
        <v>-</v>
      </c>
      <c r="P71" s="111"/>
      <c r="Q71" s="128" t="str">
        <f>IF(FN_MC!O73="","*",FN_MC!O73)</f>
        <v>*</v>
      </c>
      <c r="R71" s="128" t="str">
        <f>IF(FN_MC!P73="","*",FN_MC!P73)</f>
        <v>*</v>
      </c>
      <c r="S71" s="110" t="str">
        <f>IF(FN_MC!Q73="","*",CONCATENATE(FN_MC!Q73," ",FN_MC!R73))</f>
        <v>*</v>
      </c>
      <c r="T71" s="110" t="str">
        <f>IF(FN_MC!V73="","*",FN_MC!V73)</f>
        <v>*</v>
      </c>
      <c r="U71" s="110" t="str">
        <f>IF(FN_MC!W73="","*",FN_MC!W73)</f>
        <v>*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*</v>
      </c>
      <c r="B72" s="109" t="str">
        <f>IF(FN_MC!X74="","*",FN_MC!X74)</f>
        <v>*</v>
      </c>
      <c r="C72" s="109" t="str">
        <f>IF(FN_MC!Z74="","*",FN_MC!Z74)</f>
        <v>*</v>
      </c>
      <c r="D72" s="110" t="str">
        <f>IF(FN_MC!S74="","*",FN_MC!S74)</f>
        <v>-</v>
      </c>
      <c r="E72" s="110" t="str">
        <f>IF(FN_MC!T74="","*",FN_MC!T74)</f>
        <v>-</v>
      </c>
      <c r="F72" s="110" t="str">
        <f>IF(FN_MC!B74="","*",FN_MC!B74)</f>
        <v>*</v>
      </c>
      <c r="G72" s="110" t="str">
        <f>IF(FN_MC!D74="","*",FN_MC!D74)</f>
        <v>*</v>
      </c>
      <c r="H72" s="110" t="str">
        <f>IF(FN_MC!F74="","*",FN_MC!F74)</f>
        <v>*</v>
      </c>
      <c r="I72" s="110" t="str">
        <f>IF(FN_MC!H74="","*",FN_MC!H74)</f>
        <v>*</v>
      </c>
      <c r="J72" s="110" t="str">
        <f>IF(FN_MC!I74="","*",FN_MC!I74)</f>
        <v>*</v>
      </c>
      <c r="K72" s="110" t="str">
        <f>IF(FN_MC!M74="","*",FN_MC!M74)</f>
        <v>-</v>
      </c>
      <c r="L72" s="110" t="str">
        <f>IF(FN_MC!N74="","*",FN_MC!N74)</f>
        <v>-</v>
      </c>
      <c r="M72" s="111" t="str">
        <f>IF(FN_MC!J74="","*",FN_MC!J74)</f>
        <v>*</v>
      </c>
      <c r="N72" s="296" t="str">
        <f>IF(FN_MC!K74="","*",FN_MC!K74)</f>
        <v>*</v>
      </c>
      <c r="O72" s="296" t="str">
        <f>IF(FN_MC!L74="","*",FN_MC!L74)</f>
        <v>-</v>
      </c>
      <c r="P72" s="111"/>
      <c r="Q72" s="128" t="str">
        <f>IF(FN_MC!O74="","*",FN_MC!O74)</f>
        <v>*</v>
      </c>
      <c r="R72" s="128" t="str">
        <f>IF(FN_MC!P74="","*",FN_MC!P74)</f>
        <v>*</v>
      </c>
      <c r="S72" s="110" t="str">
        <f>IF(FN_MC!Q74="","*",CONCATENATE(FN_MC!Q74," ",FN_MC!R74))</f>
        <v>*</v>
      </c>
      <c r="T72" s="110" t="str">
        <f>IF(FN_MC!V74="","*",FN_MC!V74)</f>
        <v>*</v>
      </c>
      <c r="U72" s="110" t="str">
        <f>IF(FN_MC!W74="","*",FN_MC!W74)</f>
        <v>*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-</v>
      </c>
      <c r="L73" s="110" t="str">
        <f>IF(FN_MC!N75="","*",FN_MC!N75)</f>
        <v>-</v>
      </c>
      <c r="M73" s="111" t="str">
        <f>IF(FN_MC!J75="","*",FN_MC!J75)</f>
        <v>*</v>
      </c>
      <c r="N73" s="296" t="str">
        <f>IF(FN_MC!K75="","*",FN_MC!K75)</f>
        <v>*</v>
      </c>
      <c r="O73" s="296" t="str">
        <f>IF(FN_MC!L75="","*",FN_MC!L75)</f>
        <v>-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6" t="str">
        <f>IF(FN_MC!K78="","*",FN_MC!K78)</f>
        <v>*</v>
      </c>
      <c r="O76" s="296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6" t="str">
        <f>IF(FN_MC!K79="","*",FN_MC!K79)</f>
        <v>*</v>
      </c>
      <c r="O77" s="296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6" t="str">
        <f>IF(FN_MC!K80="","*",FN_MC!K80)</f>
        <v>*</v>
      </c>
      <c r="O78" s="296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6" t="str">
        <f>IF(FN_MC!K81="","*",FN_MC!K81)</f>
        <v>*</v>
      </c>
      <c r="O79" s="296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6" t="str">
        <f>IF(FN_MC!K82="","*",FN_MC!K82)</f>
        <v>*</v>
      </c>
      <c r="O80" s="296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6" t="str">
        <f>IF(FN_MC!K83="","*",FN_MC!K83)</f>
        <v>*</v>
      </c>
      <c r="O81" s="296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6" t="str">
        <f>IF(FN_MC!K84="","*",FN_MC!K84)</f>
        <v>*</v>
      </c>
      <c r="O82" s="296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6" t="str">
        <f>IF(FN_MC!K85="","*",FN_MC!K85)</f>
        <v>*</v>
      </c>
      <c r="O83" s="296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6" t="str">
        <f>IF(FN_MC!K86="","*",FN_MC!K86)</f>
        <v>*</v>
      </c>
      <c r="O84" s="296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6" t="str">
        <f>IF(FN_MC!K87="","*",FN_MC!K87)</f>
        <v>*</v>
      </c>
      <c r="O85" s="296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6" t="str">
        <f>IF(FN_MC!K88="","*",FN_MC!K88)</f>
        <v>*</v>
      </c>
      <c r="O86" s="296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6" t="str">
        <f>IF(FN_MC!K89="","*",FN_MC!K89)</f>
        <v>*</v>
      </c>
      <c r="O87" s="296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6" t="str">
        <f>IF(FN_MC!K90="","*",FN_MC!K90)</f>
        <v>*</v>
      </c>
      <c r="O88" s="296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6" t="str">
        <f>IF(FN_MC!K94="","*",FN_MC!K94)</f>
        <v>*</v>
      </c>
      <c r="O92" s="296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6" t="str">
        <f>IF(FN_MC!K95="","*",FN_MC!K95)</f>
        <v>*</v>
      </c>
      <c r="O93" s="296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6" t="str">
        <f>IF(FN_MC!K96="","*",FN_MC!K96)</f>
        <v>*</v>
      </c>
      <c r="O94" s="296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6" t="str">
        <f>IF(FN_MC!K97="","*",FN_MC!K97)</f>
        <v>*</v>
      </c>
      <c r="O95" s="296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6" t="str">
        <f>IF(FN_MC!K98="","*",FN_MC!K98)</f>
        <v>*</v>
      </c>
      <c r="O96" s="296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6" t="str">
        <f>IF(FN_MC!K99="","*",FN_MC!K99)</f>
        <v>*</v>
      </c>
      <c r="O97" s="296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6" t="str">
        <f>IF(FN_MC!K100="","*",FN_MC!K100)</f>
        <v>*</v>
      </c>
      <c r="O98" s="296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6" t="str">
        <f>IF(FN_MC!K101="","*",FN_MC!K101)</f>
        <v>*</v>
      </c>
      <c r="O99" s="296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6" t="str">
        <f>IF(FN_MC!K102="","*",FN_MC!K102)</f>
        <v>*</v>
      </c>
      <c r="O100" s="296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6" t="str">
        <f>IF(FN_MC!K103="","*",FN_MC!K103)</f>
        <v>*</v>
      </c>
      <c r="O101" s="296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6" t="str">
        <f>IF(FN_MC!K104="","*",FN_MC!K104)</f>
        <v>*</v>
      </c>
      <c r="O102" s="296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6" t="str">
        <f>IF(FN_MC!K105="","*",FN_MC!K105)</f>
        <v>*</v>
      </c>
      <c r="O103" s="296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6" t="str">
        <f>IF(FN_MC!K106="","*",FN_MC!K106)</f>
        <v>*</v>
      </c>
      <c r="O104" s="296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7" t="str">
        <f>IF(FN_MC!K3003="","*",FN_MC!K3003)</f>
        <v>*</v>
      </c>
      <c r="O3001" s="297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7" t="str">
        <f>IF(FN_MC!K3004="","*",FN_MC!K3004)</f>
        <v>*</v>
      </c>
      <c r="O3002" s="297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7" t="str">
        <f>IF(FN_MC!K3005="","*",FN_MC!K3005)</f>
        <v>*</v>
      </c>
      <c r="O3003" s="297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7" t="str">
        <f>IF(FN_MC!K3006="","*",FN_MC!K3006)</f>
        <v>*</v>
      </c>
      <c r="O3004" s="297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7" t="str">
        <f>IF(FN_MC!K3007="","*",FN_MC!K3007)</f>
        <v>*</v>
      </c>
      <c r="O3005" s="297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7" t="str">
        <f>IF(FN_MC!K3008="","*",FN_MC!K3008)</f>
        <v>*</v>
      </c>
      <c r="O3006" s="297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7" t="str">
        <f>IF(FN_MC!K3009="","*",FN_MC!K3009)</f>
        <v>*</v>
      </c>
      <c r="O3007" s="297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7" t="str">
        <f>IF(FN_MC!K3010="","*",FN_MC!K3010)</f>
        <v>*</v>
      </c>
      <c r="O3008" s="297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7" t="str">
        <f>IF(FN_MC!K3011="","*",FN_MC!K3011)</f>
        <v>*</v>
      </c>
      <c r="O3009" s="297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7" t="str">
        <f>IF(FN_MC!K3012="","*",FN_MC!K3012)</f>
        <v>*</v>
      </c>
      <c r="O3010" s="297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3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H3040" sqref="A3040:H3040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1325</v>
      </c>
      <c r="C2" s="95" t="s">
        <v>1148</v>
      </c>
      <c r="D2" s="95" t="s">
        <v>1150</v>
      </c>
      <c r="E2" s="95" t="s">
        <v>1326</v>
      </c>
      <c r="F2" s="95" t="s">
        <v>1327</v>
      </c>
      <c r="G2" s="95" t="s">
        <v>1328</v>
      </c>
      <c r="H2" s="95" t="s">
        <v>1329</v>
      </c>
      <c r="I2" s="95" t="s">
        <v>1330</v>
      </c>
      <c r="J2" s="95" t="s">
        <v>1331</v>
      </c>
      <c r="K2" s="131" t="s">
        <v>1332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 t="str">
        <f>IF(FN_MC!B21="","*",FN_MC!B21)</f>
        <v>*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*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TAL</v>
      </c>
      <c r="F37" s="137" t="str">
        <f>IF(FN_MC!M39="","*",FN_MC!M39)</f>
        <v>TAL-TRO</v>
      </c>
      <c r="G37" s="121" t="str">
        <f>IF(FN_MC!I39="","*",FN_MC!I39)</f>
        <v>TRO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*</v>
      </c>
      <c r="C38" s="121">
        <f>IF(FN_MC!B40="","*",FN_MC!B40)</f>
        <v>45965</v>
      </c>
      <c r="D38" s="121" t="str">
        <f>IF(FN_MC!D40="","*",FN_MC!D40)</f>
        <v>BRUNO (TF-525)</v>
      </c>
      <c r="E38" s="121" t="str">
        <f>IF(FN_MC!H40="","*",FN_MC!H40)</f>
        <v>556TEP</v>
      </c>
      <c r="F38" s="137" t="str">
        <f>IF(FN_MC!M40="","*",FN_MC!M40)</f>
        <v>TRM-TEP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*</v>
      </c>
      <c r="C39" s="121">
        <f>IF(FN_MC!B41="","*",FN_MC!B41)</f>
        <v>45965</v>
      </c>
      <c r="D39" s="121" t="str">
        <f>IF(FN_MC!D41="","*",FN_MC!D41)</f>
        <v>W48</v>
      </c>
      <c r="E39" s="121" t="str">
        <f>IF(FN_MC!H41="","*",FN_MC!H41)</f>
        <v>TOM2</v>
      </c>
      <c r="F39" s="137" t="str">
        <f>IF(FN_MC!M41="","*",FN_MC!M41)</f>
        <v>TBA-TIP</v>
      </c>
      <c r="G39" s="121" t="str">
        <f>IF(FN_MC!I41="","*",FN_MC!I41)</f>
        <v>TOM2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0.35416666666666669</v>
      </c>
    </row>
    <row r="40" spans="2:11" s="123" customFormat="1" hidden="1">
      <c r="B40" s="120" t="str">
        <f>IF(FN_MC!Y42="","*",FN_MC!Y42)</f>
        <v>*</v>
      </c>
      <c r="C40" s="121">
        <f>IF(FN_MC!B42="","*",FN_MC!B42)</f>
        <v>45965</v>
      </c>
      <c r="D40" s="121" t="str">
        <f>IF(FN_MC!D42="","*",FN_MC!D42)</f>
        <v>W70</v>
      </c>
      <c r="E40" s="121" t="str">
        <f>IF(FN_MC!H42="","*",FN_MC!H42)</f>
        <v>TOM2</v>
      </c>
      <c r="F40" s="137" t="str">
        <f>IF(FN_MC!M42="","*",FN_MC!M42)</f>
        <v>TSE</v>
      </c>
      <c r="G40" s="121" t="str">
        <f>IF(FN_MC!I42="","*",FN_MC!I42)</f>
        <v>TCS2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2</v>
      </c>
      <c r="K40" s="134">
        <f>IF(FN_MC!AD42="","*",FN_MC!AD42)</f>
        <v>0.33333333333333331</v>
      </c>
    </row>
    <row r="41" spans="2:11" s="123" customFormat="1" hidden="1">
      <c r="B41" s="120" t="str">
        <f>IF(FN_MC!Y43="","*",FN_MC!Y43)</f>
        <v>*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TLA-TSE</v>
      </c>
      <c r="G41" s="121" t="str">
        <f>IF(FN_MC!I43="","*",FN_MC!I43)</f>
        <v>TCS2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*</v>
      </c>
      <c r="C42" s="121">
        <f>IF(FN_MC!B44="","*",FN_MC!B44)</f>
        <v>45965</v>
      </c>
      <c r="D42" s="121" t="str">
        <f>IF(FN_MC!D44="","*",FN_MC!D44)</f>
        <v>W50</v>
      </c>
      <c r="E42" s="121" t="str">
        <f>IF(FN_MC!H44="","*",FN_MC!H44)</f>
        <v>TCS2</v>
      </c>
      <c r="F42" s="137" t="str">
        <f>IF(FN_MC!M44="","*",FN_MC!M44)</f>
        <v>TVI-TJA</v>
      </c>
      <c r="G42" s="121" t="str">
        <f>IF(FN_MC!I44="","*",FN_MC!I44)</f>
        <v>TCS2</v>
      </c>
      <c r="H42" s="121" t="str">
        <f>IF(FN_MC!AB44="","*",FN_MC!AB44)</f>
        <v>FIXO</v>
      </c>
      <c r="I42" s="121" t="str">
        <f>IF(FN_MC!AC44="","*",FN_MC!AC44)</f>
        <v>ACIONAMENTO</v>
      </c>
      <c r="J42" s="122">
        <f>IF(FN_MC!AA44="","*",FN_MC!AA44)</f>
        <v>2</v>
      </c>
      <c r="K42" s="134">
        <f>IF(FN_MC!AD44="","*",FN_MC!AD44)</f>
        <v>0.3125</v>
      </c>
    </row>
    <row r="43" spans="2:11" s="123" customFormat="1" hidden="1">
      <c r="B43" s="120" t="str">
        <f>IF(FN_MC!Y45="","*",FN_MC!Y45)</f>
        <v>*</v>
      </c>
      <c r="C43" s="121">
        <f>IF(FN_MC!B45="","*",FN_MC!B45)</f>
        <v>45965</v>
      </c>
      <c r="D43" s="121" t="str">
        <f>IF(FN_MC!D45="","*",FN_MC!D45)</f>
        <v>E14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*</v>
      </c>
      <c r="C44" s="121">
        <f>IF(FN_MC!B46="","*",FN_MC!B46)</f>
        <v>45965</v>
      </c>
      <c r="D44" s="121" t="str">
        <f>IF(FN_MC!D46="","*",FN_MC!D46)</f>
        <v>V87</v>
      </c>
      <c r="E44" s="121" t="str">
        <f>IF(FN_MC!H46="","*",FN_MC!H46)</f>
        <v>TVI2</v>
      </c>
      <c r="F44" s="137" t="str">
        <f>IF(FN_MC!M46="","*",FN_MC!M46)</f>
        <v>TID-TVI</v>
      </c>
      <c r="G44" s="121" t="str">
        <f>IF(FN_MC!I46="","*",FN_MC!I46)</f>
        <v>TVI2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0.29166666666666669</v>
      </c>
    </row>
    <row r="45" spans="2:11" s="123" customFormat="1" hidden="1">
      <c r="B45" s="120" t="str">
        <f>IF(FN_MC!Y47="","*",FN_MC!Y47)</f>
        <v>*</v>
      </c>
      <c r="C45" s="121">
        <f>IF(FN_MC!B47="","*",FN_MC!B47)</f>
        <v>45965</v>
      </c>
      <c r="D45" s="121" t="str">
        <f>IF(FN_MC!D47="","*",FN_MC!D47)</f>
        <v>V80</v>
      </c>
      <c r="E45" s="121" t="str">
        <f>IF(FN_MC!H47="","*",FN_MC!H47)</f>
        <v>*</v>
      </c>
      <c r="F45" s="137" t="str">
        <f>IF(FN_MC!M47="","*",FN_MC!M47)</f>
        <v>-</v>
      </c>
      <c r="G45" s="121" t="str">
        <f>IF(FN_MC!I47="","*",FN_MC!I47)</f>
        <v>*</v>
      </c>
      <c r="H45" s="121" t="str">
        <f>IF(FN_MC!AB47="","*",FN_MC!AB47)</f>
        <v>*</v>
      </c>
      <c r="I45" s="121" t="str">
        <f>IF(FN_MC!AC47="","*",FN_MC!AC47)</f>
        <v>*</v>
      </c>
      <c r="J45" s="122" t="str">
        <f>IF(FN_MC!AA47="","*",FN_MC!AA47)</f>
        <v>*</v>
      </c>
      <c r="K45" s="134" t="str">
        <f>IF(FN_MC!AD47="","*",FN_MC!AD47)</f>
        <v>*</v>
      </c>
    </row>
    <row r="46" spans="2:11" s="123" customFormat="1" hidden="1">
      <c r="B46" s="120" t="str">
        <f>IF(FN_MC!Y48="","*",FN_MC!Y48)</f>
        <v>*</v>
      </c>
      <c r="C46" s="121">
        <f>IF(FN_MC!B48="","*",FN_MC!B48)</f>
        <v>45965</v>
      </c>
      <c r="D46" s="121" t="str">
        <f>IF(FN_MC!D48="","*",FN_MC!D48)</f>
        <v>FRANCISCO (TF-670)</v>
      </c>
      <c r="E46" s="121" t="str">
        <f>IF(FN_MC!H48="","*",FN_MC!H48)</f>
        <v>K97TIN</v>
      </c>
      <c r="F46" s="137" t="str">
        <f>IF(FN_MC!M48="","*",FN_MC!M48)</f>
        <v>TSP-TIN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*</v>
      </c>
      <c r="C47" s="121">
        <f>IF(FN_MC!B49="","*",FN_MC!B49)</f>
        <v>45965</v>
      </c>
      <c r="D47" s="121" t="str">
        <f>IF(FN_MC!D49="","*",FN_MC!D49)</f>
        <v>*</v>
      </c>
      <c r="E47" s="121" t="str">
        <f>IF(FN_MC!H49="","*",FN_MC!H49)</f>
        <v>*</v>
      </c>
      <c r="F47" s="137" t="str">
        <f>IF(FN_MC!M49="","*",FN_MC!M49)</f>
        <v>-</v>
      </c>
      <c r="G47" s="121" t="str">
        <f>IF(FN_MC!I49="","*",FN_MC!I49)</f>
        <v>*</v>
      </c>
      <c r="H47" s="121" t="str">
        <f>IF(FN_MC!AB49="","*",FN_MC!AB49)</f>
        <v>*</v>
      </c>
      <c r="I47" s="121" t="str">
        <f>IF(FN_MC!AC49="","*",FN_MC!AC49)</f>
        <v>*</v>
      </c>
      <c r="J47" s="122" t="str">
        <f>IF(FN_MC!AA49="","*",FN_MC!AA49)</f>
        <v>*</v>
      </c>
      <c r="K47" s="134" t="str">
        <f>IF(FN_MC!AD49="","*",FN_MC!AD49)</f>
        <v>*</v>
      </c>
    </row>
    <row r="48" spans="2:11" s="123" customFormat="1" hidden="1">
      <c r="B48" s="120" t="str">
        <f>IF(FN_MC!Y50="","*",FN_MC!Y50)</f>
        <v>*</v>
      </c>
      <c r="C48" s="121">
        <f>IF(FN_MC!B50="","*",FN_MC!B50)</f>
        <v>45965</v>
      </c>
      <c r="D48" s="121" t="str">
        <f>IF(FN_MC!D50="","*",FN_MC!D50)</f>
        <v>*</v>
      </c>
      <c r="E48" s="121" t="str">
        <f>IF(FN_MC!H50="","*",FN_MC!H50)</f>
        <v>*</v>
      </c>
      <c r="F48" s="137" t="str">
        <f>IF(FN_MC!M50="","*",FN_MC!M50)</f>
        <v>-</v>
      </c>
      <c r="G48" s="121" t="str">
        <f>IF(FN_MC!I50="","*",FN_MC!I50)</f>
        <v>*</v>
      </c>
      <c r="H48" s="121" t="str">
        <f>IF(FN_MC!AB50="","*",FN_MC!AB50)</f>
        <v>*</v>
      </c>
      <c r="I48" s="121" t="str">
        <f>IF(FN_MC!AC50="","*",FN_MC!AC50)</f>
        <v>*</v>
      </c>
      <c r="J48" s="122" t="str">
        <f>IF(FN_MC!AA50="","*",FN_MC!AA50)</f>
        <v>*</v>
      </c>
      <c r="K48" s="134" t="str">
        <f>IF(FN_MC!AD50="","*",FN_MC!AD50)</f>
        <v>*</v>
      </c>
    </row>
    <row r="49" spans="2:11" s="123" customFormat="1" hidden="1">
      <c r="B49" s="120" t="str">
        <f>IF(FN_MC!Y51="","*",FN_MC!Y51)</f>
        <v>*</v>
      </c>
      <c r="C49" s="121">
        <f>IF(FN_MC!B51="","*",FN_MC!B51)</f>
        <v>45965</v>
      </c>
      <c r="D49" s="121" t="str">
        <f>IF(FN_MC!D51="","*",FN_MC!D51)</f>
        <v>*</v>
      </c>
      <c r="E49" s="121" t="str">
        <f>IF(FN_MC!H51="","*",FN_MC!H51)</f>
        <v>*</v>
      </c>
      <c r="F49" s="137" t="str">
        <f>IF(FN_MC!M51="","*",FN_MC!M51)</f>
        <v>-</v>
      </c>
      <c r="G49" s="121" t="str">
        <f>IF(FN_MC!I51="","*",FN_MC!I51)</f>
        <v>*</v>
      </c>
      <c r="H49" s="121" t="str">
        <f>IF(FN_MC!AB51="","*",FN_MC!AB51)</f>
        <v>*</v>
      </c>
      <c r="I49" s="121" t="str">
        <f>IF(FN_MC!AC51="","*",FN_MC!AC51)</f>
        <v>*</v>
      </c>
      <c r="J49" s="122" t="str">
        <f>IF(FN_MC!AA51="","*",FN_MC!AA51)</f>
        <v>*</v>
      </c>
      <c r="K49" s="134" t="str">
        <f>IF(FN_MC!AD51="","*",FN_MC!AD51)</f>
        <v>*</v>
      </c>
    </row>
    <row r="50" spans="2:11" s="123" customFormat="1" hidden="1">
      <c r="B50" s="120" t="str">
        <f>IF(FN_MC!Y52="","*",FN_MC!Y52)</f>
        <v>*</v>
      </c>
      <c r="C50" s="121">
        <f>IF(FN_MC!B52="","*",FN_MC!B52)</f>
        <v>45965</v>
      </c>
      <c r="D50" s="121" t="str">
        <f>IF(FN_MC!D52="","*",FN_MC!D52)</f>
        <v>*</v>
      </c>
      <c r="E50" s="121" t="str">
        <f>IF(FN_MC!H52="","*",FN_MC!H52)</f>
        <v>*</v>
      </c>
      <c r="F50" s="137" t="str">
        <f>IF(FN_MC!M52="","*",FN_MC!M52)</f>
        <v>-</v>
      </c>
      <c r="G50" s="121" t="str">
        <f>IF(FN_MC!I52="","*",FN_MC!I52)</f>
        <v>*</v>
      </c>
      <c r="H50" s="121" t="str">
        <f>IF(FN_MC!AB52="","*",FN_MC!AB52)</f>
        <v>*</v>
      </c>
      <c r="I50" s="121" t="str">
        <f>IF(FN_MC!AC52="","*",FN_MC!AC52)</f>
        <v>*</v>
      </c>
      <c r="J50" s="122" t="str">
        <f>IF(FN_MC!AA52="","*",FN_MC!AA52)</f>
        <v>*</v>
      </c>
      <c r="K50" s="134" t="str">
        <f>IF(FN_MC!AD52="","*",FN_MC!AD52)</f>
        <v>*</v>
      </c>
    </row>
    <row r="51" spans="2:11" s="123" customFormat="1" hidden="1">
      <c r="B51" s="120" t="str">
        <f>IF(FN_MC!Y53="","*",FN_MC!Y53)</f>
        <v>*</v>
      </c>
      <c r="C51" s="121">
        <f>IF(FN_MC!B53="","*",FN_MC!B53)</f>
        <v>45965</v>
      </c>
      <c r="D51" s="121" t="str">
        <f>IF(FN_MC!D53="","*",FN_MC!D53)</f>
        <v>*</v>
      </c>
      <c r="E51" s="121" t="str">
        <f>IF(FN_MC!H53="","*",FN_MC!H53)</f>
        <v>*</v>
      </c>
      <c r="F51" s="137" t="str">
        <f>IF(FN_MC!M53="","*",FN_MC!M53)</f>
        <v>-</v>
      </c>
      <c r="G51" s="121" t="str">
        <f>IF(FN_MC!I53="","*",FN_MC!I53)</f>
        <v>*</v>
      </c>
      <c r="H51" s="121" t="str">
        <f>IF(FN_MC!AB53="","*",FN_MC!AB53)</f>
        <v>*</v>
      </c>
      <c r="I51" s="121" t="str">
        <f>IF(FN_MC!AC53="","*",FN_MC!AC53)</f>
        <v>*</v>
      </c>
      <c r="J51" s="122" t="str">
        <f>IF(FN_MC!AA53="","*",FN_MC!AA53)</f>
        <v>*</v>
      </c>
      <c r="K51" s="134" t="str">
        <f>IF(FN_MC!AD53="","*",FN_MC!AD53)</f>
        <v>*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45965</v>
      </c>
      <c r="D52" s="121" t="str">
        <f>IF(FN_MC!D54="","*",FN_MC!D54)</f>
        <v>*</v>
      </c>
      <c r="E52" s="121" t="str">
        <f>IF(FN_MC!H54="","*",FN_MC!H54)</f>
        <v>*</v>
      </c>
      <c r="F52" s="137" t="str">
        <f>IF(FN_MC!M54="","*",FN_MC!M54)</f>
        <v>-</v>
      </c>
      <c r="G52" s="121" t="str">
        <f>IF(FN_MC!I54="","*",FN_MC!I54)</f>
        <v>*</v>
      </c>
      <c r="H52" s="121" t="str">
        <f>IF(FN_MC!AB54="","*",FN_MC!AB54)</f>
        <v>*</v>
      </c>
      <c r="I52" s="121" t="str">
        <f>IF(FN_MC!AC54="","*",FN_MC!AC54)</f>
        <v>*</v>
      </c>
      <c r="J52" s="122" t="str">
        <f>IF(FN_MC!AA54="","*",FN_MC!AA54)</f>
        <v>*</v>
      </c>
      <c r="K52" s="134" t="str">
        <f>IF(FN_MC!AD54="","*",FN_MC!AD54)</f>
        <v>*</v>
      </c>
    </row>
    <row r="53" spans="2:11" s="123" customFormat="1" hidden="1">
      <c r="B53" s="120" t="str">
        <f>IF(FN_MC!Y55="","*",FN_MC!Y55)</f>
        <v>*</v>
      </c>
      <c r="C53" s="121">
        <f>IF(FN_MC!B55="","*",FN_MC!B55)</f>
        <v>45965</v>
      </c>
      <c r="D53" s="121" t="str">
        <f>IF(FN_MC!D55="","*",FN_MC!D55)</f>
        <v>*</v>
      </c>
      <c r="E53" s="121" t="str">
        <f>IF(FN_MC!H55="","*",FN_MC!H55)</f>
        <v>*</v>
      </c>
      <c r="F53" s="137" t="str">
        <f>IF(FN_MC!M55="","*",FN_MC!M55)</f>
        <v>-</v>
      </c>
      <c r="G53" s="121" t="str">
        <f>IF(FN_MC!I55="","*",FN_MC!I55)</f>
        <v>*</v>
      </c>
      <c r="H53" s="121" t="str">
        <f>IF(FN_MC!AB55="","*",FN_MC!AB55)</f>
        <v>*</v>
      </c>
      <c r="I53" s="121" t="str">
        <f>IF(FN_MC!AC55="","*",FN_MC!AC55)</f>
        <v>*</v>
      </c>
      <c r="J53" s="122" t="str">
        <f>IF(FN_MC!AA55="","*",FN_MC!AA55)</f>
        <v>*</v>
      </c>
      <c r="K53" s="134" t="str">
        <f>IF(FN_MC!AD55="","*",FN_MC!AD55)</f>
        <v>*</v>
      </c>
    </row>
    <row r="54" spans="2:11" s="123" customFormat="1" hidden="1">
      <c r="B54" s="120" t="str">
        <f>IF(FN_MC!Y56="","*",FN_MC!Y56)</f>
        <v>*</v>
      </c>
      <c r="C54" s="121" t="str">
        <f>IF(FN_MC!B56="","*",FN_MC!B56)</f>
        <v>*</v>
      </c>
      <c r="D54" s="121" t="str">
        <f>IF(FN_MC!D56="","*",FN_MC!D56)</f>
        <v>*</v>
      </c>
      <c r="E54" s="121" t="str">
        <f>IF(FN_MC!H56="","*",FN_MC!H56)</f>
        <v>*</v>
      </c>
      <c r="F54" s="137" t="str">
        <f>IF(FN_MC!M56="","*",FN_MC!M56)</f>
        <v>-</v>
      </c>
      <c r="G54" s="121" t="str">
        <f>IF(FN_MC!I56="","*",FN_MC!I56)</f>
        <v>*</v>
      </c>
      <c r="H54" s="121" t="str">
        <f>IF(FN_MC!AB56="","*",FN_MC!AB56)</f>
        <v>*</v>
      </c>
      <c r="I54" s="121" t="str">
        <f>IF(FN_MC!AC56="","*",FN_MC!AC56)</f>
        <v>*</v>
      </c>
      <c r="J54" s="122" t="str">
        <f>IF(FN_MC!AA56="","*",FN_MC!AA56)</f>
        <v>*</v>
      </c>
      <c r="K54" s="134" t="str">
        <f>IF(FN_MC!AD56="","*",FN_MC!AD56)</f>
        <v>*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*</v>
      </c>
      <c r="C57" s="121" t="str">
        <f>IF(FN_MC!B59="","*",FN_MC!B59)</f>
        <v>*</v>
      </c>
      <c r="D57" s="121" t="str">
        <f>IF(FN_MC!D59="","*",FN_MC!D59)</f>
        <v>*</v>
      </c>
      <c r="E57" s="121" t="str">
        <f>IF(FN_MC!H59="","*",FN_MC!H59)</f>
        <v>*</v>
      </c>
      <c r="F57" s="137" t="str">
        <f>IF(FN_MC!M59="","*",FN_MC!M59)</f>
        <v>-</v>
      </c>
      <c r="G57" s="121" t="str">
        <f>IF(FN_MC!I59="","*",FN_MC!I59)</f>
        <v>*</v>
      </c>
      <c r="H57" s="121" t="str">
        <f>IF(FN_MC!AB59="","*",FN_MC!AB59)</f>
        <v>*</v>
      </c>
      <c r="I57" s="121" t="str">
        <f>IF(FN_MC!AC59="","*",FN_MC!AC59)</f>
        <v>*</v>
      </c>
      <c r="J57" s="122" t="str">
        <f>IF(FN_MC!AA59="","*",FN_MC!AA59)</f>
        <v>*</v>
      </c>
      <c r="K57" s="134" t="str">
        <f>IF(FN_MC!AD59="","*",FN_MC!AD59)</f>
        <v>*</v>
      </c>
    </row>
    <row r="58" spans="2:11" s="123" customFormat="1" hidden="1">
      <c r="B58" s="120" t="str">
        <f>IF(FN_MC!Y60="","*",FN_MC!Y60)</f>
        <v>*</v>
      </c>
      <c r="C58" s="121" t="str">
        <f>IF(FN_MC!B60="","*",FN_MC!B60)</f>
        <v>*</v>
      </c>
      <c r="D58" s="121" t="str">
        <f>IF(FN_MC!D60="","*",FN_MC!D60)</f>
        <v>*</v>
      </c>
      <c r="E58" s="121" t="str">
        <f>IF(FN_MC!H60="","*",FN_MC!H60)</f>
        <v>*</v>
      </c>
      <c r="F58" s="137" t="str">
        <f>IF(FN_MC!M60="","*",FN_MC!M60)</f>
        <v>-</v>
      </c>
      <c r="G58" s="121" t="str">
        <f>IF(FN_MC!I60="","*",FN_MC!I60)</f>
        <v>*</v>
      </c>
      <c r="H58" s="121" t="str">
        <f>IF(FN_MC!AB60="","*",FN_MC!AB60)</f>
        <v>*</v>
      </c>
      <c r="I58" s="121" t="str">
        <f>IF(FN_MC!AC60="","*",FN_MC!AC60)</f>
        <v>*</v>
      </c>
      <c r="J58" s="122" t="str">
        <f>IF(FN_MC!AA60="","*",FN_MC!AA60)</f>
        <v>*</v>
      </c>
      <c r="K58" s="134" t="str">
        <f>IF(FN_MC!AD60="","*",FN_MC!AD60)</f>
        <v>*</v>
      </c>
    </row>
    <row r="59" spans="2:11" s="123" customFormat="1" hidden="1">
      <c r="B59" s="120" t="str">
        <f>IF(FN_MC!Y61="","*",FN_MC!Y61)</f>
        <v>*</v>
      </c>
      <c r="C59" s="121" t="str">
        <f>IF(FN_MC!B61="","*",FN_MC!B61)</f>
        <v>*</v>
      </c>
      <c r="D59" s="121" t="str">
        <f>IF(FN_MC!D61="","*",FN_MC!D61)</f>
        <v>*</v>
      </c>
      <c r="E59" s="121" t="str">
        <f>IF(FN_MC!H61="","*",FN_MC!H61)</f>
        <v>*</v>
      </c>
      <c r="F59" s="137" t="str">
        <f>IF(FN_MC!M61="","*",FN_MC!M61)</f>
        <v>-</v>
      </c>
      <c r="G59" s="121" t="str">
        <f>IF(FN_MC!I61="","*",FN_MC!I61)</f>
        <v>*</v>
      </c>
      <c r="H59" s="121" t="str">
        <f>IF(FN_MC!AB61="","*",FN_MC!AB61)</f>
        <v>*</v>
      </c>
      <c r="I59" s="121" t="str">
        <f>IF(FN_MC!AC61="","*",FN_MC!AC61)</f>
        <v>*</v>
      </c>
      <c r="J59" s="122" t="str">
        <f>IF(FN_MC!AA61="","*",FN_MC!AA61)</f>
        <v>*</v>
      </c>
      <c r="K59" s="134" t="str">
        <f>IF(FN_MC!AD61="","*",FN_MC!AD61)</f>
        <v>*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*</v>
      </c>
      <c r="E60" s="121" t="str">
        <f>IF(FN_MC!H62="","*",FN_MC!H62)</f>
        <v>*</v>
      </c>
      <c r="F60" s="137" t="str">
        <f>IF(FN_MC!M62="","*",FN_MC!M62)</f>
        <v>-</v>
      </c>
      <c r="G60" s="121" t="str">
        <f>IF(FN_MC!I62="","*",FN_MC!I62)</f>
        <v>*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 hidden="1">
      <c r="B61" s="120" t="str">
        <f>IF(FN_MC!Y63="","*",FN_MC!Y63)</f>
        <v>*</v>
      </c>
      <c r="C61" s="121" t="str">
        <f>IF(FN_MC!B63="","*",FN_MC!B63)</f>
        <v>*</v>
      </c>
      <c r="D61" s="121" t="str">
        <f>IF(FN_MC!D63="","*",FN_MC!D63)</f>
        <v>*</v>
      </c>
      <c r="E61" s="121" t="str">
        <f>IF(FN_MC!H63="","*",FN_MC!H63)</f>
        <v>*</v>
      </c>
      <c r="F61" s="137" t="str">
        <f>IF(FN_MC!M63="","*",FN_MC!M63)</f>
        <v>-</v>
      </c>
      <c r="G61" s="121" t="str">
        <f>IF(FN_MC!I63="","*",FN_MC!I63)</f>
        <v>*</v>
      </c>
      <c r="H61" s="121" t="str">
        <f>IF(FN_MC!AB63="","*",FN_MC!AB63)</f>
        <v>*</v>
      </c>
      <c r="I61" s="121" t="str">
        <f>IF(FN_MC!AC63="","*",FN_MC!AC63)</f>
        <v>*</v>
      </c>
      <c r="J61" s="122" t="str">
        <f>IF(FN_MC!AA63="","*",FN_MC!AA63)</f>
        <v>*</v>
      </c>
      <c r="K61" s="134" t="str">
        <f>IF(FN_MC!AD63="","*",FN_MC!AD63)</f>
        <v>*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*</v>
      </c>
      <c r="C63" s="121" t="str">
        <f>IF(FN_MC!B65="","*",FN_MC!B65)</f>
        <v>*</v>
      </c>
      <c r="D63" s="121" t="str">
        <f>IF(FN_MC!D65="","*",FN_MC!D65)</f>
        <v>*</v>
      </c>
      <c r="E63" s="121" t="str">
        <f>IF(FN_MC!H65="","*",FN_MC!H65)</f>
        <v>*</v>
      </c>
      <c r="F63" s="137" t="str">
        <f>IF(FN_MC!M65="","*",FN_MC!M65)</f>
        <v>-</v>
      </c>
      <c r="G63" s="121" t="str">
        <f>IF(FN_MC!I65="","*",FN_MC!I65)</f>
        <v>*</v>
      </c>
      <c r="H63" s="121" t="str">
        <f>IF(FN_MC!AB65="","*",FN_MC!AB65)</f>
        <v>*</v>
      </c>
      <c r="I63" s="121" t="str">
        <f>IF(FN_MC!AC65="","*",FN_MC!AC65)</f>
        <v>*</v>
      </c>
      <c r="J63" s="122" t="str">
        <f>IF(FN_MC!AA65="","*",FN_MC!AA65)</f>
        <v>*</v>
      </c>
      <c r="K63" s="134" t="str">
        <f>IF(FN_MC!AD65="","*",FN_MC!AD65)</f>
        <v>*</v>
      </c>
    </row>
    <row r="64" spans="2:11" s="123" customFormat="1" hidden="1">
      <c r="B64" s="120" t="str">
        <f>IF(FN_MC!Y66="","*",FN_MC!Y66)</f>
        <v>*</v>
      </c>
      <c r="C64" s="121" t="str">
        <f>IF(FN_MC!B66="","*",FN_MC!B66)</f>
        <v>*</v>
      </c>
      <c r="D64" s="121" t="str">
        <f>IF(FN_MC!D66="","*",FN_MC!D66)</f>
        <v>*</v>
      </c>
      <c r="E64" s="121" t="str">
        <f>IF(FN_MC!H66="","*",FN_MC!H66)</f>
        <v>*</v>
      </c>
      <c r="F64" s="137" t="str">
        <f>IF(FN_MC!M66="","*",FN_MC!M66)</f>
        <v>-</v>
      </c>
      <c r="G64" s="121" t="str">
        <f>IF(FN_MC!I66="","*",FN_MC!I66)</f>
        <v>*</v>
      </c>
      <c r="H64" s="121" t="str">
        <f>IF(FN_MC!AB66="","*",FN_MC!AB66)</f>
        <v>*</v>
      </c>
      <c r="I64" s="121" t="str">
        <f>IF(FN_MC!AC66="","*",FN_MC!AC66)</f>
        <v>*</v>
      </c>
      <c r="J64" s="122" t="str">
        <f>IF(FN_MC!AA66="","*",FN_MC!AA66)</f>
        <v>*</v>
      </c>
      <c r="K64" s="134" t="str">
        <f>IF(FN_MC!AD66="","*",FN_MC!AD66)</f>
        <v>*</v>
      </c>
    </row>
    <row r="65" spans="2:11" s="123" customFormat="1" hidden="1">
      <c r="B65" s="120" t="str">
        <f>IF(FN_MC!Y67="","*",FN_MC!Y67)</f>
        <v>*</v>
      </c>
      <c r="C65" s="121" t="str">
        <f>IF(FN_MC!B67="","*",FN_MC!B67)</f>
        <v>*</v>
      </c>
      <c r="D65" s="121" t="str">
        <f>IF(FN_MC!D67="","*",FN_MC!D67)</f>
        <v>*</v>
      </c>
      <c r="E65" s="121" t="str">
        <f>IF(FN_MC!H67="","*",FN_MC!H67)</f>
        <v>*</v>
      </c>
      <c r="F65" s="137" t="str">
        <f>IF(FN_MC!M67="","*",FN_MC!M67)</f>
        <v>-</v>
      </c>
      <c r="G65" s="121" t="str">
        <f>IF(FN_MC!I67="","*",FN_MC!I67)</f>
        <v>*</v>
      </c>
      <c r="H65" s="121" t="str">
        <f>IF(FN_MC!AB67="","*",FN_MC!AB67)</f>
        <v>*</v>
      </c>
      <c r="I65" s="121" t="str">
        <f>IF(FN_MC!AC67="","*",FN_MC!AC67)</f>
        <v>*</v>
      </c>
      <c r="J65" s="122" t="str">
        <f>IF(FN_MC!AA67="","*",FN_MC!AA67)</f>
        <v>*</v>
      </c>
      <c r="K65" s="134" t="str">
        <f>IF(FN_MC!AD67="","*",FN_MC!AD67)</f>
        <v>*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*</v>
      </c>
      <c r="C67" s="121" t="str">
        <f>IF(FN_MC!B69="","*",FN_MC!B69)</f>
        <v>*</v>
      </c>
      <c r="D67" s="121" t="str">
        <f>IF(FN_MC!D69="","*",FN_MC!D69)</f>
        <v>*</v>
      </c>
      <c r="E67" s="121" t="str">
        <f>IF(FN_MC!H69="","*",FN_MC!H69)</f>
        <v>*</v>
      </c>
      <c r="F67" s="137" t="str">
        <f>IF(FN_MC!M69="","*",FN_MC!M69)</f>
        <v>-</v>
      </c>
      <c r="G67" s="121" t="str">
        <f>IF(FN_MC!I69="","*",FN_MC!I69)</f>
        <v>*</v>
      </c>
      <c r="H67" s="121" t="str">
        <f>IF(FN_MC!AB69="","*",FN_MC!AB69)</f>
        <v>*</v>
      </c>
      <c r="I67" s="121" t="str">
        <f>IF(FN_MC!AC69="","*",FN_MC!AC69)</f>
        <v>*</v>
      </c>
      <c r="J67" s="122" t="str">
        <f>IF(FN_MC!AA69="","*",FN_MC!AA69)</f>
        <v>*</v>
      </c>
      <c r="K67" s="134" t="str">
        <f>IF(FN_MC!AD69="","*",FN_MC!AD69)</f>
        <v>*</v>
      </c>
    </row>
    <row r="68" spans="2:11" s="123" customFormat="1" hidden="1">
      <c r="B68" s="120" t="str">
        <f>IF(FN_MC!Y70="","*",FN_MC!Y70)</f>
        <v>*</v>
      </c>
      <c r="C68" s="121" t="str">
        <f>IF(FN_MC!B70="","*",FN_MC!B70)</f>
        <v>*</v>
      </c>
      <c r="D68" s="121" t="str">
        <f>IF(FN_MC!D70="","*",FN_MC!D70)</f>
        <v>*</v>
      </c>
      <c r="E68" s="121" t="str">
        <f>IF(FN_MC!H70="","*",FN_MC!H70)</f>
        <v>*</v>
      </c>
      <c r="F68" s="137" t="str">
        <f>IF(FN_MC!M70="","*",FN_MC!M70)</f>
        <v>-</v>
      </c>
      <c r="G68" s="121" t="str">
        <f>IF(FN_MC!I70="","*",FN_MC!I70)</f>
        <v>*</v>
      </c>
      <c r="H68" s="121" t="str">
        <f>IF(FN_MC!AB70="","*",FN_MC!AB70)</f>
        <v>*</v>
      </c>
      <c r="I68" s="121" t="str">
        <f>IF(FN_MC!AC70="","*",FN_MC!AC70)</f>
        <v>*</v>
      </c>
      <c r="J68" s="122" t="str">
        <f>IF(FN_MC!AA70="","*",FN_MC!AA70)</f>
        <v>*</v>
      </c>
      <c r="K68" s="134" t="str">
        <f>IF(FN_MC!AD70="","*",FN_MC!AD70)</f>
        <v>*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*</v>
      </c>
      <c r="C70" s="121" t="str">
        <f>IF(FN_MC!B72="","*",FN_MC!B72)</f>
        <v>*</v>
      </c>
      <c r="D70" s="121" t="str">
        <f>IF(FN_MC!D72="","*",FN_MC!D72)</f>
        <v>*</v>
      </c>
      <c r="E70" s="121" t="str">
        <f>IF(FN_MC!H72="","*",FN_MC!H72)</f>
        <v>*</v>
      </c>
      <c r="F70" s="137" t="str">
        <f>IF(FN_MC!M72="","*",FN_MC!M72)</f>
        <v>-</v>
      </c>
      <c r="G70" s="121" t="str">
        <f>IF(FN_MC!I72="","*",FN_MC!I72)</f>
        <v>*</v>
      </c>
      <c r="H70" s="121" t="str">
        <f>IF(FN_MC!AB72="","*",FN_MC!AB72)</f>
        <v>*</v>
      </c>
      <c r="I70" s="121" t="str">
        <f>IF(FN_MC!AC72="","*",FN_MC!AC72)</f>
        <v>*</v>
      </c>
      <c r="J70" s="122" t="str">
        <f>IF(FN_MC!AA72="","*",FN_MC!AA72)</f>
        <v>*</v>
      </c>
      <c r="K70" s="134" t="str">
        <f>IF(FN_MC!AD72="","*",FN_MC!AD72)</f>
        <v>*</v>
      </c>
    </row>
    <row r="71" spans="2:11" s="123" customFormat="1" hidden="1">
      <c r="B71" s="120" t="str">
        <f>IF(FN_MC!Y73="","*",FN_MC!Y73)</f>
        <v>*</v>
      </c>
      <c r="C71" s="121" t="str">
        <f>IF(FN_MC!B73="","*",FN_MC!B73)</f>
        <v>*</v>
      </c>
      <c r="D71" s="121" t="str">
        <f>IF(FN_MC!D73="","*",FN_MC!D73)</f>
        <v>*</v>
      </c>
      <c r="E71" s="121" t="str">
        <f>IF(FN_MC!H73="","*",FN_MC!H73)</f>
        <v>*</v>
      </c>
      <c r="F71" s="137" t="str">
        <f>IF(FN_MC!M73="","*",FN_MC!M73)</f>
        <v>-</v>
      </c>
      <c r="G71" s="121" t="str">
        <f>IF(FN_MC!I73="","*",FN_MC!I73)</f>
        <v>*</v>
      </c>
      <c r="H71" s="121" t="str">
        <f>IF(FN_MC!AB73="","*",FN_MC!AB73)</f>
        <v>*</v>
      </c>
      <c r="I71" s="121" t="str">
        <f>IF(FN_MC!AC73="","*",FN_MC!AC73)</f>
        <v>*</v>
      </c>
      <c r="J71" s="122" t="str">
        <f>IF(FN_MC!AA73="","*",FN_MC!AA73)</f>
        <v>*</v>
      </c>
      <c r="K71" s="134" t="str">
        <f>IF(FN_MC!AD73="","*",FN_MC!AD73)</f>
        <v>*</v>
      </c>
    </row>
    <row r="72" spans="2:11" s="123" customFormat="1" hidden="1">
      <c r="B72" s="120" t="str">
        <f>IF(FN_MC!Y74="","*",FN_MC!Y74)</f>
        <v>*</v>
      </c>
      <c r="C72" s="121" t="str">
        <f>IF(FN_MC!B74="","*",FN_MC!B74)</f>
        <v>*</v>
      </c>
      <c r="D72" s="121" t="str">
        <f>IF(FN_MC!D74="","*",FN_MC!D74)</f>
        <v>*</v>
      </c>
      <c r="E72" s="121" t="str">
        <f>IF(FN_MC!H74="","*",FN_MC!H74)</f>
        <v>*</v>
      </c>
      <c r="F72" s="137" t="str">
        <f>IF(FN_MC!M74="","*",FN_MC!M74)</f>
        <v>-</v>
      </c>
      <c r="G72" s="121" t="str">
        <f>IF(FN_MC!I74="","*",FN_MC!I74)</f>
        <v>*</v>
      </c>
      <c r="H72" s="121" t="str">
        <f>IF(FN_MC!AB74="","*",FN_MC!AB74)</f>
        <v>*</v>
      </c>
      <c r="I72" s="121" t="str">
        <f>IF(FN_MC!AC74="","*",FN_MC!AC74)</f>
        <v>*</v>
      </c>
      <c r="J72" s="122" t="str">
        <f>IF(FN_MC!AA74="","*",FN_MC!AA74)</f>
        <v>*</v>
      </c>
      <c r="K72" s="134" t="str">
        <f>IF(FN_MC!AD74="","*",FN_MC!AD74)</f>
        <v>*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-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3" dateTimeGrouping="day"/>
      </filters>
    </filterColumn>
    <filterColumn colId="6">
      <filters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504F2C3E-7971-419E-93E0-89AA5EEDC0F6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2025-11-03T16:19:24Z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