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97" documentId="120_S{118792C3-22EF-5104-A093-F22BFE3913F3}" xr6:coauthVersionLast="47" xr6:coauthVersionMax="47" xr10:uidLastSave="{2037E9B2-5FCF-4434-959F-77E4314F7A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F92" i="1"/>
  <c r="L92" i="1" a="1"/>
  <c r="L92" i="1"/>
  <c r="M92" i="1" a="1"/>
  <c r="M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M98" i="1" a="1"/>
  <c r="M98" i="1" s="1"/>
  <c r="L98" i="1" a="1"/>
  <c r="L98" i="1" s="1"/>
  <c r="M100" i="1" a="1"/>
  <c r="M100" i="1" s="1"/>
  <c r="L100" i="1" a="1"/>
  <c r="L100" i="1" s="1"/>
  <c r="M97" i="1" a="1"/>
  <c r="M97" i="1" s="1"/>
  <c r="L97" i="1" a="1"/>
  <c r="L97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M99" i="1" a="1"/>
  <c r="M99" i="1" s="1"/>
  <c r="L99" i="1" a="1"/>
  <c r="L99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3" i="1"/>
  <c r="Q94" i="1"/>
  <c r="Q95" i="1"/>
  <c r="R91" i="15" s="1"/>
  <c r="Q96" i="1"/>
  <c r="R92" i="15" s="1"/>
  <c r="Q97" i="1"/>
  <c r="R93" i="15" s="1"/>
  <c r="Q98" i="1"/>
  <c r="R94" i="15" s="1"/>
  <c r="Q99" i="1"/>
  <c r="R95" i="15" s="1"/>
  <c r="Q100" i="1"/>
  <c r="R96" i="15" s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A95" i="1"/>
  <c r="C95" i="1"/>
  <c r="K91" i="15"/>
  <c r="L91" i="15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A96" i="1"/>
  <c r="C96" i="1"/>
  <c r="K92" i="15"/>
  <c r="L92" i="15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A97" i="1"/>
  <c r="C97" i="1"/>
  <c r="K93" i="15"/>
  <c r="L93" i="15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A98" i="1"/>
  <c r="C98" i="1"/>
  <c r="K94" i="15"/>
  <c r="L94" i="15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A99" i="1"/>
  <c r="C99" i="1"/>
  <c r="K95" i="15"/>
  <c r="L95" i="15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A100" i="1"/>
  <c r="C100" i="1"/>
  <c r="K96" i="15"/>
  <c r="L96" i="15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A106" i="1"/>
  <c r="C106" i="1"/>
  <c r="L106" i="1" a="1"/>
  <c r="L106" i="1" s="1"/>
  <c r="K102" i="15" s="1"/>
  <c r="M106" i="1" a="1"/>
  <c r="M106" i="1" s="1"/>
  <c r="L102" i="15" s="1"/>
  <c r="R106" i="1" a="1"/>
  <c r="R106" i="1" s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2" i="1" l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39" i="1" a="1"/>
  <c r="BC139" i="1" s="1"/>
  <c r="BD103" i="1" a="1"/>
  <c r="BD103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1" i="1" a="1"/>
  <c r="BB91" i="1" s="1"/>
  <c r="AM107" i="1"/>
  <c r="BB95" i="1" a="1"/>
  <c r="BB95" i="1" s="1"/>
  <c r="AM95" i="1"/>
  <c r="BC112" i="1" a="1"/>
  <c r="BC112" i="1" s="1"/>
  <c r="AM94" i="1"/>
  <c r="AM93" i="1"/>
  <c r="AM91" i="1"/>
  <c r="BB88" i="1" a="1"/>
  <c r="BB88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<sst xmlns="http://schemas.openxmlformats.org/spreadsheetml/2006/main" count="4073" uniqueCount="1248">
  <si>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</si>
  <si>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</si>
  <si>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</si>
  <si>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</si>
  <si>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</si>
  <si>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</si>
  <si>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</si>
  <si>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</si>
  <si>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</si>
  <si>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</si>
  <si>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</si>
  <si>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</si>
  <si>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</si>
  <si>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</si>
  <si>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</si>
  <si>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</si>
  <si>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</si>
  <si>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</si>
  <si>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</si>
  <si>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</si>
  <si>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</si>
  <si>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</si>
  <si>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</si>
  <si>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</si>
  <si>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</si>
  <si>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</si>
  <si>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</si>
  <si>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</si>
  <si>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</si>
  <si>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</si>
  <si>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</si>
  <si>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</si>
  <si>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</si>
  <si>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</si>
  <si>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</si>
  <si>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</si>
  <si>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</si>
  <si>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</si>
  <si>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</si>
  <si>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</si>
  <si>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</si>
  <si>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</si>
  <si>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</si>
  <si>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</si>
  <si>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</si>
  <si>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</si>
  <si>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</si>
  <si>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</si>
  <si>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</si>
  <si>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</si>
  <si>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</si>
  <si>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</si>
  <si>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</si>
  <si>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</si>
  <si>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</si>
  <si>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</si>
  <si>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</si>
  <si>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</si>
  <si>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</si>
  <si>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</si>
  <si>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</si>
  <si>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</si>
  <si>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</si>
  <si>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</si>
  <si>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</si>
  <si>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</si>
  <si>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</si>
  <si>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</si>
  <si>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</si>
  <si>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</si>
  <si>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</si>
  <si>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</si>
  <si>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</si>
  <si>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</si>
  <si>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</si>
  <si>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</si>
  <si>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</si>
  <si>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</si>
  <si>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</si>
  <si>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</si>
  <si>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</si>
  <si>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</si>
  <si>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</si>
  <si>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</si>
  <si>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</si>
  <si>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</si>
  <si>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</si>
  <si>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</si>
  <si>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</si>
  <si>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</si>
  <si>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</si>
  <si>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</si>
  <si>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</si>
  <si>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</si>
  <si>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</si>
  <si>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</si>
  <si>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</si>
  <si>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</si>
  <si>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</si>
  <si>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</si>
  <si>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</si>
  <si>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</si>
  <si>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</si>
  <si>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</si>
  <si>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</si>
  <si>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</si>
  <si>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</si>
  <si>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</si>
  <si>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</si>
  <si>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</si>
  <si>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</si>
  <si>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</si>
  <si>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</si>
  <si>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</si>
  <si>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</si>
  <si>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</si>
  <si>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</si>
  <si>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</si>
  <si>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</si>
  <si>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</si>
  <si>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</si>
  <si>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</si>
  <si>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</si>
  <si>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</si>
  <si>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</si>
  <si>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</si>
  <si>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</si>
  <si>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</si>
  <si>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</si>
  <si>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</si>
  <si>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</si>
  <si>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</si>
  <si>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</si>
  <si>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</si>
  <si>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</si>
  <si>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</si>
  <si>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</si>
  <si>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</si>
  <si>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</si>
  <si>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</si>
  <si>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</si>
  <si>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</si>
  <si>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</si>
  <si>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</si>
  <si>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</si>
  <si>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</si>
  <si>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</si>
  <si>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</si>
  <si>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</si>
  <si>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</si>
  <si>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</si>
  <si>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</si>
  <si>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</si>
  <si>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</si>
  <si>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</si>
  <si>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</si>
  <si>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</si>
  <si>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</si>
  <si>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</si>
  <si>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</si>
  <si>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</si>
  <si>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</si>
  <si>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</si>
  <si>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</si>
  <si>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</si>
  <si>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</si>
  <si>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</si>
  <si>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</si>
  <si>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</si>
  <si>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</si>
  <si>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</si>
  <si>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</si>
  <si>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</si>
  <si>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</si>
  <si>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</si>
  <si>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</si>
  <si>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</si>
  <si>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</si>
  <si>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</si>
  <si>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</si>
  <si>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</si>
  <si>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</si>
  <si>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</si>
  <si>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</si>
  <si>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</si>
  <si>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</si>
  <si>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</si>
  <si>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</si>
  <si>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</si>
  <si>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</si>
  <si>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</si>
  <si>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</si>
  <si>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</si>
  <si>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</si>
  <si>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</si>
  <si>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</si>
  <si>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</si>
  <si>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</si>
  <si>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</si>
  <si>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</si>
  <si>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</si>
  <si>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</si>
  <si>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</si>
  <si>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</si>
  <si>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</si>
  <si>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</si>
  <si>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</si>
  <si>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</si>
  <si>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</si>
  <si>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</si>
  <si>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</si>
  <si>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</si>
  <si>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</si>
  <si>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</si>
  <si>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</si>
  <si>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</si>
  <si>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</si>
  <si>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</si>
  <si>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</si>
  <si>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</si>
  <si>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</si>
  <si>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</si>
  <si>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</si>
  <si>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</si>
  <si>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</si>
  <si>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</si>
  <si>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</si>
  <si>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</si>
  <si>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</si>
  <si>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</si>
  <si>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</si>
  <si>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</si>
  <si>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</si>
  <si>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</si>
  <si>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</si>
  <si>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</si>
  <si>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</si>
  <si>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</si>
  <si>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</si>
  <si>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</si>
  <si>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</si>
  <si>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</si>
  <si>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</si>
  <si>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</si>
  <si>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</si>
  <si>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</si>
  <si>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</si>
  <si>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</si>
  <si>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</si>
  <si>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</si>
  <si>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</si>
  <si>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</si>
  <si>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</si>
  <si>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</si>
  <si>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</si>
  <si>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</si>
  <si>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</si>
  <si>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</si>
  <si>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</si>
  <si>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</si>
  <si>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</si>
  <si>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</si>
  <si>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</si>
  <si>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</si>
  <si>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</si>
  <si>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</si>
  <si>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</si>
  <si>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</si>
  <si>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</si>
  <si>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</si>
  <si>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</si>
  <si>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</si>
  <si>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</si>
  <si>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</si>
  <si>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</si>
  <si>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</si>
  <si>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</si>
  <si>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</si>
  <si>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</si>
  <si>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</si>
  <si>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</si>
  <si>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</si>
  <si>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</si>
  <si>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</si>
  <si>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</si>
  <si>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</si>
  <si>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</si>
  <si>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</si>
  <si>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</si>
  <si>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</si>
  <si>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</si>
  <si>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</si>
  <si>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</si>
  <si>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</si>
  <si>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</si>
  <si>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</si>
  <si>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</si>
  <si>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</si>
  <si>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</si>
  <si>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</si>
  <si>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</si>
  <si>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</si>
  <si>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</si>
  <si>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</si>
  <si>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</si>
  <si>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</si>
  <si>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</si>
  <si>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</si>
  <si>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</si>
  <si>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</si>
  <si>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</si>
  <si>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</si>
  <si>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</si>
  <si>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</si>
  <si>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</si>
  <si>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</si>
  <si>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</si>
  <si>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</si>
  <si>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</si>
  <si>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</si>
  <si>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</si>
  <si>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</si>
  <si>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</si>
  <si>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</si>
  <si>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</si>
  <si>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</si>
  <si>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</si>
  <si>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</si>
  <si>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</si>
  <si>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</si>
  <si>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</si>
  <si>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</si>
  <si>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</si>
  <si>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</si>
  <si>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</si>
  <si>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</si>
  <si>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</si>
  <si>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</si>
  <si>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</si>
  <si>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</si>
  <si>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</si>
  <si>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</si>
  <si>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</si>
  <si>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</si>
  <si>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</si>
  <si>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</si>
  <si>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</si>
  <si>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</si>
  <si>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</si>
  <si>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</si>
  <si>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</si>
  <si>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</si>
  <si>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</si>
  <si>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</si>
  <si>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</si>
  <si>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</si>
  <si>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</si>
  <si>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</si>
  <si>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</si>
  <si>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</si>
  <si>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</si>
  <si>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</si>
  <si>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</si>
  <si>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</si>
  <si>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</si>
  <si>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</si>
  <si>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</si>
  <si>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</si>
  <si>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</si>
  <si>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</si>
  <si>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</si>
  <si>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</si>
  <si>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</si>
  <si>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</si>
  <si>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</si>
  <si>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</si>
  <si>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</si>
  <si>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</si>
  <si>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</si>
  <si>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</si>
  <si>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</si>
  <si>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</si>
  <si>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</si>
  <si>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</si>
  <si>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</si>
  <si>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</si>
  <si>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</si>
  <si>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</si>
  <si>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</si>
  <si>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</si>
  <si>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</si>
  <si>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</si>
  <si>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</si>
  <si>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</si>
  <si>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</si>
  <si>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</si>
  <si>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</si>
  <si>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</si>
  <si>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</si>
  <si>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</si>
  <si>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</si>
  <si>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</si>
  <si>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</si>
  <si>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</si>
  <si>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</si>
  <si>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</si>
  <si>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</si>
  <si>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</si>
  <si>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</si>
  <si>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</si>
  <si>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</si>
  <si>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</si>
  <si>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</si>
  <si>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</si>
  <si>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</si>
  <si>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</si>
  <si>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</si>
  <si>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</si>
  <si>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</si>
  <si>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</si>
  <si>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</si>
  <si>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</si>
  <si>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</si>
  <si>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</si>
  <si>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</si>
  <si>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</si>
  <si>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</si>
  <si>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</si>
  <si>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</si>
  <si>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</si>
  <si>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</si>
  <si>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</si>
  <si>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</si>
  <si>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</si>
  <si>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</si>
  <si>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</si>
  <si>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</si>
  <si>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</si>
  <si>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</si>
  <si>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</si>
  <si>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</si>
  <si>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</si>
  <si>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</si>
  <si>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</si>
  <si>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</si>
  <si>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</si>
  <si>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</si>
  <si>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</si>
  <si>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</si>
  <si>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</si>
  <si>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</si>
  <si>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</si>
  <si>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</si>
  <si>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</si>
  <si>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</si>
  <si>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</si>
  <si>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</si>
  <si>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</si>
  <si>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</si>
  <si>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</si>
  <si>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</si>
  <si>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</si>
  <si>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</si>
  <si>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</si>
  <si>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</si>
  <si>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</si>
  <si>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</si>
  <si>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</si>
  <si>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</si>
  <si>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</si>
  <si>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</si>
  <si>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</si>
  <si>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</si>
  <si>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</si>
  <si>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</si>
  <si>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</si>
  <si>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</si>
  <si>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</si>
  <si>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</si>
  <si>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</si>
  <si>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</si>
  <si>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</si>
  <si>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</si>
  <si>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</si>
  <si>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</si>
  <si>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</si>
  <si>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</si>
  <si>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</si>
  <si>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</si>
  <si>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</si>
  <si>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</si>
  <si>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</si>
  <si>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</si>
  <si>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</si>
  <si>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</si>
  <si>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</si>
  <si>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</si>
  <si>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</si>
  <si>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</si>
  <si>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</si>
  <si>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</si>
  <si>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</si>
  <si>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</si>
  <si>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</si>
  <si>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</si>
  <si>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</si>
  <si>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</si>
  <si>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</si>
  <si>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</si>
  <si>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</si>
  <si>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</si>
  <si>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</si>
  <si>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</si>
  <si>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</si>
  <si>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</si>
  <si>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</si>
  <si>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</si>
  <si>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</si>
  <si>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</si>
  <si>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</si>
  <si>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</si>
  <si>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</si>
  <si>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</si>
  <si>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</si>
  <si>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</si>
  <si>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</si>
  <si>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</si>
  <si>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</si>
  <si>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</si>
  <si>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</si>
  <si>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</si>
  <si>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</si>
  <si>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</si>
  <si>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</si>
  <si>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</si>
  <si>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</si>
  <si>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</si>
  <si>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</si>
  <si>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</si>
  <si>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</si>
  <si>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</si>
  <si>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</si>
  <si>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</si>
  <si>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</si>
  <si>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</si>
  <si>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</si>
  <si>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</si>
  <si>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</si>
  <si>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</si>
  <si>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</si>
  <si>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</si>
  <si>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</si>
  <si>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</si>
  <si>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</si>
  <si>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</si>
  <si>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</si>
  <si>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</si>
  <si>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</si>
  <si>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</si>
  <si>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</si>
  <si>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</si>
  <si>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</si>
  <si>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</si>
  <si>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</si>
  <si>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</si>
  <si>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</si>
  <si>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</si>
  <si>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</si>
  <si>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</si>
  <si>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</si>
  <si>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</si>
  <si>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</si>
  <si>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</si>
  <si>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</si>
  <si>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</si>
  <si>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</si>
  <si>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</si>
  <si>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</si>
  <si>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</si>
  <si>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</si>
  <si>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</si>
  <si>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</si>
  <si>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</si>
  <si>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</si>
  <si>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</si>
  <si>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</si>
  <si>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</si>
  <si>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</si>
  <si>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</si>
  <si>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</si>
  <si>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</si>
  <si>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</si>
  <si>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</si>
  <si>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</si>
  <si>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</si>
  <si>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</si>
  <si>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</si>
  <si>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</si>
  <si>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</si>
  <si>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</si>
  <si>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</si>
  <si>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</si>
  <si>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</si>
  <si>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</si>
  <si>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</si>
  <si>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</si>
  <si>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</si>
  <si>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</si>
  <si>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</si>
  <si>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</si>
  <si>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</si>
  <si>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</si>
  <si>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</si>
  <si>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</si>
  <si>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</si>
  <si>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</si>
  <si>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</si>
  <si>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</si>
  <si>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</si>
  <si>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</si>
  <si>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</si>
  <si>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</si>
  <si>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</si>
  <si>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</si>
  <si>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</si>
  <si>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</si>
  <si>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</si>
  <si>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</si>
  <si>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</si>
  <si>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</si>
  <si>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</si>
  <si>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</si>
  <si>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</si>
  <si>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</si>
  <si>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</si>
  <si>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</si>
  <si>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</si>
  <si>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</si>
  <si>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</si>
  <si>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</si>
  <si>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</si>
  <si>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</si>
  <si>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</si>
  <si>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</si>
  <si>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</si>
  <si>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</si>
  <si>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</si>
  <si>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</si>
  <si>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</si>
  <si>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</si>
  <si>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</si>
  <si>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</si>
  <si>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</si>
  <si>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</si>
  <si>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</si>
  <si>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</si>
  <si>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</si>
  <si>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</si>
  <si>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</si>
  <si>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</si>
  <si>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</si>
  <si>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</si>
  <si>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</si>
  <si>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</si>
  <si>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</si>
  <si>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</si>
  <si>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</si>
  <si>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</si>
  <si>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</si>
  <si>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</si>
  <si>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</si>
  <si>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</si>
  <si>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</si>
  <si>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</si>
  <si>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</si>
  <si>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</si>
  <si>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</si>
  <si>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</si>
  <si>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</si>
  <si>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</si>
  <si>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</si>
  <si>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</si>
  <si>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</si>
  <si>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</si>
  <si>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</si>
  <si>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</si>
  <si>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</si>
  <si>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</si>
  <si>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</si>
  <si>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</si>
  <si>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</si>
  <si>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</si>
  <si>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</si>
  <si>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</si>
  <si>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</si>
  <si>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</si>
  <si>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</si>
  <si>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</si>
  <si>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</si>
  <si>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</si>
  <si>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</si>
  <si>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</si>
  <si>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</si>
  <si>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</si>
  <si>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</si>
  <si>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</si>
  <si>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</si>
  <si>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</si>
  <si>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</si>
  <si>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</si>
  <si>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</si>
  <si>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</si>
  <si>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</si>
  <si>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</si>
  <si>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</si>
  <si>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</si>
  <si>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</si>
  <si>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</si>
  <si>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</si>
  <si>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</si>
  <si>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</si>
  <si>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</si>
  <si>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</si>
  <si>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</si>
  <si>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</si>
  <si>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</si>
  <si>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</si>
  <si>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</si>
  <si>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</si>
  <si>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</si>
  <si>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</si>
  <si>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</si>
  <si>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</si>
  <si>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</si>
  <si>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</si>
  <si>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</si>
  <si>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</si>
  <si>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</si>
  <si>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</si>
  <si>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</si>
  <si>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</si>
  <si>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</si>
  <si>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</si>
  <si>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</si>
  <si>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</si>
  <si>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</si>
  <si>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</si>
  <si>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</si>
  <si>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</si>
  <si>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</si>
  <si>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</si>
  <si>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</si>
  <si>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</si>
  <si>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</si>
  <si>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</si>
  <si>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</si>
  <si>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</si>
  <si>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</si>
  <si>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</si>
  <si>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</si>
  <si>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</si>
  <si>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</si>
  <si>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</si>
  <si>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</si>
  <si>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</si>
  <si>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</si>
  <si>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</si>
  <si>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</si>
  <si>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</si>
  <si>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</si>
  <si>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</si>
  <si>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</si>
  <si>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</si>
  <si>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</si>
  <si>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</si>
  <si>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</si>
  <si>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</si>
  <si>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</si>
  <si>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</si>
  <si>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</si>
  <si>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</si>
  <si>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</si>
  <si>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</si>
  <si>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</si>
  <si>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</si>
  <si>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</si>
  <si>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</si>
  <si>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</si>
  <si>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</si>
  <si>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</si>
  <si>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</si>
  <si>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</si>
  <si>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</si>
  <si>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</si>
  <si>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</si>
  <si>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</si>
  <si>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</si>
  <si>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</si>
  <si>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</si>
  <si>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</si>
  <si>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</si>
  <si>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</si>
  <si>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</si>
  <si>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</si>
  <si>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</si>
  <si>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</si>
  <si>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</si>
  <si>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</si>
  <si>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</si>
  <si>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</si>
  <si>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</si>
  <si>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</si>
  <si>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</si>
  <si>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</si>
  <si>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</si>
  <si>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</si>
  <si>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</si>
  <si>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</si>
  <si>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</si>
  <si>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</si>
  <si>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</si>
  <si>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</si>
  <si>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</si>
  <si>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</si>
  <si>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</si>
  <si>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</si>
  <si>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</si>
  <si>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</si>
  <si>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</si>
  <si>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</si>
  <si>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</si>
  <si>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</si>
  <si>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</si>
  <si>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</si>
  <si>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</si>
  <si>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</si>
  <si>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</si>
  <si>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</si>
  <si>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</si>
  <si>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</si>
  <si>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</si>
  <si>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</si>
  <si>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</si>
  <si>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</si>
  <si>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</si>
  <si>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</si>
  <si>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</si>
  <si>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</si>
  <si>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</si>
  <si>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</si>
  <si>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</si>
  <si>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</si>
  <si>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</si>
  <si>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</si>
  <si>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</si>
  <si>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</si>
  <si>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</si>
  <si>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</si>
  <si>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</si>
  <si>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</si>
  <si>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</si>
  <si>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</si>
  <si>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</si>
  <si>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</si>
  <si>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</si>
  <si>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</si>
  <si>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</si>
  <si>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</si>
  <si>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</si>
  <si>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</si>
  <si>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</si>
  <si>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</si>
  <si>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</si>
  <si>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</si>
  <si>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</si>
  <si>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</si>
  <si>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</si>
  <si>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</si>
  <si>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</si>
  <si>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</si>
  <si>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</si>
  <si>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</si>
  <si>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</si>
  <si>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</si>
  <si>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</si>
  <si>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</si>
  <si>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</si>
  <si>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</si>
  <si>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</si>
  <si>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</si>
  <si>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</si>
  <si>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</si>
  <si>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</si>
  <si>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</si>
  <si>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</si>
  <si>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</si>
  <si>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</si>
  <si>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</si>
  <si>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</si>
  <si>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</si>
  <si>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</si>
  <si>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</si>
  <si>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</si>
  <si>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</si>
  <si>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</si>
  <si>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</si>
  <si>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</si>
  <si>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</si>
  <si>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</si>
  <si>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</si>
  <si>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</si>
  <si>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</si>
  <si>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</si>
  <si>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</si>
  <si>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</si>
  <si>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</si>
  <si>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</si>
  <si>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</si>
  <si>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</si>
  <si>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</si>
  <si>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</si>
  <si>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</si>
  <si>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</si>
  <si>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</si>
  <si>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</si>
  <si>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</si>
  <si>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</si>
  <si>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</si>
  <si>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</si>
  <si>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</si>
  <si>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</si>
  <si>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</si>
  <si>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</si>
  <si>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</si>
  <si>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</si>
  <si>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</si>
  <si>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</si>
  <si>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</si>
  <si>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</si>
  <si>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</si>
  <si>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</si>
  <si>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</si>
  <si>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</si>
  <si>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</si>
  <si>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</si>
  <si>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</si>
  <si>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</si>
  <si>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</si>
  <si>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</si>
  <si>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</si>
  <si>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</si>
  <si>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</si>
  <si>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</si>
  <si>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</si>
  <si>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</si>
  <si>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</si>
  <si>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</si>
  <si>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</si>
  <si>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</si>
  <si>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</si>
  <si>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</si>
  <si>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</si>
  <si>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</si>
  <si>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</si>
  <si>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</si>
  <si>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</si>
  <si>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</si>
  <si>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</si>
  <si>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</si>
  <si>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</si>
  <si>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</si>
  <si>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</si>
  <si>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</si>
  <si>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</si>
  <si>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</si>
  <si>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</si>
  <si>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</si>
  <si>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</si>
  <si>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</si>
  <si>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</si>
  <si>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</si>
  <si>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</si>
  <si>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</si>
  <si>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</si>
  <si>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</si>
  <si>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</si>
  <si>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</si>
  <si>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</si>
  <si>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</si>
  <si>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</si>
  <si>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</si>
  <si>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</si>
  <si>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</si>
  <si>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</si>
  <si>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</si>
  <si>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</si>
  <si>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</si>
  <si>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</si>
  <si>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</si>
  <si>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</si>
  <si>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</si>
  <si>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</si>
  <si>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</si>
  <si>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</si>
  <si>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</si>
  <si>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</si>
  <si>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</si>
  <si>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</si>
  <si>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</si>
  <si>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</si>
  <si>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</si>
  <si>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</si>
  <si>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</si>
  <si>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</si>
  <si>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</si>
  <si>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</si>
  <si>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</si>
  <si>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</si>
  <si>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</si>
  <si>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</si>
  <si>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</si>
  <si>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</si>
  <si>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</si>
  <si>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</si>
  <si>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</si>
  <si>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</si>
  <si>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</si>
  <si>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</si>
  <si>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</si>
  <si>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</si>
  <si>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</si>
  <si>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</si>
  <si>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</si>
  <si>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</si>
  <si>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</si>
  <si>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</si>
  <si>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</si>
  <si>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</si>
  <si>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</si>
  <si>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</si>
  <si>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</si>
  <si>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</si>
  <si>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</si>
  <si>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</si>
  <si>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</si>
  <si>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</si>
  <si>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</si>
  <si>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</si>
  <si>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</si>
  <si>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</si>
  <si>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</si>
  <si>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</si>
  <si>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</si>
  <si>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</si>
  <si>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</si>
  <si>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</si>
  <si>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</si>
  <si>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</si>
  <si>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</si>
  <si>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</si>
  <si>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</si>
  <si>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</si>
  <si>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</si>
  <si>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</si>
  <si>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</si>
  <si>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</si>
  <si>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</si>
  <si>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</si>
  <si>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</si>
  <si>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</si>
  <si>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</si>
  <si>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</si>
  <si>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</si>
  <si>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</si>
  <si>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</si>
  <si>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</si>
  <si>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</si>
  <si>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</si>
  <si>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</si>
  <si>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</si>
  <si>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</si>
  <si>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</si>
  <si>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</si>
  <si>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</si>
  <si>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</si>
  <si>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</si>
  <si>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</si>
  <si>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</si>
  <si>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</si>
  <si>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</si>
  <si>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</si>
  <si>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</si>
  <si>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</si>
  <si>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</si>
  <si>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</si>
  <si>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</si>
  <si>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</si>
  <si>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</si>
  <si>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</si>
  <si>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</si>
  <si>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</si>
  <si>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</si>
  <si>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</si>
  <si>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</si>
  <si>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</si>
  <si>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</si>
  <si>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</si>
  <si>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</si>
  <si>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</si>
  <si>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</si>
  <si>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</si>
  <si>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</si>
  <si>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</si>
  <si>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</si>
  <si>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</si>
  <si>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</si>
  <si>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</si>
  <si>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</si>
  <si>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</si>
  <si>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</si>
  <si>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</si>
  <si>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</si>
  <si>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</si>
  <si>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</si>
  <si>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</si>
  <si>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</si>
  <si>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</si>
  <si>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</si>
  <si>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</si>
  <si>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</si>
  <si>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</si>
  <si>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</si>
  <si>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</si>
  <si>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</si>
  <si>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</si>
  <si>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</si>
  <si>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</si>
  <si>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</si>
  <si>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</si>
  <si>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</si>
  <si>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</si>
  <si>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</si>
  <si>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</si>
  <si>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</si>
  <si>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</si>
  <si>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</si>
  <si>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</si>
  <si>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</si>
  <si>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</si>
  <si>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</si>
  <si>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</si>
  <si>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</si>
  <si>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</si>
  <si>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</si>
  <si>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</si>
  <si>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</si>
  <si>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</si>
  <si>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</si>
  <si>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</si>
  <si>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</si>
  <si>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</si>
  <si>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</si>
  <si>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</si>
  <si>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</si>
  <si>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</si>
  <si>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</si>
  <si>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</si>
  <si>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</si>
  <si>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</si>
  <si>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</si>
  <si>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</si>
  <si>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</si>
  <si>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</si>
  <si>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</si>
  <si>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</si>
  <si>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</si>
  <si>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</si>
  <si>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</si>
  <si>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</si>
  <si>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</si>
  <si>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</si>
  <si>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 xml:space="preserve">MC1 07:50, sem oportunidade de faixa, fluxo de trens </t>
  </si>
  <si>
    <t xml:space="preserve">TP pronta 09hrs, sem oportunidade de faixa , fluxo de trens </t>
  </si>
  <si>
    <t xml:space="preserve">MC1 08:12, sem oportunidade de faixa, fluxo de trens </t>
  </si>
  <si>
    <t>ZEC-ZJA</t>
  </si>
  <si>
    <t>ZECZJA</t>
  </si>
  <si>
    <t>Deslocamento ZEC-ZJA</t>
  </si>
  <si>
    <t xml:space="preserve">MC1 08:42, verificando faixa </t>
  </si>
  <si>
    <t xml:space="preserve"> TP pronta 09hrs, sem oportunidade de faixa, fluxo de trens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</si>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</sst>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F80" activePane="topRight" state="frozen"/>
      <selection pane="topRight" activeCell="A91" sqref="A91:XFD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471</v>
      </c>
      <c r="BM80" s="130" t="s">
        <v>491</v>
      </c>
      <c r="BN80" s="130" t="s">
        <v>599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CCOCirculaçãoIntervaloContrato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56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56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0.32847222222222222</v>
      </c>
      <c r="AR86" s="108">
        <v>0</v>
      </c>
      <c r="AS86" s="108">
        <v>0</v>
      </c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>
        <v>0</v>
      </c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>
        <v>0</v>
      </c>
      <c r="BH86" s="16"/>
      <c r="BI86" s="16" t="s">
        <v>1189</v>
      </c>
      <c r="BJ86" s="16" t="s">
        <v>1189</v>
      </c>
      <c r="BK86" s="15"/>
      <c r="BL86" s="130" t="s">
        <v>471</v>
      </c>
      <c r="BM86" s="130" t="s">
        <v>491</v>
      </c>
      <c r="BN86" s="130" t="s">
        <v>599</v>
      </c>
      <c r="BO86" s="16" t="s">
        <v>1189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IF(D87="","*",IFERROR(IF(ISODD(COUNT(AR87:AW1101)),"ERRO",SUM((AS87-AR87),(AU87-AT87),(AW87-AV87))),"ERRO"))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IF(D88="","*",IFERROR(IF(ISODD(COUNT(AR88:AW1083)),"ERRO",SUM((AS88-AR88),(AU88-AT88),(AW88-AV88))),"ERRO"))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1190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1191</v>
      </c>
      <c r="V89" s="151" t="s">
        <v>1192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IF(D89="","*",IFERROR(IF(ISODD(COUNT(AR89:AW1104)),"ERRO",SUM((AS89-AR89),(AU89-AT89),(AW89-AV89))),"ERRO"))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1193</v>
      </c>
      <c r="BJ89" s="16" t="s">
        <v>1193</v>
      </c>
      <c r="BK89" s="15"/>
      <c r="BL89" s="130" t="s">
        <v>472</v>
      </c>
      <c r="BM89" s="130" t="s">
        <v>501</v>
      </c>
      <c r="BN89" s="130" t="s">
        <v>552</v>
      </c>
      <c r="BO89" s="16" t="s">
        <v>1193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3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1194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05" t="s">
        <v>1196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IF(D90="","*",IFERROR(IF(ISODD(COUNT(AR90:AW1106)),"ERRO",SUM((AS90-AR90),(AU90-AT90),(AW90-AV90))),"ERRO"))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1197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4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IF(D91="","*",IFERROR(IF(ISODD(COUNT(AR91:AW1085)),"ERRO",SUM((AS91-AR91),(AU91-AT91),(AW91-AV91))),"ERRO"))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1198</v>
      </c>
      <c r="BJ91" s="16" t="s">
        <v>1198</v>
      </c>
      <c r="BK91" s="15"/>
      <c r="BL91" s="130" t="s">
        <v>471</v>
      </c>
      <c r="BM91" s="130" t="s">
        <v>500</v>
      </c>
      <c r="BN91" s="130" t="s">
        <v>561</v>
      </c>
      <c r="BO91" s="16" t="s">
        <v>1198</v>
      </c>
      <c r="BP91" s="11" t="str">
        <f t="shared" ref="BP91:BP154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257" t="str">
        <f>D92&amp;B92</f>
        <v/>
      </c>
      <c r="B92" s="185"/>
      <c r="C92" s="134" t="str">
        <f>IF(BS_CONTROLE[[#This Row],[DATA]]="","",WEEKNUM(BS_CONTROLE[[#This Row],[DATA]]))</f>
        <v/>
      </c>
      <c r="D92" s="186"/>
      <c r="E92" s="258"/>
      <c r="F92" s="142" t="str">
        <f>IF(D92="","*",VLOOKUP(E92,BS_ATIVIDADE[],3,FALSE))</f>
        <v>*</v>
      </c>
      <c r="G92" s="188"/>
      <c r="H92" s="188"/>
      <c r="I92" s="259"/>
      <c r="J92" s="259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260" t="str">
        <f>IF(E92=0, "*", IFERROR(_xlfn.XLOOKUP(E92, BS_ATIVIDADE[ATIVIDADE], BS_ATIVIDADE[UNIDADE]), "*"))</f>
        <v>*</v>
      </c>
      <c r="R92" s="261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26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05"/>
      <c r="W92" s="104"/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262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263" t="str">
        <f>IF(BS_CONTROLE[[#This Row],[SUB]]=0, "-", BS_CONTROLE[[#This Row],[SUB]])</f>
        <v>-</v>
      </c>
      <c r="AO92" s="105">
        <f>BS_CONTROLE[[#This Row],[KM - Inicio]]</f>
        <v>0</v>
      </c>
      <c r="AP92" s="263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92" t="str">
        <f>IF(D92="","*",IFERROR(IF(ISODD(COUNT(AR92:AW1106)),"ERRO",SUM((AS92-AR92),(AU92-AT92),(AW92-AV92))),"ERRO"))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264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26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>
        <f>BS_CONTROLE[[#This Row],[Responsavel pelo boletim]]</f>
        <v>0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/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54" t="s">
        <v>334</v>
      </c>
      <c r="H95" s="106" t="s">
        <v>332</v>
      </c>
      <c r="I95" s="105">
        <v>73</v>
      </c>
      <c r="J95" s="105">
        <v>293.8</v>
      </c>
      <c r="K95" s="105">
        <v>291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ZZM-ZCF</v>
      </c>
      <c r="AM95" s="105" t="str">
        <f>IF(BS_CONTROLE[[#This Row],[SB]]=0, "-", BS_CONTROLE[[#This Row],[SB]])</f>
        <v>293ZCF1</v>
      </c>
      <c r="AN95" s="105">
        <f>IF(BS_CONTROLE[[#This Row],[SUB]]=0, "-", BS_CONTROLE[[#This Row],[SUB]])</f>
        <v>73</v>
      </c>
      <c r="AO95" s="105">
        <f>BS_CONTROLE[[#This Row],[KM - Inicio]]</f>
        <v>293.8</v>
      </c>
      <c r="AP95" s="105">
        <f>BS_CONTROLE[[#This Row],[KM - Inicio]]</f>
        <v>293.8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IF(D95="","*",IFERROR(IF(ISODD(COUNT(AR95:AW1089)),"ERRO",SUM((AS95-AR95),(AU95-AT95),(AW95-AV95))),"ERRO"))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55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IF(D96="","*",IFERROR(IF(ISODD(COUNT(AR96:AW1090)),"ERRO",SUM((AS96-AR96),(AU96-AT96),(AW96-AV96))),"ERRO"))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JULIO CÉSAR (TP-701)46060</v>
      </c>
      <c r="B97" s="102">
        <v>46060</v>
      </c>
      <c r="C97" s="134">
        <f>IF(BS_CONTROLE[[#This Row],[DATA]]="","",WEEKNUM(BS_CONTROLE[[#This Row],[DATA]]))</f>
        <v>6</v>
      </c>
      <c r="D97" s="180" t="s">
        <v>931</v>
      </c>
      <c r="E97" s="126" t="s">
        <v>806</v>
      </c>
      <c r="F97" s="142" t="str">
        <f>IF(D97="","*",VLOOKUP(E97,BS_ATIVIDADE[],3,FALSE))</f>
        <v>SOLDA</v>
      </c>
      <c r="G97" s="255" t="s">
        <v>624</v>
      </c>
      <c r="H97" s="150" t="s">
        <v>624</v>
      </c>
      <c r="I97" s="105">
        <v>73</v>
      </c>
      <c r="J97" s="105">
        <v>169.7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ZUC-ZCG</v>
      </c>
      <c r="AM97" s="105" t="str">
        <f>IF(BS_CONTROLE[[#This Row],[SB]]=0, "-", BS_CONTROLE[[#This Row],[SB]])</f>
        <v>ZUC173</v>
      </c>
      <c r="AN97" s="105">
        <f>IF(BS_CONTROLE[[#This Row],[SUB]]=0, "-", BS_CONTROLE[[#This Row],[SUB]])</f>
        <v>73</v>
      </c>
      <c r="AO97" s="105">
        <f>BS_CONTROLE[[#This Row],[KM - Inicio]]</f>
        <v>169.7</v>
      </c>
      <c r="AP97" s="105">
        <f>BS_CONTROLE[[#This Row],[KM - Inicio]]</f>
        <v>169.7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IF(D97="","*",IFERROR(IF(ISODD(COUNT(AR97:AW1091)),"ERRO",SUM((AS97-AR97),(AU97-AT97),(AW97-AV97))),"ERRO"))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ANTÔNIO (TP-713)46060</v>
      </c>
      <c r="B98" s="102">
        <v>46060</v>
      </c>
      <c r="C98" s="134">
        <f>IF(BS_CONTROLE[[#This Row],[DATA]]="","",WEEKNUM(BS_CONTROLE[[#This Row],[DATA]]))</f>
        <v>6</v>
      </c>
      <c r="D98" s="104" t="s">
        <v>883</v>
      </c>
      <c r="E98" s="187" t="s">
        <v>806</v>
      </c>
      <c r="F98" s="142" t="str">
        <f>IF(D98="","*",VLOOKUP(E98,BS_ATIVIDADE[],3,FALSE))</f>
        <v>SOLDA</v>
      </c>
      <c r="G98" s="106" t="s">
        <v>624</v>
      </c>
      <c r="H98" s="106" t="s">
        <v>624</v>
      </c>
      <c r="I98" s="105">
        <v>73</v>
      </c>
      <c r="J98" s="105">
        <v>16.8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98" s="10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1084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ZZR-ZDZ</v>
      </c>
      <c r="AM98" s="105" t="str">
        <f>IF(BS_CONTROLE[[#This Row],[SB]]=0, "-", BS_CONTROLE[[#This Row],[SB]])</f>
        <v>K14K18</v>
      </c>
      <c r="AN98" s="105">
        <f>IF(BS_CONTROLE[[#This Row],[SUB]]=0, "-", BS_CONTROLE[[#This Row],[SUB]])</f>
        <v>73</v>
      </c>
      <c r="AO98" s="105">
        <f>BS_CONTROLE[[#This Row],[KM - Inicio]]</f>
        <v>16.8</v>
      </c>
      <c r="AP98" s="105">
        <f>BS_CONTROLE[[#This Row],[KM - Inicio]]</f>
        <v>16.8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IF(D98="","*",IFERROR(IF(ISODD(COUNT(AR98:AW1092)),"ERRO",SUM((AS98-AR98),(AU98-AT98),(AW98-AV98))),"ERRO"))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 t="shared" si="6"/>
        <v>TURMA FIXA VIA 46060</v>
      </c>
      <c r="B99" s="102">
        <v>46060</v>
      </c>
      <c r="C99" s="134">
        <f>IF(BS_CONTROLE[[#This Row],[DATA]]="","",WEEKNUM(BS_CONTROLE[[#This Row],[DATA]]))</f>
        <v>6</v>
      </c>
      <c r="D99" s="104" t="s">
        <v>873</v>
      </c>
      <c r="E99" s="126" t="s">
        <v>810</v>
      </c>
      <c r="F99" s="142" t="str">
        <f>IF(D99="","*",VLOOKUP(E99,BS_ATIVIDADE[],3,FALSE))</f>
        <v>DORMENTE - SUBSTITUIÇÂO</v>
      </c>
      <c r="G99" s="106" t="s">
        <v>624</v>
      </c>
      <c r="H99" s="106" t="s">
        <v>624</v>
      </c>
      <c r="I99" s="105">
        <v>71</v>
      </c>
      <c r="J99" s="105">
        <v>208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9" s="106">
        <v>0.33333333333333331</v>
      </c>
      <c r="O99" s="106">
        <v>8.3333333333333329E-2</v>
      </c>
      <c r="P99" s="105">
        <v>30</v>
      </c>
      <c r="Q99" s="9" t="str">
        <f>IF(E99=0, "*", IFERROR(_xlfn.XLOOKUP(E99, BS_ATIVIDADE[ATIVIDADE], BS_ATIVIDADE[UNIDADE]), "*"))</f>
        <v>Nº DE DORMENTES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9" s="105" t="s">
        <v>1191</v>
      </c>
      <c r="V99" s="151" t="s">
        <v>1192</v>
      </c>
      <c r="W99" s="104" t="s">
        <v>452</v>
      </c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PDM - SUBSTITUIÇÃO - DORMENTE</v>
      </c>
      <c r="AI99" s="8" t="str">
        <f>IF(BS_CONTROLE[[#This Row],[Atividade]]=0, "-", BS_CONTROLE[[#This Row],[Atividade]])</f>
        <v>PDM - SUBSTITUIÇÃO - DORMENTE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ZSK-ZXH</v>
      </c>
      <c r="AM99" s="105" t="str">
        <f>IF(BS_CONTROLE[[#This Row],[SB]]=0, "-", BS_CONTROLE[[#This Row],[SB]])</f>
        <v>ZSK208</v>
      </c>
      <c r="AN99" s="105">
        <f>IF(BS_CONTROLE[[#This Row],[SUB]]=0, "-", BS_CONTROLE[[#This Row],[SUB]])</f>
        <v>71</v>
      </c>
      <c r="AO99" s="105">
        <f>BS_CONTROLE[[#This Row],[KM - Inicio]]</f>
        <v>208</v>
      </c>
      <c r="AP99" s="105">
        <f>BS_CONTROLE[[#This Row],[KM - Inicio]]</f>
        <v>208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IF(D99="","*",IFERROR(IF(ISODD(COUNT(AR99:AW1093)),"ERRO",SUM((AS99-AR99),(AU99-AT99),(AW99-AV99))),"ERRO"))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DORMENTES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7"/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5"/>
        <v/>
      </c>
    </row>
    <row r="100" spans="1:71">
      <c r="A100" s="45" t="str">
        <f t="shared" si="6"/>
        <v>V8346060</v>
      </c>
      <c r="B100" s="102">
        <v>46060</v>
      </c>
      <c r="C100" s="134">
        <f>IF(BS_CONTROLE[[#This Row],[DATA]]="","",WEEKNUM(BS_CONTROLE[[#This Row],[DATA]]))</f>
        <v>6</v>
      </c>
      <c r="D100" s="104" t="s">
        <v>822</v>
      </c>
      <c r="E100" s="126" t="s">
        <v>729</v>
      </c>
      <c r="F100" s="142" t="str">
        <f>IF(D100="","*",VLOOKUP(E100,BS_ATIVIDADE[],3,FALSE))</f>
        <v>MECANIZAÇÃO - SOCADORA</v>
      </c>
      <c r="G100" s="106" t="s">
        <v>57</v>
      </c>
      <c r="H100" s="106" t="s">
        <v>55</v>
      </c>
      <c r="I100" s="105">
        <v>70</v>
      </c>
      <c r="J100" s="105">
        <v>139</v>
      </c>
      <c r="K100" s="105">
        <v>139.30000000000001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0" s="127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100" s="106">
        <v>0.35416666666666669</v>
      </c>
      <c r="O100" s="106">
        <v>8.3333333333333329E-2</v>
      </c>
      <c r="P100" s="105">
        <v>300</v>
      </c>
      <c r="Q100" s="9" t="str">
        <f>IF(E100=0, "*", IFERROR(_xlfn.XLOOKUP(E100, BS_ATIVIDADE[ATIVIDADE], BS_ATIVIDADE[UNIDADE]), "*"))</f>
        <v>M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0" s="105" t="s">
        <v>1060</v>
      </c>
      <c r="V100" s="105" t="s">
        <v>1061</v>
      </c>
      <c r="W100" s="104" t="s">
        <v>452</v>
      </c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MECANIZAÇÃO - SOCADORA</v>
      </c>
      <c r="AI100" s="8" t="str">
        <f>IF(BS_CONTROLE[[#This Row],[Atividade]]=0, "-", BS_CONTROLE[[#This Row],[Atividade]])</f>
        <v>MECANIZAÇÃO - SOCADORA</v>
      </c>
      <c r="AJ100" s="30" t="str">
        <f>BS_CONTROLE[[#This Row],[Local - Partida]]</f>
        <v>ZIQ2</v>
      </c>
      <c r="AK100" s="30" t="str">
        <f>BS_CONTROLE[[#This Row],[Local - Encerramento]]</f>
        <v>ZIQ</v>
      </c>
      <c r="AL100" s="105" t="str">
        <f>IF(BS_CONTROLE[[#This Row],[Entre - Estações]]=0, "-", BS_CONTROLE[[#This Row],[Entre - Estações]])</f>
        <v>ZRQ-ZQX</v>
      </c>
      <c r="AM100" s="105">
        <f>IF(BS_CONTROLE[[#This Row],[SB]]=0, "-", BS_CONTROLE[[#This Row],[SB]])</f>
        <v>1381391</v>
      </c>
      <c r="AN100" s="105">
        <f>IF(BS_CONTROLE[[#This Row],[SUB]]=0, "-", BS_CONTROLE[[#This Row],[SUB]])</f>
        <v>70</v>
      </c>
      <c r="AO100" s="105">
        <f>BS_CONTROLE[[#This Row],[KM - Inicio]]</f>
        <v>139</v>
      </c>
      <c r="AP100" s="105">
        <f>BS_CONTROLE[[#This Row],[KM - Inicio]]</f>
        <v>139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IF(D100="","*",IFERROR(IF(ISODD(COUNT(AR100:AW1094)),"ERRO",SUM((AS100-AR100),(AU100-AT100),(AW100-AV100))),"ERRO"))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M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5"/>
        <v/>
      </c>
    </row>
    <row r="101" spans="1:71">
      <c r="A101" s="45" t="str">
        <f t="shared" si="6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5"/>
        <v/>
      </c>
    </row>
    <row r="102" spans="1:71">
      <c r="A102" s="45" t="str">
        <f t="shared" si="6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ref="BS134:BS154" si="8">IF(BM134="","",SUBSTITUTE(BL134," ","")&amp;SUBSTITUTE(BM134," ",""))</f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:V92 V100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85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71" operator="equal">
      <formula>"NÃO"</formula>
    </cfRule>
    <cfRule type="cellIs" dxfId="187" priority="11872" operator="equal">
      <formula>"SIM"</formula>
    </cfRule>
  </conditionalFormatting>
  <conditionalFormatting sqref="AY6:AY1020">
    <cfRule type="expression" dxfId="186" priority="54327">
      <formula>#REF!=1</formula>
    </cfRule>
  </conditionalFormatting>
  <conditionalFormatting sqref="T6:T1020 AX6:AX1020 BD6:BD1020">
    <cfRule type="cellIs" dxfId="185" priority="54311" operator="equal">
      <formula>"ERRO"</formula>
    </cfRule>
  </conditionalFormatting>
  <conditionalFormatting sqref="BP6:BP1020">
    <cfRule type="cellIs" dxfId="184" priority="54306" operator="equal">
      <formula>"Produção e Intervalo"</formula>
    </cfRule>
    <cfRule type="cellIs" dxfId="183" priority="54307" operator="equal">
      <formula>"Aderente"</formula>
    </cfRule>
    <cfRule type="cellIs" dxfId="182" priority="54308" operator="equal">
      <formula>"Intervalo"</formula>
    </cfRule>
    <cfRule type="cellIs" dxfId="181" priority="54309" operator="equal">
      <formula>"Produção"</formula>
    </cfRule>
    <cfRule type="cellIs" dxfId="180" priority="54310" operator="equal">
      <formula>"ERRO"</formula>
    </cfRule>
  </conditionalFormatting>
  <conditionalFormatting sqref="BQ6:BR1020">
    <cfRule type="cellIs" dxfId="179" priority="54288" operator="equal">
      <formula>"*"</formula>
    </cfRule>
    <cfRule type="cellIs" dxfId="178" priority="54289" operator="greaterThanOrEqual">
      <formula>1</formula>
    </cfRule>
    <cfRule type="cellIs" dxfId="177" priority="54290" operator="lessThan">
      <formula>1</formula>
    </cfRule>
  </conditionalFormatting>
  <conditionalFormatting sqref="BJ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88" operator="equal">
      <formula>"OPORTUNIDADE"</formula>
    </cfRule>
  </conditionalFormatting>
  <conditionalFormatting sqref="X28:Y29">
    <cfRule type="cellIs" dxfId="175" priority="186" operator="equal">
      <formula>"NÃO"</formula>
    </cfRule>
    <cfRule type="cellIs" dxfId="174" priority="187" operator="equal">
      <formula>"SIM"</formula>
    </cfRule>
  </conditionalFormatting>
  <conditionalFormatting sqref="BJ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4" operator="equal">
      <formula>"OPORTUNIDADE"</formula>
    </cfRule>
  </conditionalFormatting>
  <conditionalFormatting sqref="Y3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X42:X43">
    <cfRule type="cellIs" dxfId="170" priority="161" operator="equal">
      <formula>"OPORTUNIDADE"</formula>
    </cfRule>
  </conditionalFormatting>
  <conditionalFormatting sqref="X42:X43">
    <cfRule type="cellIs" dxfId="169" priority="159" operator="equal">
      <formula>"NÃO"</formula>
    </cfRule>
    <cfRule type="cellIs" dxfId="168" priority="160" operator="equal">
      <formula>"SIM"</formula>
    </cfRule>
  </conditionalFormatting>
  <conditionalFormatting sqref="BJ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2" operator="equal">
      <formula>"OPORTUNIDADE"</formula>
    </cfRule>
  </conditionalFormatting>
  <conditionalFormatting sqref="X46:Y46 Y47:Y48 X47:X50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BJ3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4" operator="equal">
      <formula>"OPORTUNIDADE"</formula>
    </cfRule>
  </conditionalFormatting>
  <conditionalFormatting sqref="Y57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BJ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1" operator="equal">
      <formula>"OPORTUNIDADE"</formula>
    </cfRule>
  </conditionalFormatting>
  <conditionalFormatting sqref="X52:X61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BJ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55" operator="equal">
      <formula>"OPORTUNIDADE"</formula>
    </cfRule>
  </conditionalFormatting>
  <conditionalFormatting sqref="Y73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X75">
    <cfRule type="cellIs" dxfId="155" priority="49" operator="equal">
      <formula>"OPORTUNIDADE"</formula>
    </cfRule>
  </conditionalFormatting>
  <conditionalFormatting sqref="X75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2" operator="equal">
      <formula>"OPORTUNIDADE"</formula>
    </cfRule>
  </conditionalFormatting>
  <conditionalFormatting sqref="X76:X77">
    <cfRule type="cellIs" dxfId="151" priority="40" operator="equal">
      <formula>"NÃO"</formula>
    </cfRule>
    <cfRule type="cellIs" dxfId="150" priority="41" operator="equal">
      <formula>"SIM"</formula>
    </cfRule>
  </conditionalFormatting>
  <conditionalFormatting sqref="BO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93:BO1020 BO44:BO45 BO25:BO29 BO6:BO7 BO11:BO12 BO41 BO35 BO51 BO62:BO65 BO75:BO79 BO67:BO70 BO72 BO84 BO88 BO90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J93:BJ1020 BJ44:BJ45 BJ25:BJ28 BJ6:BJ7 BJ11:BJ12 BJ41 BJ51 BJ62:BJ64 BJ75 BJ78:BJ79 BJ84 BJ88 BJ9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J91:BJ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91:BO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681">
      <iconSet showValue="0">
        <cfvo type="percent" val="0"/>
        <cfvo type="num" val="1"/>
        <cfvo type="num" val="1" gte="0"/>
      </iconSet>
    </cfRule>
    <cfRule type="iconSet" priority="61682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4 I87 I76:I80 I89:I95 I98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AH6:AH1020 E6:E1020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1199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624</v>
      </c>
      <c r="D6" s="162" t="s">
        <v>624</v>
      </c>
      <c r="E6" s="162" t="s">
        <v>624</v>
      </c>
      <c r="F6" s="162" t="s">
        <v>1209</v>
      </c>
      <c r="G6" s="163" t="s">
        <v>624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624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1220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1221</v>
      </c>
      <c r="E3" s="201" t="s">
        <v>1222</v>
      </c>
      <c r="F3" s="201" t="s">
        <v>1223</v>
      </c>
      <c r="G3" s="201" t="s">
        <v>1224</v>
      </c>
      <c r="H3" s="201" t="s">
        <v>1225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1229</v>
      </c>
      <c r="V1" s="242"/>
      <c r="W1" s="242"/>
    </row>
    <row r="2" spans="1:23" ht="15" customHeight="1">
      <c r="A2" s="87" t="s">
        <v>1230</v>
      </c>
      <c r="B2" s="87" t="s">
        <v>1231</v>
      </c>
      <c r="C2" s="87" t="s">
        <v>442</v>
      </c>
      <c r="D2" s="88" t="s">
        <v>1009</v>
      </c>
      <c r="E2" s="88" t="s">
        <v>4</v>
      </c>
      <c r="F2" s="88" t="s">
        <v>1232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Oportunidade</v>
      </c>
      <c r="C91" s="146" t="str">
        <f>IF(SP_NORTE!Y95="","*",SP_NORTE!Y95)</f>
        <v>*</v>
      </c>
      <c r="D91" s="138" t="str">
        <f>IF(SP_NORTE!R95="","*",SP_NORTE!R95)</f>
        <v>SP NORTE</v>
      </c>
      <c r="E91" s="138" t="str">
        <f>IF(SP_NORTE!S95="","*",SP_NORTE!S95)</f>
        <v>TMI-ZEB</v>
      </c>
      <c r="F91" s="145">
        <f>IF(SP_NORTE!B95="","*",SP_NORTE!B95)</f>
        <v>46060</v>
      </c>
      <c r="G91" s="145" t="str">
        <f>IF(SP_NORTE!D95="","*",SP_NORTE!D95)</f>
        <v>V87</v>
      </c>
      <c r="H91" s="145" t="str">
        <f>IF(SP_NORTE!E95="","*",SP_NORTE!E95)</f>
        <v>MECANIZAÇÃO - SOCADORA</v>
      </c>
      <c r="I91" s="145" t="str">
        <f>IF(SP_NORTE!G95="","*",SP_NORTE!G95)</f>
        <v>ZDP2</v>
      </c>
      <c r="J91" s="145" t="str">
        <f>IF(SP_NORTE!H95="","*",SP_NORTE!H95)</f>
        <v>ZDP</v>
      </c>
      <c r="K91" s="138" t="str">
        <f>IF(SP_NORTE!L95="","*",SP_NORTE!L95)</f>
        <v>ZZM-ZCF</v>
      </c>
      <c r="L91" s="138" t="str">
        <f>IF(SP_NORTE!M95="","*",SP_NORTE!M95)</f>
        <v>293ZCF1</v>
      </c>
      <c r="M91" s="139">
        <f>IF(SP_NORTE!I95="","*",SP_NORTE!I95)</f>
        <v>73</v>
      </c>
      <c r="N91" s="144">
        <f>IF(SP_NORTE!J95="","*",SP_NORTE!J95)</f>
        <v>293.8</v>
      </c>
      <c r="O91" s="144">
        <f>IF(SP_NORTE!K95="","*",SP_NORTE!K95)</f>
        <v>291</v>
      </c>
      <c r="P91" s="143">
        <f>IF(SP_NORTE!N95="","*",SP_NORTE!N95)</f>
        <v>0.34722222222222221</v>
      </c>
      <c r="Q91" s="143">
        <f>IF(SP_NORTE!O95="","*",SP_NORTE!O95)</f>
        <v>8.3333333333333329E-2</v>
      </c>
      <c r="R91" s="145" t="str">
        <f>IF(SP_NORTE!P95="","*",CONCATENATE(SP_NORTE!P95," ",SP_NORTE!Q95))</f>
        <v>800 M</v>
      </c>
      <c r="S91" s="145" t="str">
        <f>IF(SP_NORTE!U95="","*",SP_NORTE!U95)</f>
        <v>Antonioni</v>
      </c>
      <c r="T91" s="145" t="str">
        <f>IF(SP_NORTE!V95="","*",SP_NORTE!V95)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IF(SP_NORTE!X96="","*",SP_NORTE!X96)</f>
        <v>*</v>
      </c>
      <c r="B92" s="146" t="str">
        <f>IF(SP_NORTE!W96="","*",SP_NORTE!W96)</f>
        <v>Oportunidade</v>
      </c>
      <c r="C92" s="146" t="str">
        <f>IF(SP_NORTE!Y96="","*",SP_NORTE!Y96)</f>
        <v>*</v>
      </c>
      <c r="D92" s="138" t="str">
        <f>IF(SP_NORTE!R96="","*",SP_NORTE!R96)</f>
        <v>SP NORTE</v>
      </c>
      <c r="E92" s="138" t="str">
        <f>IF(SP_NORTE!S96="","*",SP_NORTE!S96)</f>
        <v>TMI-ZEB</v>
      </c>
      <c r="F92" s="145">
        <f>IF(SP_NORTE!B96="","*",SP_NORTE!B96)</f>
        <v>46060</v>
      </c>
      <c r="G92" s="145" t="str">
        <f>IF(SP_NORTE!D96="","*",SP_NORTE!D96)</f>
        <v>JOVÂNIO (TP-850)</v>
      </c>
      <c r="H92" s="145" t="str">
        <f>IF(SP_NORTE!E96="","*",SP_NORTE!E96)</f>
        <v>PDM - SOLDA</v>
      </c>
      <c r="I92" s="145" t="str">
        <f>IF(SP_NORTE!G96="","*",SP_NORTE!G96)</f>
        <v>-</v>
      </c>
      <c r="J92" s="145" t="str">
        <f>IF(SP_NORTE!H96="","*",SP_NORTE!H96)</f>
        <v>-</v>
      </c>
      <c r="K92" s="138" t="str">
        <f>IF(SP_NORTE!L96="","*",SP_NORTE!L96)</f>
        <v>ZEC-ZKY</v>
      </c>
      <c r="L92" s="138">
        <f>IF(SP_NORTE!M96="","*",SP_NORTE!M96)</f>
        <v>267271</v>
      </c>
      <c r="M92" s="139">
        <f>IF(SP_NORTE!I96="","*",SP_NORTE!I96)</f>
        <v>73</v>
      </c>
      <c r="N92" s="144">
        <f>IF(SP_NORTE!J96="","*",SP_NORTE!J96)</f>
        <v>268</v>
      </c>
      <c r="O92" s="144" t="str">
        <f>IF(SP_NORTE!K96="","*",SP_NORTE!K96)</f>
        <v>-</v>
      </c>
      <c r="P92" s="143">
        <f>IF(SP_NORTE!N96="","*",SP_NORTE!N96)</f>
        <v>0.375</v>
      </c>
      <c r="Q92" s="143">
        <f>IF(SP_NORTE!O96="","*",SP_NORTE!O96)</f>
        <v>6.25E-2</v>
      </c>
      <c r="R92" s="145" t="str">
        <f>IF(SP_NORTE!P96="","*",CONCATENATE(SP_NORTE!P96," ",SP_NORTE!Q96))</f>
        <v>1 Nº DE SOLDA</v>
      </c>
      <c r="S92" s="145" t="str">
        <f>IF(SP_NORTE!U96="","*",SP_NORTE!U96)</f>
        <v xml:space="preserve">ronaldo </v>
      </c>
      <c r="T92" s="145" t="str">
        <f>IF(SP_NORTE!V96="","*",SP_NORTE!V96)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IF(SP_NORTE!X97="","*",SP_NORTE!X97)</f>
        <v>*</v>
      </c>
      <c r="B93" s="146" t="str">
        <f>IF(SP_NORTE!W97="","*",SP_NORTE!W97)</f>
        <v>Oportunidade</v>
      </c>
      <c r="C93" s="146" t="str">
        <f>IF(SP_NORTE!Y97="","*",SP_NORTE!Y97)</f>
        <v>*</v>
      </c>
      <c r="D93" s="138" t="str">
        <f>IF(SP_NORTE!R97="","*",SP_NORTE!R97)</f>
        <v>SP NORTE</v>
      </c>
      <c r="E93" s="138" t="str">
        <f>IF(SP_NORTE!S97="","*",SP_NORTE!S97)</f>
        <v>ZEB-ZCZ</v>
      </c>
      <c r="F93" s="145">
        <f>IF(SP_NORTE!B97="","*",SP_NORTE!B97)</f>
        <v>46060</v>
      </c>
      <c r="G93" s="145" t="str">
        <f>IF(SP_NORTE!D97="","*",SP_NORTE!D97)</f>
        <v>JULIO CÉSAR (TP-701)</v>
      </c>
      <c r="H93" s="145" t="str">
        <f>IF(SP_NORTE!E97="","*",SP_NORTE!E97)</f>
        <v>PDM - SOLDA</v>
      </c>
      <c r="I93" s="145" t="str">
        <f>IF(SP_NORTE!G97="","*",SP_NORTE!G97)</f>
        <v>-</v>
      </c>
      <c r="J93" s="145" t="str">
        <f>IF(SP_NORTE!H97="","*",SP_NORTE!H97)</f>
        <v>-</v>
      </c>
      <c r="K93" s="138" t="str">
        <f>IF(SP_NORTE!L97="","*",SP_NORTE!L97)</f>
        <v>ZUC-ZCG</v>
      </c>
      <c r="L93" s="138" t="str">
        <f>IF(SP_NORTE!M97="","*",SP_NORTE!M97)</f>
        <v>ZUC173</v>
      </c>
      <c r="M93" s="139">
        <f>IF(SP_NORTE!I97="","*",SP_NORTE!I97)</f>
        <v>73</v>
      </c>
      <c r="N93" s="144">
        <f>IF(SP_NORTE!J97="","*",SP_NORTE!J97)</f>
        <v>169.7</v>
      </c>
      <c r="O93" s="144" t="str">
        <f>IF(SP_NORTE!K97="","*",SP_NORTE!K97)</f>
        <v>-</v>
      </c>
      <c r="P93" s="143">
        <f>IF(SP_NORTE!N97="","*",SP_NORTE!N97)</f>
        <v>0.375</v>
      </c>
      <c r="Q93" s="143">
        <f>IF(SP_NORTE!O97="","*",SP_NORTE!O97)</f>
        <v>6.25E-2</v>
      </c>
      <c r="R93" s="145" t="str">
        <f>IF(SP_NORTE!P97="","*",CONCATENATE(SP_NORTE!P97," ",SP_NORTE!Q97))</f>
        <v>1 Nº DE SOLDA</v>
      </c>
      <c r="S93" s="145" t="str">
        <f>IF(SP_NORTE!U97="","*",SP_NORTE!U97)</f>
        <v xml:space="preserve">ronaldo </v>
      </c>
      <c r="T93" s="145" t="str">
        <f>IF(SP_NORTE!V97="","*",SP_NORTE!V97)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Oportunidade</v>
      </c>
      <c r="C94" s="146" t="str">
        <f>IF(SP_NORTE!Y98="","*",SP_NORTE!Y98)</f>
        <v>*</v>
      </c>
      <c r="D94" s="138" t="str">
        <f>IF(SP_NORTE!R98="","*",SP_NORTE!R98)</f>
        <v>SP NORTE</v>
      </c>
      <c r="E94" s="138" t="str">
        <f>IF(SP_NORTE!S98="","*",SP_NORTE!S98)</f>
        <v>ZCZ-ZTI</v>
      </c>
      <c r="F94" s="145">
        <f>IF(SP_NORTE!B98="","*",SP_NORTE!B98)</f>
        <v>46060</v>
      </c>
      <c r="G94" s="145" t="str">
        <f>IF(SP_NORTE!D98="","*",SP_NORTE!D98)</f>
        <v>ANTÔNIO (TP-713)</v>
      </c>
      <c r="H94" s="145" t="str">
        <f>IF(SP_NORTE!E98="","*",SP_NORTE!E98)</f>
        <v>PDM - SOLDA</v>
      </c>
      <c r="I94" s="145" t="str">
        <f>IF(SP_NORTE!G98="","*",SP_NORTE!G98)</f>
        <v>-</v>
      </c>
      <c r="J94" s="145" t="str">
        <f>IF(SP_NORTE!H98="","*",SP_NORTE!H98)</f>
        <v>-</v>
      </c>
      <c r="K94" s="138" t="str">
        <f>IF(SP_NORTE!L98="","*",SP_NORTE!L98)</f>
        <v>ZZR-ZDZ</v>
      </c>
      <c r="L94" s="138" t="str">
        <f>IF(SP_NORTE!M98="","*",SP_NORTE!M98)</f>
        <v>K14K18</v>
      </c>
      <c r="M94" s="139">
        <f>IF(SP_NORTE!I98="","*",SP_NORTE!I98)</f>
        <v>73</v>
      </c>
      <c r="N94" s="144">
        <f>IF(SP_NORTE!J98="","*",SP_NORTE!J98)</f>
        <v>16.8</v>
      </c>
      <c r="O94" s="144" t="str">
        <f>IF(SP_NORTE!K98="","*",SP_NORTE!K98)</f>
        <v>-</v>
      </c>
      <c r="P94" s="143">
        <f>IF(SP_NORTE!N98="","*",SP_NORTE!N98)</f>
        <v>0.375</v>
      </c>
      <c r="Q94" s="143">
        <f>IF(SP_NORTE!O98="","*",SP_NORTE!O98)</f>
        <v>6.25E-2</v>
      </c>
      <c r="R94" s="145" t="str">
        <f>IF(SP_NORTE!P98="","*",CONCATENATE(SP_NORTE!P98," ",SP_NORTE!Q98))</f>
        <v>1 Nº DE SOLDA</v>
      </c>
      <c r="S94" s="145" t="str">
        <f>IF(SP_NORTE!U98="","*",SP_NORTE!U98)</f>
        <v>Carlos Eduardo</v>
      </c>
      <c r="T94" s="145" t="str">
        <f>IF(SP_NORTE!V98="","*",SP_NORTE!V98)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IF(SP_NORTE!X99="","*",SP_NORTE!X99)</f>
        <v>*</v>
      </c>
      <c r="B95" s="146" t="str">
        <f>IF(SP_NORTE!W99="","*",SP_NORTE!W99)</f>
        <v>Oportunidade</v>
      </c>
      <c r="C95" s="146" t="str">
        <f>IF(SP_NORTE!Y99="","*",SP_NORTE!Y99)</f>
        <v>*</v>
      </c>
      <c r="D95" s="138" t="str">
        <f>IF(SP_NORTE!R99="","*",SP_NORTE!R99)</f>
        <v>SP NORTE</v>
      </c>
      <c r="E95" s="138" t="str">
        <f>IF(SP_NORTE!S99="","*",SP_NORTE!S99)</f>
        <v>ZRX-ZTI</v>
      </c>
      <c r="F95" s="145">
        <f>IF(SP_NORTE!B99="","*",SP_NORTE!B99)</f>
        <v>46060</v>
      </c>
      <c r="G95" s="145" t="str">
        <f>IF(SP_NORTE!D99="","*",SP_NORTE!D99)</f>
        <v xml:space="preserve">TURMA FIXA VIA </v>
      </c>
      <c r="H95" s="145" t="str">
        <f>IF(SP_NORTE!E99="","*",SP_NORTE!E99)</f>
        <v>PDM - SUBSTITUIÇÃO - DORMENTE</v>
      </c>
      <c r="I95" s="145" t="str">
        <f>IF(SP_NORTE!G99="","*",SP_NORTE!G99)</f>
        <v>-</v>
      </c>
      <c r="J95" s="145" t="str">
        <f>IF(SP_NORTE!H99="","*",SP_NORTE!H99)</f>
        <v>-</v>
      </c>
      <c r="K95" s="138" t="str">
        <f>IF(SP_NORTE!L99="","*",SP_NORTE!L99)</f>
        <v>ZSK-ZXH</v>
      </c>
      <c r="L95" s="138" t="str">
        <f>IF(SP_NORTE!M99="","*",SP_NORTE!M99)</f>
        <v>ZSK208</v>
      </c>
      <c r="M95" s="139">
        <f>IF(SP_NORTE!I99="","*",SP_NORTE!I99)</f>
        <v>71</v>
      </c>
      <c r="N95" s="144">
        <f>IF(SP_NORTE!J99="","*",SP_NORTE!J99)</f>
        <v>208</v>
      </c>
      <c r="O95" s="144" t="str">
        <f>IF(SP_NORTE!K99="","*",SP_NORTE!K99)</f>
        <v>-</v>
      </c>
      <c r="P95" s="143">
        <f>IF(SP_NORTE!N99="","*",SP_NORTE!N99)</f>
        <v>0.33333333333333331</v>
      </c>
      <c r="Q95" s="143">
        <f>IF(SP_NORTE!O99="","*",SP_NORTE!O99)</f>
        <v>8.3333333333333329E-2</v>
      </c>
      <c r="R95" s="145" t="str">
        <f>IF(SP_NORTE!P99="","*",CONCATENATE(SP_NORTE!P99," ",SP_NORTE!Q99))</f>
        <v>30 Nº DE DORMENTES</v>
      </c>
      <c r="S95" s="145" t="str">
        <f>IF(SP_NORTE!U99="","*",SP_NORTE!U99)</f>
        <v xml:space="preserve">Marcone </v>
      </c>
      <c r="T95" s="145" t="str">
        <f>IF(SP_NORTE!V99="","*",SP_NORTE!V99)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Oportunidade</v>
      </c>
      <c r="C96" s="146" t="str">
        <f>IF(SP_NORTE!Y100="","*",SP_NORTE!Y100)</f>
        <v>*</v>
      </c>
      <c r="D96" s="138" t="str">
        <f>IF(SP_NORTE!R100="","*",SP_NORTE!R100)</f>
        <v>SP NORTE</v>
      </c>
      <c r="E96" s="138" t="str">
        <f>IF(SP_NORTE!S100="","*",SP_NORTE!S100)</f>
        <v>ZRX-ZTI</v>
      </c>
      <c r="F96" s="145">
        <f>IF(SP_NORTE!B100="","*",SP_NORTE!B100)</f>
        <v>46060</v>
      </c>
      <c r="G96" s="145" t="str">
        <f>IF(SP_NORTE!D100="","*",SP_NORTE!D100)</f>
        <v>V83</v>
      </c>
      <c r="H96" s="145" t="str">
        <f>IF(SP_NORTE!E100="","*",SP_NORTE!E100)</f>
        <v>MECANIZAÇÃO - SOCADORA</v>
      </c>
      <c r="I96" s="145" t="str">
        <f>IF(SP_NORTE!G100="","*",SP_NORTE!G100)</f>
        <v>ZIQ2</v>
      </c>
      <c r="J96" s="145" t="str">
        <f>IF(SP_NORTE!H100="","*",SP_NORTE!H100)</f>
        <v>ZIQ</v>
      </c>
      <c r="K96" s="138" t="str">
        <f>IF(SP_NORTE!L100="","*",SP_NORTE!L100)</f>
        <v>ZRQ-ZQX</v>
      </c>
      <c r="L96" s="138">
        <f>IF(SP_NORTE!M100="","*",SP_NORTE!M100)</f>
        <v>1381391</v>
      </c>
      <c r="M96" s="139">
        <f>IF(SP_NORTE!I100="","*",SP_NORTE!I100)</f>
        <v>70</v>
      </c>
      <c r="N96" s="144">
        <f>IF(SP_NORTE!J100="","*",SP_NORTE!J100)</f>
        <v>139</v>
      </c>
      <c r="O96" s="144">
        <f>IF(SP_NORTE!K100="","*",SP_NORTE!K100)</f>
        <v>139.30000000000001</v>
      </c>
      <c r="P96" s="143">
        <f>IF(SP_NORTE!N100="","*",SP_NORTE!N100)</f>
        <v>0.35416666666666669</v>
      </c>
      <c r="Q96" s="143">
        <f>IF(SP_NORTE!O100="","*",SP_NORTE!O100)</f>
        <v>8.3333333333333329E-2</v>
      </c>
      <c r="R96" s="145" t="str">
        <f>IF(SP_NORTE!P100="","*",CONCATENATE(SP_NORTE!P100," ",SP_NORTE!Q100))</f>
        <v>300 M</v>
      </c>
      <c r="S96" s="145" t="str">
        <f>IF(SP_NORTE!U100="","*",SP_NORTE!U100)</f>
        <v>Antonioni</v>
      </c>
      <c r="T96" s="145" t="str">
        <f>IF(SP_NORTE!V100="","*",SP_NORTE!V100)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1234</v>
      </c>
      <c r="D5" s="244"/>
      <c r="E5" s="244"/>
      <c r="F5" s="244"/>
      <c r="G5" s="244"/>
      <c r="H5" s="244"/>
      <c r="I5" s="244"/>
      <c r="J5" s="245"/>
      <c r="K5" s="246" t="s">
        <v>1235</v>
      </c>
      <c r="L5" s="247"/>
      <c r="M5" s="247"/>
      <c r="N5" s="247"/>
      <c r="O5" s="248" t="s">
        <v>1236</v>
      </c>
      <c r="P5" s="249"/>
    </row>
    <row r="6" spans="1:16" s="74" customFormat="1" ht="15" customHeight="1">
      <c r="A6" s="66" t="s">
        <v>1232</v>
      </c>
      <c r="B6" s="75" t="s">
        <v>1231</v>
      </c>
      <c r="C6" s="76" t="s">
        <v>1009</v>
      </c>
      <c r="D6" s="77" t="s">
        <v>1010</v>
      </c>
      <c r="E6" s="76" t="s">
        <v>1237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1238</v>
      </c>
      <c r="M6" s="80" t="s">
        <v>642</v>
      </c>
      <c r="N6" s="81" t="s">
        <v>1004</v>
      </c>
      <c r="O6" s="158" t="s">
        <v>1047</v>
      </c>
      <c r="P6" s="132" t="s">
        <v>1239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 xml:space="preserve">MC1 07:50, sem oportunidade de faixa, fluxo de trens 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sem oportunidade de faixa, fluxo de trens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>
        <f>IF(SP_NORTE!BG86="","*",SP_NORTE!BG86)</f>
        <v>0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ZZM-ZCF</v>
      </c>
      <c r="H76" s="116">
        <f>IF(SP_NORTE!J95="","*",SP_NORTE!J95)</f>
        <v>293.8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ZZM-ZCF</v>
      </c>
      <c r="M76" s="83">
        <f>IF(SP_NORTE!AO95="","*",SP_NORTE!AO95)</f>
        <v>293.8</v>
      </c>
      <c r="N76" s="83" t="str">
        <f>IF(SP_NORTE!AL95="","*",SP_NORTE!AL95)</f>
        <v>ZZM-ZCF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IF(SP_NORTE!B97="","*",SP_NORTE!B97)</f>
        <v>46060</v>
      </c>
      <c r="B78" s="83" t="str">
        <f>IF(SP_NORTE!W97="","*",SP_NORTE!W97)</f>
        <v>Oportunidade</v>
      </c>
      <c r="C78" s="83" t="str">
        <f>IF(SP_NORTE!R97="","*",SP_NORTE!R97)</f>
        <v>SP NORTE</v>
      </c>
      <c r="D78" s="83" t="str">
        <f>IF(SP_NORTE!S97="","*",SP_NORTE!S97)</f>
        <v>ZEB-ZCZ</v>
      </c>
      <c r="E78" s="83" t="str">
        <f>IF(SP_NORTE!D97="","*",SP_NORTE!D97)</f>
        <v>JULIO CÉSAR (TP-701)</v>
      </c>
      <c r="F78" s="83" t="str">
        <f>IF(SP_NORTE!G97="","*",SP_NORTE!G97)</f>
        <v>-</v>
      </c>
      <c r="G78" s="83" t="str">
        <f>IF(SP_NORTE!L97="","*",SP_NORTE!L97)</f>
        <v>ZUC-ZCG</v>
      </c>
      <c r="H78" s="116">
        <f>IF(SP_NORTE!J97="","*",SP_NORTE!J97)</f>
        <v>169.7</v>
      </c>
      <c r="I78" s="113">
        <f>IF(SP_NORTE!N97="","*",SP_NORTE!N97)</f>
        <v>0.375</v>
      </c>
      <c r="J78" s="113">
        <f>IF(SP_NORTE!O97="","*",SP_NORTE!O97)</f>
        <v>6.25E-2</v>
      </c>
      <c r="K78" s="83" t="str">
        <f>IF(SP_NORTE!AJ97="","*",SP_NORTE!AJ97)</f>
        <v>-</v>
      </c>
      <c r="L78" s="83" t="str">
        <f>IF(SP_NORTE!AL97="","*",SP_NORTE!AL97)</f>
        <v>ZUC-ZCG</v>
      </c>
      <c r="M78" s="83">
        <f>IF(SP_NORTE!AO97="","*",SP_NORTE!AO97)</f>
        <v>169.7</v>
      </c>
      <c r="N78" s="83" t="str">
        <f>IF(SP_NORTE!AL97="","*",SP_NORTE!AL97)</f>
        <v>ZUC-ZCG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>
        <f>IF(SP_NORTE!B98="","*",SP_NORTE!B98)</f>
        <v>46060</v>
      </c>
      <c r="B79" s="83" t="str">
        <f>IF(SP_NORTE!W98="","*",SP_NORTE!W98)</f>
        <v>Oportunidade</v>
      </c>
      <c r="C79" s="83" t="str">
        <f>IF(SP_NORTE!R98="","*",SP_NORTE!R98)</f>
        <v>SP NORTE</v>
      </c>
      <c r="D79" s="83" t="str">
        <f>IF(SP_NORTE!S98="","*",SP_NORTE!S98)</f>
        <v>ZCZ-ZTI</v>
      </c>
      <c r="E79" s="83" t="str">
        <f>IF(SP_NORTE!D98="","*",SP_NORTE!D98)</f>
        <v>ANTÔNIO (TP-713)</v>
      </c>
      <c r="F79" s="83" t="str">
        <f>IF(SP_NORTE!G98="","*",SP_NORTE!G98)</f>
        <v>-</v>
      </c>
      <c r="G79" s="83" t="str">
        <f>IF(SP_NORTE!L98="","*",SP_NORTE!L98)</f>
        <v>ZZR-ZDZ</v>
      </c>
      <c r="H79" s="116">
        <f>IF(SP_NORTE!J98="","*",SP_NORTE!J98)</f>
        <v>16.8</v>
      </c>
      <c r="I79" s="113">
        <f>IF(SP_NORTE!N98="","*",SP_NORTE!N98)</f>
        <v>0.375</v>
      </c>
      <c r="J79" s="113">
        <f>IF(SP_NORTE!O98="","*",SP_NORTE!O98)</f>
        <v>6.25E-2</v>
      </c>
      <c r="K79" s="83" t="str">
        <f>IF(SP_NORTE!AJ98="","*",SP_NORTE!AJ98)</f>
        <v>-</v>
      </c>
      <c r="L79" s="83" t="str">
        <f>IF(SP_NORTE!AL98="","*",SP_NORTE!AL98)</f>
        <v>ZZR-ZDZ</v>
      </c>
      <c r="M79" s="83">
        <f>IF(SP_NORTE!AO98="","*",SP_NORTE!AO98)</f>
        <v>16.8</v>
      </c>
      <c r="N79" s="83" t="str">
        <f>IF(SP_NORTE!AL98="","*",SP_NORTE!AL98)</f>
        <v>ZZR-ZDZ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>
        <f>IF(SP_NORTE!B99="","*",SP_NORTE!B99)</f>
        <v>46060</v>
      </c>
      <c r="B80" s="83" t="str">
        <f>IF(SP_NORTE!W99="","*",SP_NORTE!W99)</f>
        <v>Oportunidade</v>
      </c>
      <c r="C80" s="83" t="str">
        <f>IF(SP_NORTE!R99="","*",SP_NORTE!R99)</f>
        <v>SP NORTE</v>
      </c>
      <c r="D80" s="83" t="str">
        <f>IF(SP_NORTE!S99="","*",SP_NORTE!S99)</f>
        <v>ZRX-ZTI</v>
      </c>
      <c r="E80" s="83" t="str">
        <f>IF(SP_NORTE!D99="","*",SP_NORTE!D99)</f>
        <v xml:space="preserve">TURMA FIXA VIA </v>
      </c>
      <c r="F80" s="83" t="str">
        <f>IF(SP_NORTE!G99="","*",SP_NORTE!G99)</f>
        <v>-</v>
      </c>
      <c r="G80" s="83" t="str">
        <f>IF(SP_NORTE!L99="","*",SP_NORTE!L99)</f>
        <v>ZSK-ZXH</v>
      </c>
      <c r="H80" s="116">
        <f>IF(SP_NORTE!J99="","*",SP_NORTE!J99)</f>
        <v>208</v>
      </c>
      <c r="I80" s="113">
        <f>IF(SP_NORTE!N99="","*",SP_NORTE!N99)</f>
        <v>0.33333333333333331</v>
      </c>
      <c r="J80" s="113">
        <f>IF(SP_NORTE!O99="","*",SP_NORTE!O99)</f>
        <v>8.3333333333333329E-2</v>
      </c>
      <c r="K80" s="83" t="str">
        <f>IF(SP_NORTE!AJ99="","*",SP_NORTE!AJ99)</f>
        <v>-</v>
      </c>
      <c r="L80" s="83" t="str">
        <f>IF(SP_NORTE!AL99="","*",SP_NORTE!AL99)</f>
        <v>ZSK-ZXH</v>
      </c>
      <c r="M80" s="83">
        <f>IF(SP_NORTE!AO99="","*",SP_NORTE!AO99)</f>
        <v>208</v>
      </c>
      <c r="N80" s="83" t="str">
        <f>IF(SP_NORTE!AL99="","*",SP_NORTE!AL99)</f>
        <v>ZSK-ZXH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>
        <f>IF(SP_NORTE!B100="","*",SP_NORTE!B100)</f>
        <v>46060</v>
      </c>
      <c r="B81" s="83" t="str">
        <f>IF(SP_NORTE!W100="","*",SP_NORTE!W100)</f>
        <v>Oportunidade</v>
      </c>
      <c r="C81" s="83" t="str">
        <f>IF(SP_NORTE!R100="","*",SP_NORTE!R100)</f>
        <v>SP NORTE</v>
      </c>
      <c r="D81" s="83" t="str">
        <f>IF(SP_NORTE!S100="","*",SP_NORTE!S100)</f>
        <v>ZRX-ZTI</v>
      </c>
      <c r="E81" s="83" t="str">
        <f>IF(SP_NORTE!D100="","*",SP_NORTE!D100)</f>
        <v>V83</v>
      </c>
      <c r="F81" s="83" t="str">
        <f>IF(SP_NORTE!G100="","*",SP_NORTE!G100)</f>
        <v>ZIQ2</v>
      </c>
      <c r="G81" s="83" t="str">
        <f>IF(SP_NORTE!L100="","*",SP_NORTE!L100)</f>
        <v>ZRQ-ZQX</v>
      </c>
      <c r="H81" s="116">
        <f>IF(SP_NORTE!J100="","*",SP_NORTE!J100)</f>
        <v>139</v>
      </c>
      <c r="I81" s="113">
        <f>IF(SP_NORTE!N100="","*",SP_NORTE!N100)</f>
        <v>0.35416666666666669</v>
      </c>
      <c r="J81" s="113">
        <f>IF(SP_NORTE!O100="","*",SP_NORTE!O100)</f>
        <v>8.3333333333333329E-2</v>
      </c>
      <c r="K81" s="83" t="str">
        <f>IF(SP_NORTE!AJ100="","*",SP_NORTE!AJ100)</f>
        <v>ZIQ2</v>
      </c>
      <c r="L81" s="83" t="str">
        <f>IF(SP_NORTE!AL100="","*",SP_NORTE!AL100)</f>
        <v>ZRQ-ZQX</v>
      </c>
      <c r="M81" s="83">
        <f>IF(SP_NORTE!AO100="","*",SP_NORTE!AO100)</f>
        <v>139</v>
      </c>
      <c r="N81" s="83" t="str">
        <f>IF(SP_NORTE!AL100="","*",SP_NORTE!AL100)</f>
        <v>ZRQ-ZQX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995</v>
      </c>
      <c r="D2" s="76" t="s">
        <v>997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ZZM-ZCF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2026-02-06T12:56:31Z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