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772" documentId="120_S{118792C3-22EF-5104-A093-F22BFE3913F3}" xr6:coauthVersionLast="47" xr6:coauthVersionMax="47" xr10:uidLastSave="{3D34B0BA-70AE-4032-8C2C-2C540037B9A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8" i="1" l="1" a="1"/>
  <c r="N208" i="1" s="1"/>
  <c r="M208" i="1" a="1"/>
  <c r="M208" i="1" s="1"/>
  <c r="N210" i="1" a="1"/>
  <c r="N210" i="1" s="1"/>
  <c r="M210" i="1" a="1"/>
  <c r="M210" i="1" s="1"/>
  <c r="M209" i="1" a="1"/>
  <c r="M209" i="1" s="1"/>
  <c r="BT204" i="1"/>
  <c r="BT203" i="1"/>
  <c r="BT200" i="1"/>
  <c r="BT191" i="1"/>
  <c r="M190" i="1" a="1"/>
  <c r="M190" i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BB204" i="1"/>
  <c r="U204" i="1" a="1"/>
  <c r="U204" i="1" s="1"/>
  <c r="T204" i="1" a="1"/>
  <c r="T204" i="1" s="1"/>
  <c r="E201" i="11" s="1"/>
  <c r="S204" i="1" a="1"/>
  <c r="S204" i="1" s="1"/>
  <c r="D201" i="1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BS196" i="1"/>
  <c r="N196" i="1" a="1"/>
  <c r="N196" i="1" s="1"/>
  <c r="L193" i="11" s="1"/>
  <c r="M196" i="1" a="1"/>
  <c r="M196" i="1" s="1"/>
  <c r="K193" i="11" s="1"/>
  <c r="G196" i="1"/>
  <c r="C196" i="1"/>
  <c r="A196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K204" i="11"/>
  <c r="K205" i="11"/>
  <c r="K206" i="11"/>
  <c r="K207" i="1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N201" i="10" s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N190" i="10" s="1"/>
  <c r="AM190" i="1"/>
  <c r="L191" i="10" s="1"/>
  <c r="AN190" i="1"/>
  <c r="AM200" i="1"/>
  <c r="N198" i="10" s="1"/>
  <c r="AM196" i="1"/>
  <c r="AN196" i="1"/>
  <c r="AM195" i="1"/>
  <c r="N194" i="10" s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L200" i="10"/>
  <c r="N200" i="10"/>
  <c r="L199" i="10"/>
  <c r="N199" i="10"/>
  <c r="L198" i="10"/>
  <c r="L197" i="10"/>
  <c r="N197" i="10"/>
  <c r="L196" i="10"/>
  <c r="N196" i="10"/>
  <c r="L193" i="10"/>
  <c r="N193" i="10"/>
  <c r="N191" i="10"/>
  <c r="L188" i="10"/>
  <c r="N188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90" i="10" l="1"/>
  <c r="L194" i="10"/>
  <c r="N231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<sst xmlns="http://schemas.openxmlformats.org/spreadsheetml/2006/main" count="6967" uniqueCount="1502">
  <si>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</si>
  <si>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</si>
  <si>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</si>
  <si>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</si>
  <si>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</si>
  <si>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</si>
  <si>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</si>
  <si>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</si>
  <si>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</si>
  <si>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</si>
  <si>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</si>
  <si>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</si>
  <si>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</si>
  <si>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</si>
  <si>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</si>
  <si>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</si>
  <si>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</si>
  <si>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</si>
  <si>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</si>
  <si>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</si>
  <si>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</si>
  <si>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</si>
  <si>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</si>
  <si>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</si>
  <si>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</si>
  <si>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</si>
  <si>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</si>
  <si>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</si>
  <si>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</si>
  <si>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</si>
  <si>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</si>
  <si>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</si>
  <si>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</si>
  <si>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</si>
  <si>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</si>
  <si>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</si>
  <si>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</si>
  <si>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</si>
  <si>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</si>
  <si>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</si>
  <si>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</si>
  <si>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</si>
  <si>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</si>
  <si>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</si>
  <si>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</si>
  <si>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</si>
  <si>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</si>
  <si>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</si>
  <si>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</si>
  <si>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</si>
  <si>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</si>
  <si>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</si>
  <si>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</si>
  <si>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</si>
  <si>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</si>
  <si>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</si>
  <si>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</si>
  <si>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</si>
  <si>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</si>
  <si>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</si>
  <si>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</si>
  <si>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</si>
  <si>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</si>
  <si>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</si>
  <si>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</si>
  <si>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</si>
  <si>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</si>
  <si>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</si>
  <si>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</si>
  <si>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</si>
  <si>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</si>
  <si>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</si>
  <si>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</si>
  <si>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</si>
  <si>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</si>
  <si>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</si>
  <si>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</si>
  <si>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</si>
  <si>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</si>
  <si>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</si>
  <si>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</si>
  <si>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</si>
  <si>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</si>
  <si>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</si>
  <si>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</si>
  <si>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</si>
  <si>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</si>
  <si>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</si>
  <si>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</si>
  <si>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</si>
  <si>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</si>
  <si>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</si>
  <si>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</si>
  <si>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</si>
  <si>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</si>
  <si>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</si>
  <si>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</si>
  <si>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</si>
  <si>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</si>
  <si>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</si>
  <si>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</si>
  <si>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</si>
  <si>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</si>
  <si>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</si>
  <si>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</si>
  <si>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</si>
  <si>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</si>
  <si>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</si>
  <si>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</si>
  <si>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</si>
  <si>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</si>
  <si>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</si>
  <si>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</si>
  <si>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</si>
  <si>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</si>
  <si>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</si>
  <si>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</si>
  <si>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</si>
  <si>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</si>
  <si>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</si>
  <si>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</si>
  <si>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</si>
  <si>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</si>
  <si>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</si>
  <si>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</si>
  <si>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</si>
  <si>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</si>
  <si>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</si>
  <si>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</si>
  <si>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</si>
  <si>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</si>
  <si>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</si>
  <si>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</si>
  <si>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</si>
  <si>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</si>
  <si>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</si>
  <si>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</si>
  <si>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</si>
  <si>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</si>
  <si>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</si>
  <si>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</si>
  <si>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</si>
  <si>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</si>
  <si>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</si>
  <si>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</si>
  <si>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</si>
  <si>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</si>
  <si>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</si>
  <si>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</si>
  <si>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</si>
  <si>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</si>
  <si>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</si>
  <si>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</si>
  <si>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</si>
  <si>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</si>
  <si>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</si>
  <si>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</si>
  <si>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</si>
  <si>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</si>
  <si>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</si>
  <si>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</si>
  <si>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</si>
  <si>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</si>
  <si>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</si>
  <si>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</si>
  <si>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</si>
  <si>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</si>
  <si>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</si>
  <si>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</si>
  <si>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</si>
  <si>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</si>
  <si>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</si>
  <si>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</si>
  <si>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</si>
  <si>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</si>
  <si>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</si>
  <si>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</si>
  <si>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</si>
  <si>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</si>
  <si>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</si>
  <si>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</si>
  <si>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</si>
  <si>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</si>
  <si>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</si>
  <si>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</si>
  <si>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</si>
  <si>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</si>
  <si>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</si>
  <si>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</si>
  <si>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</si>
  <si>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</si>
  <si>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</si>
  <si>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</si>
  <si>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</si>
  <si>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</si>
  <si>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</si>
  <si>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</si>
  <si>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</si>
  <si>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</si>
  <si>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</si>
  <si>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</si>
  <si>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</si>
  <si>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</si>
  <si>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</si>
  <si>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</si>
  <si>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</si>
  <si>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</si>
  <si>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</si>
  <si>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</si>
  <si>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</si>
  <si>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</si>
  <si>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</si>
  <si>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</si>
  <si>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</si>
  <si>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</si>
  <si>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</si>
  <si>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</si>
  <si>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</si>
  <si>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</si>
  <si>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</si>
  <si>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</si>
  <si>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</si>
  <si>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</si>
  <si>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</si>
  <si>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</si>
  <si>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</si>
  <si>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</si>
  <si>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</si>
  <si>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</si>
  <si>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</si>
  <si>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</si>
  <si>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</si>
  <si>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</si>
  <si>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</si>
  <si>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</si>
  <si>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</si>
  <si>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</si>
  <si>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</si>
  <si>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</si>
  <si>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</si>
  <si>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</si>
  <si>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</si>
  <si>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</si>
  <si>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</si>
  <si>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</si>
  <si>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</si>
  <si>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</si>
  <si>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</si>
  <si>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</si>
  <si>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</si>
  <si>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</si>
  <si>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</si>
  <si>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</si>
  <si>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</si>
  <si>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</si>
  <si>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</si>
  <si>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</si>
  <si>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</si>
  <si>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</si>
  <si>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</si>
  <si>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</si>
  <si>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</si>
  <si>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</si>
  <si>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</si>
  <si>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</si>
  <si>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</si>
  <si>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</si>
  <si>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</si>
  <si>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</si>
  <si>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</si>
  <si>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</si>
  <si>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</si>
  <si>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</si>
  <si>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</si>
  <si>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</si>
  <si>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</si>
  <si>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</si>
  <si>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</si>
  <si>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</si>
  <si>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</si>
  <si>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</si>
  <si>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</si>
  <si>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</si>
  <si>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</si>
  <si>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</si>
  <si>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</si>
  <si>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</si>
  <si>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</si>
  <si>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</si>
  <si>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</si>
  <si>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</si>
  <si>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</si>
  <si>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</si>
  <si>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</si>
  <si>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</si>
  <si>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</si>
  <si>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</si>
  <si>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</si>
  <si>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</si>
  <si>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</si>
  <si>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</si>
  <si>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</si>
  <si>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</si>
  <si>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</si>
  <si>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</si>
  <si>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</si>
  <si>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</si>
  <si>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</si>
  <si>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</si>
  <si>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</si>
  <si>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</si>
  <si>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</si>
  <si>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</si>
  <si>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</si>
  <si>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</si>
  <si>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</si>
  <si>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</si>
  <si>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</si>
  <si>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</si>
  <si>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</si>
  <si>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</si>
  <si>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</si>
  <si>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</si>
  <si>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</si>
  <si>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</si>
  <si>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</si>
  <si>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</si>
  <si>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</si>
  <si>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</si>
  <si>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</si>
  <si>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</si>
  <si>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</si>
  <si>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</si>
  <si>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</si>
  <si>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</si>
  <si>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</si>
  <si>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</si>
  <si>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</si>
  <si>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</si>
  <si>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</si>
  <si>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</si>
  <si>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</si>
  <si>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</si>
  <si>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</si>
  <si>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</si>
  <si>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</si>
  <si>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</si>
  <si>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</si>
  <si>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</si>
  <si>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</si>
  <si>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</si>
  <si>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</si>
  <si>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</si>
  <si>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</si>
  <si>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</si>
  <si>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</si>
  <si>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</si>
  <si>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</si>
  <si>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</si>
  <si>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</si>
  <si>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</si>
  <si>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</si>
  <si>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</si>
  <si>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</si>
  <si>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</si>
  <si>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</si>
  <si>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</si>
  <si>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</si>
  <si>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</si>
  <si>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</si>
  <si>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</si>
  <si>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</si>
  <si>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</si>
  <si>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</si>
  <si>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</si>
  <si>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</si>
  <si>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</si>
  <si>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</si>
  <si>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</si>
  <si>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</si>
  <si>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</si>
  <si>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</si>
  <si>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</si>
  <si>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</si>
  <si>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</si>
  <si>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</si>
  <si>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</si>
  <si>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</si>
  <si>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</si>
  <si>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</si>
  <si>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</si>
  <si>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</si>
  <si>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</si>
  <si>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</si>
  <si>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</si>
  <si>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</si>
  <si>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</si>
  <si>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</si>
  <si>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</si>
  <si>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</si>
  <si>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</si>
  <si>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</si>
  <si>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</si>
  <si>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</si>
  <si>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</si>
  <si>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</si>
  <si>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</si>
  <si>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</si>
  <si>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</si>
  <si>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</si>
  <si>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</si>
  <si>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</si>
  <si>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</si>
  <si>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</si>
  <si>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</si>
  <si>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</si>
  <si>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</si>
  <si>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</si>
  <si>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</si>
  <si>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</si>
  <si>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</si>
  <si>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</si>
  <si>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</si>
  <si>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</si>
  <si>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</si>
  <si>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</si>
  <si>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</si>
  <si>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</si>
  <si>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</si>
  <si>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</si>
  <si>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</si>
  <si>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</si>
  <si>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</si>
  <si>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</si>
  <si>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</si>
  <si>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</si>
  <si>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</si>
  <si>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</si>
  <si>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</si>
  <si>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</si>
  <si>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</si>
  <si>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</si>
  <si>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</si>
  <si>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</si>
  <si>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</si>
  <si>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</si>
  <si>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</si>
  <si>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</si>
  <si>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</si>
  <si>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</si>
  <si>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</si>
  <si>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</si>
  <si>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</si>
  <si>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</si>
  <si>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</si>
  <si>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</si>
  <si>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</si>
  <si>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</si>
  <si>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</si>
  <si>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</si>
  <si>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</si>
  <si>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</si>
  <si>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</si>
  <si>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</si>
  <si>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</si>
  <si>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</si>
  <si>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</si>
  <si>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</si>
  <si>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</si>
  <si>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</si>
  <si>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</si>
  <si>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</si>
  <si>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</si>
  <si>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</si>
  <si>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</si>
  <si>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</si>
  <si>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</si>
  <si>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</si>
  <si>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</si>
  <si>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</si>
  <si>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</si>
  <si>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</si>
  <si>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</si>
  <si>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</si>
  <si>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</si>
  <si>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</si>
  <si>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</si>
  <si>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</si>
  <si>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</si>
  <si>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</si>
  <si>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</si>
  <si>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</si>
  <si>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</si>
  <si>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</si>
  <si>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</si>
  <si>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</si>
  <si>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</si>
  <si>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</si>
  <si>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</si>
  <si>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</si>
  <si>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</si>
  <si>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</si>
  <si>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</si>
  <si>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</si>
  <si>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</si>
  <si>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</si>
  <si>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</si>
  <si>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</si>
  <si>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</si>
  <si>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</si>
  <si>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</si>
  <si>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</si>
  <si>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</si>
  <si>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</si>
  <si>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</si>
  <si>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</si>
  <si>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</si>
  <si>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</si>
  <si>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</si>
  <si>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</si>
  <si>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</si>
  <si>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</si>
  <si>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</si>
  <si>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</si>
  <si>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</si>
  <si>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</si>
  <si>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</si>
  <si>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</si>
  <si>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</si>
  <si>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</si>
  <si>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</si>
  <si>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</si>
  <si>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</si>
  <si>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</si>
  <si>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</si>
  <si>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</si>
  <si>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</si>
  <si>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</si>
  <si>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</si>
  <si>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</si>
  <si>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</si>
  <si>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</si>
  <si>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</si>
  <si>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</si>
  <si>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</si>
  <si>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</si>
  <si>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</si>
  <si>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</si>
  <si>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</si>
  <si>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</si>
  <si>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</si>
  <si>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</si>
  <si>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</si>
  <si>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</si>
  <si>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</si>
  <si>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</si>
  <si>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</si>
  <si>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</si>
  <si>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</si>
  <si>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</si>
  <si>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</si>
  <si>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</si>
  <si>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</si>
  <si>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</si>
  <si>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</si>
  <si>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</si>
  <si>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</si>
  <si>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</si>
  <si>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</si>
  <si>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</si>
  <si>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</si>
  <si>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</si>
  <si>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</si>
  <si>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</si>
  <si>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</si>
  <si>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</si>
  <si>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</si>
  <si>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</si>
  <si>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</si>
  <si>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</si>
  <si>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</si>
  <si>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</si>
  <si>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</si>
  <si>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</si>
  <si>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</si>
  <si>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</si>
  <si>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</si>
  <si>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</si>
  <si>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</si>
  <si>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</si>
  <si>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</si>
  <si>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</si>
  <si>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</si>
  <si>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</si>
  <si>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</si>
  <si>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</si>
  <si>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</si>
  <si>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</si>
  <si>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</si>
  <si>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</si>
  <si>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</si>
  <si>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</si>
  <si>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</si>
  <si>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</si>
  <si>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</si>
  <si>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</si>
  <si>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</si>
  <si>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</si>
  <si>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</si>
  <si>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</si>
  <si>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</si>
  <si>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</si>
  <si>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</si>
  <si>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</si>
  <si>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</si>
  <si>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</si>
  <si>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</si>
  <si>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</si>
  <si>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</si>
  <si>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</si>
  <si>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</si>
  <si>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</si>
  <si>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</si>
  <si>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</si>
  <si>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</si>
  <si>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</si>
  <si>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</si>
  <si>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</si>
  <si>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</si>
  <si>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</si>
  <si>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</si>
  <si>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</si>
  <si>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</si>
  <si>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</si>
  <si>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</si>
  <si>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</si>
  <si>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</si>
  <si>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</si>
  <si>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</si>
  <si>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</si>
  <si>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</si>
  <si>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</si>
  <si>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</si>
  <si>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</si>
  <si>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</si>
  <si>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</si>
  <si>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</si>
  <si>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</si>
  <si>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</si>
  <si>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</si>
  <si>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</si>
  <si>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</si>
  <si>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</si>
  <si>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</si>
  <si>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</si>
  <si>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</si>
  <si>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</si>
  <si>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</si>
  <si>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</si>
  <si>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</si>
  <si>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</si>
  <si>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</si>
  <si>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</si>
  <si>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</si>
  <si>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</si>
  <si>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</si>
  <si>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</si>
  <si>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</si>
  <si>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</si>
  <si>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</si>
  <si>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</si>
  <si>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</si>
  <si>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</si>
  <si>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</si>
  <si>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</si>
  <si>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</si>
  <si>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</si>
  <si>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</si>
  <si>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</si>
  <si>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</si>
  <si>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</si>
  <si>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</si>
  <si>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</si>
  <si>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</si>
  <si>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</si>
  <si>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</si>
  <si>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</si>
  <si>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</si>
  <si>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</si>
  <si>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</si>
  <si>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</si>
  <si>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</si>
  <si>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</si>
  <si>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</si>
  <si>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</si>
  <si>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</si>
  <si>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</si>
  <si>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</si>
  <si>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</si>
  <si>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</si>
  <si>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</si>
  <si>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</si>
  <si>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</si>
  <si>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</si>
  <si>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</si>
  <si>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</si>
  <si>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</si>
  <si>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</si>
  <si>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</si>
  <si>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</si>
  <si>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</si>
  <si>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</si>
  <si>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</si>
  <si>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</si>
  <si>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</si>
  <si>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</si>
  <si>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</si>
  <si>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</si>
  <si>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</si>
  <si>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</si>
  <si>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</si>
  <si>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</si>
  <si>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</si>
  <si>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</si>
  <si>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</si>
  <si>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</si>
  <si>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</si>
  <si>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</si>
  <si>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</si>
  <si>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</si>
  <si>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</si>
  <si>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</si>
  <si>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</si>
  <si>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</si>
  <si>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</si>
  <si>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</si>
  <si>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</si>
  <si>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</si>
  <si>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</si>
  <si>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</si>
  <si>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</si>
  <si>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</si>
  <si>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</si>
  <si>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</si>
  <si>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</si>
  <si>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</si>
  <si>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</si>
  <si>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</si>
  <si>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</si>
  <si>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</si>
  <si>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</si>
  <si>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</si>
  <si>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</si>
  <si>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</si>
  <si>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</si>
  <si>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</si>
  <si>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</si>
  <si>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</si>
  <si>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</si>
  <si>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</si>
  <si>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</si>
  <si>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</si>
  <si>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</si>
  <si>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</si>
  <si>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</si>
  <si>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</si>
  <si>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</si>
  <si>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</si>
  <si>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</si>
  <si>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</si>
  <si>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</si>
  <si>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</si>
  <si>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</si>
  <si>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</si>
  <si>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</si>
  <si>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</si>
  <si>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</si>
  <si>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</si>
  <si>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</si>
  <si>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</si>
  <si>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</si>
  <si>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</si>
  <si>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</si>
  <si>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</si>
  <si>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</si>
  <si>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</si>
  <si>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</si>
  <si>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</si>
  <si>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</si>
  <si>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</si>
  <si>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</si>
  <si>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</si>
  <si>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</si>
  <si>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</si>
  <si>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</si>
  <si>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</si>
  <si>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</si>
  <si>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</si>
  <si>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</si>
  <si>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</si>
  <si>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</si>
  <si>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</si>
  <si>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</si>
  <si>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</si>
  <si>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</si>
  <si>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</si>
  <si>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</si>
  <si>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</si>
  <si>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</si>
  <si>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</si>
  <si>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</si>
  <si>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</si>
  <si>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</si>
  <si>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</si>
  <si>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</si>
  <si>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</si>
  <si>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</si>
  <si>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</si>
  <si>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</si>
  <si>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</si>
  <si>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</si>
  <si>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</si>
  <si>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</si>
  <si>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</si>
  <si>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</si>
  <si>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</si>
  <si>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</si>
  <si>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</si>
  <si>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</si>
  <si>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</si>
  <si>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</si>
  <si>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</si>
  <si>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</si>
  <si>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</si>
  <si>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</si>
  <si>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</si>
  <si>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</si>
  <si>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</si>
  <si>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</si>
  <si>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</si>
  <si>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</si>
  <si>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</si>
  <si>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</si>
  <si>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</si>
  <si>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</si>
  <si>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</si>
  <si>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</si>
  <si>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</si>
  <si>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</si>
  <si>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</si>
  <si>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</si>
  <si>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</si>
  <si>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</si>
  <si>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</si>
  <si>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</si>
  <si>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</si>
  <si>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</si>
  <si>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</si>
  <si>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</si>
  <si>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</si>
  <si>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</si>
  <si>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</si>
  <si>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</si>
  <si>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</si>
  <si>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</si>
  <si>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</si>
  <si>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</si>
  <si>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</si>
  <si>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</si>
  <si>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</si>
  <si>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</si>
  <si>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</si>
  <si>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</si>
  <si>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</si>
  <si>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</si>
  <si>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</si>
  <si>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</si>
  <si>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</si>
  <si>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</si>
  <si>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</si>
  <si>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</si>
  <si>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</si>
  <si>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</si>
  <si>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</si>
  <si>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</si>
  <si>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</si>
  <si>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</si>
  <si>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</si>
  <si>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</si>
  <si>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</si>
  <si>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</si>
  <si>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</si>
  <si>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</si>
  <si>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</si>
  <si>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</si>
  <si>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</si>
  <si>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</si>
  <si>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</si>
  <si>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</si>
  <si>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</si>
  <si>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</si>
  <si>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</si>
  <si>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</si>
  <si>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</si>
  <si>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</si>
  <si>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</si>
  <si>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</si>
  <si>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</si>
  <si>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</si>
  <si>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</si>
  <si>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</si>
  <si>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</si>
  <si>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</si>
  <si>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</si>
  <si>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</si>
  <si>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</si>
  <si>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</si>
  <si>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</si>
  <si>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</si>
  <si>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</si>
  <si>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</si>
  <si>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</si>
  <si>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</si>
  <si>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</si>
  <si>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</si>
  <si>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</si>
  <si>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</si>
  <si>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</si>
  <si>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</si>
  <si>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</si>
  <si>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</si>
  <si>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</si>
  <si>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</si>
  <si>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</si>
  <si>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</si>
  <si>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</si>
  <si>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</si>
  <si>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</si>
  <si>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</si>
  <si>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</si>
  <si>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</si>
  <si>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</si>
  <si>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</si>
  <si>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</si>
  <si>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</si>
  <si>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</si>
  <si>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</si>
  <si>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</si>
  <si>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</si>
  <si>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</si>
  <si>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</si>
  <si>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</si>
  <si>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</si>
  <si>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</si>
  <si>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</si>
  <si>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</si>
  <si>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</si>
  <si>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</si>
  <si>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</si>
  <si>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</si>
  <si>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</si>
  <si>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</si>
  <si>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</si>
  <si>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</si>
  <si>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</si>
  <si>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</si>
  <si>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</si>
  <si>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</si>
  <si>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</si>
  <si>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</si>
  <si>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</si>
  <si>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</si>
  <si>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</si>
  <si>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</si>
  <si>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</si>
  <si>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</si>
  <si>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</si>
  <si>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</si>
  <si>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</si>
  <si>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</si>
  <si>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</si>
  <si>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</si>
  <si>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</si>
  <si>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</si>
  <si>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</si>
  <si>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</si>
  <si>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</si>
  <si>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</si>
  <si>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</si>
  <si>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</si>
  <si>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</si>
  <si>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</si>
  <si>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</si>
  <si>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</si>
  <si>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</si>
  <si>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</si>
  <si>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</si>
  <si>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</si>
  <si>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</si>
  <si>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</si>
  <si>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</si>
  <si>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</si>
  <si>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</si>
  <si>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</si>
  <si>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</si>
  <si>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</si>
  <si>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</si>
  <si>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</si>
  <si>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</si>
  <si>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</si>
  <si>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</si>
  <si>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</si>
  <si>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</si>
  <si>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</si>
  <si>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</si>
  <si>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</si>
  <si>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</si>
  <si>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</si>
  <si>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</si>
  <si>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</si>
  <si>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</si>
  <si>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</si>
  <si>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</si>
  <si>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</si>
  <si>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</si>
  <si>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</si>
  <si>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</si>
  <si>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</si>
  <si>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</si>
  <si>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</si>
  <si>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</si>
  <si>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</si>
  <si>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</si>
  <si>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</si>
  <si>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</si>
  <si>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</si>
  <si>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</si>
  <si>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</si>
  <si>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</si>
  <si>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</si>
  <si>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</si>
  <si>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</si>
  <si>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</si>
  <si>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</si>
  <si>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</si>
  <si>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</si>
  <si>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</si>
  <si>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</si>
  <si>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</si>
  <si>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</si>
  <si>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</si>
  <si>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</si>
  <si>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</si>
  <si>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</si>
  <si>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</si>
  <si>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</si>
  <si>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</si>
  <si>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</si>
  <si>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</si>
  <si>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</si>
  <si>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</si>
  <si>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</si>
  <si>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</si>
  <si>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</si>
  <si>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</si>
  <si>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</si>
  <si>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</si>
  <si>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</si>
  <si>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</si>
  <si>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</si>
  <si>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</si>
  <si>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</si>
  <si>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</si>
  <si>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</si>
  <si>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</si>
  <si>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</si>
  <si>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</si>
  <si>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</si>
  <si>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</si>
  <si>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</si>
  <si>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</si>
  <si>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</si>
  <si>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</si>
  <si>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</si>
  <si>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</si>
  <si>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</si>
  <si>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</si>
  <si>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</si>
  <si>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</si>
  <si>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</si>
  <si>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</si>
  <si>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</si>
  <si>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</si>
  <si>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</si>
  <si>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</si>
  <si>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</si>
  <si>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</si>
  <si>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</si>
  <si>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</si>
  <si>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</si>
  <si>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</si>
  <si>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</si>
  <si>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</si>
  <si>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</si>
  <si>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</si>
  <si>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</si>
  <si>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</si>
  <si>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</si>
  <si>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</si>
  <si>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</si>
  <si>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</si>
  <si>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</si>
  <si>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</si>
  <si>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</si>
  <si>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</si>
  <si>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</si>
  <si>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</si>
  <si>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</si>
  <si>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</si>
  <si>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</si>
  <si>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</si>
  <si>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</si>
  <si>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</si>
  <si>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</si>
  <si>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</si>
  <si>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</si>
  <si>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</si>
  <si>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</si>
  <si>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</si>
  <si>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</si>
  <si>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</si>
  <si>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</si>
  <si>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</si>
  <si>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</si>
  <si>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</si>
  <si>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</si>
  <si>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</si>
  <si>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</si>
  <si>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</si>
  <si>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</si>
  <si>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</si>
  <si>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</si>
  <si>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</si>
  <si>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</si>
  <si>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</si>
  <si>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</si>
  <si>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</si>
  <si>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</si>
  <si>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</si>
  <si>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</si>
  <si>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</si>
  <si>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</si>
  <si>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</si>
  <si>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</si>
  <si>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</si>
  <si>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</si>
  <si>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</si>
  <si>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</si>
  <si>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</si>
  <si>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</si>
  <si>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</si>
  <si>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</si>
  <si>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</si>
  <si>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</si>
  <si>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</si>
  <si>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</si>
  <si>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</si>
  <si>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</si>
  <si>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</si>
  <si>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</si>
  <si>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</si>
  <si>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</si>
  <si>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</si>
  <si>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</si>
  <si>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</si>
  <si>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</si>
  <si>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</si>
  <si>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</si>
  <si>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</si>
  <si>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</si>
  <si>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</si>
  <si>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</si>
  <si>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</si>
  <si>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</si>
  <si>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</si>
  <si>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</si>
  <si>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</si>
  <si>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</si>
  <si>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</si>
  <si>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</si>
  <si>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</si>
  <si>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</si>
  <si>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</si>
  <si>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</si>
  <si>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</si>
  <si>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</si>
  <si>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</si>
  <si>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</si>
  <si>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</si>
  <si>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</si>
  <si>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</si>
  <si>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</si>
  <si>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</si>
  <si>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</si>
  <si>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</si>
  <si>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</si>
  <si>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</si>
  <si>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</si>
  <si>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</si>
  <si>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</si>
  <si>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</si>
  <si>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</si>
  <si>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</si>
  <si>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</si>
  <si>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</si>
  <si>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</si>
  <si>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</si>
  <si>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</si>
  <si>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</si>
  <si>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</si>
  <si>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</si>
  <si>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</si>
  <si>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</si>
  <si>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</si>
  <si>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</si>
  <si>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</si>
  <si>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</si>
  <si>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</si>
  <si>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</si>
  <si>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</si>
  <si>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</si>
  <si>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</si>
  <si>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</si>
  <si>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</si>
  <si>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</si>
  <si>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</si>
  <si>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</si>
  <si>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</si>
  <si>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</si>
  <si>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</si>
  <si>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</si>
  <si>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</si>
  <si>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</si>
  <si>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</si>
  <si>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</si>
  <si>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</si>
  <si>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</si>
  <si>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</si>
  <si>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</si>
  <si>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</si>
  <si>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</si>
  <si>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</si>
  <si>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</si>
  <si>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</si>
  <si>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</si>
  <si>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</si>
  <si>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</si>
  <si>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</si>
  <si>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</si>
  <si>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</si>
  <si>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</si>
  <si>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</si>
  <si>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</si>
  <si>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</si>
  <si>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</si>
  <si>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</si>
  <si>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</si>
  <si>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</si>
  <si>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</si>
  <si>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</si>
  <si>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</si>
  <si>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</si>
  <si>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</si>
  <si>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</si>
  <si>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</si>
  <si>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</si>
  <si>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</si>
  <si>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</si>
  <si>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</si>
  <si>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</si>
  <si>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</si>
  <si>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</si>
  <si>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</si>
  <si>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</si>
  <si>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</si>
  <si>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</si>
  <si>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</si>
  <si>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</si>
  <si>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</si>
  <si>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</si>
  <si>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</si>
  <si>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</si>
  <si>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</si>
  <si>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</si>
  <si>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</si>
  <si>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</si>
  <si>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</si>
  <si>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</si>
  <si>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</si>
  <si>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</si>
  <si>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</si>
  <si>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</si>
  <si>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</si>
  <si>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</si>
  <si>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</si>
  <si>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</si>
  <si>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</si>
  <si>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</si>
  <si>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</si>
  <si>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</si>
  <si>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</si>
  <si>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</si>
  <si>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</si>
  <si>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</si>
  <si>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</si>
  <si>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</si>
  <si>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</si>
  <si>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</si>
  <si>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</si>
  <si>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</si>
  <si>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</si>
  <si>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</si>
  <si>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</si>
  <si>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</si>
  <si>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</si>
  <si>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</si>
  <si>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</si>
  <si>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</si>
  <si>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</si>
  <si>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</si>
  <si>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</si>
  <si>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</si>
  <si>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</si>
  <si>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</si>
  <si>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</si>
  <si>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</si>
  <si>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</si>
  <si>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</si>
  <si>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</si>
  <si>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</si>
  <si>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</si>
  <si>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</si>
  <si>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</si>
  <si>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</si>
  <si>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</si>
  <si>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</si>
  <si>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</si>
  <si>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</si>
  <si>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</si>
  <si>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</si>
  <si>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</si>
  <si>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</si>
  <si>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</si>
  <si>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</si>
  <si>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</si>
  <si>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</si>
  <si>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</si>
  <si>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</si>
  <si>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</si>
  <si>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</si>
  <si>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</si>
  <si>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</si>
  <si>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</si>
  <si>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</si>
  <si>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</si>
  <si>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</si>
  <si>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</si>
  <si>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</si>
  <si>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</si>
  <si>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</si>
  <si>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</si>
  <si>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</si>
  <si>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</si>
  <si>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</si>
  <si>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</si>
  <si>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</si>
  <si>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</si>
  <si>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</si>
  <si>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</si>
  <si>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</si>
  <si>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</si>
  <si>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</si>
  <si>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</si>
  <si>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</si>
  <si>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</si>
  <si>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</si>
  <si>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</si>
  <si>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</si>
  <si>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</si>
  <si>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</si>
  <si>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</si>
  <si>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</si>
  <si>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</si>
  <si>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</si>
  <si>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</si>
  <si>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</si>
  <si>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</si>
  <si>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</si>
  <si>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</si>
  <si>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</si>
  <si>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</si>
  <si>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</si>
  <si>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</si>
  <si>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</si>
  <si>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</si>
  <si>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</si>
  <si>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</si>
  <si>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</si>
  <si>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</si>
  <si>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</si>
  <si>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</si>
  <si>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</si>
  <si>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</si>
  <si>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</si>
  <si>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</si>
  <si>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</si>
  <si>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</si>
  <si>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</si>
  <si>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</si>
  <si>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</si>
  <si>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</si>
  <si>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</si>
  <si>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</si>
  <si>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</si>
  <si>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</si>
  <si>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</si>
  <si>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</si>
  <si>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</si>
  <si>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</si>
  <si>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</si>
  <si>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</si>
  <si>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</si>
  <si>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</si>
  <si>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</si>
  <si>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</si>
  <si>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</si>
  <si>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</si>
  <si>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</si>
  <si>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</si>
  <si>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</si>
  <si>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</si>
  <si>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</si>
  <si>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</si>
  <si>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</si>
  <si>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</si>
  <si>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</si>
  <si>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</si>
  <si>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</si>
  <si>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</si>
  <si>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</si>
  <si>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</si>
  <si>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</si>
  <si>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</si>
  <si>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</si>
  <si>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Em intervalo, iniciado às 11h55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</si>
  <si>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</si>
  <si>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</si>
  <si>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</si>
  <si>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</si>
  <si>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Em contato com a TP, informado que estão realizando limpeza no local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</si>
  <si>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</si>
  <si>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</si>
  <si>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</si>
  <si>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</si>
  <si>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</si>
  <si>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</si>
  <si>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</si>
  <si>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</si>
  <si>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</si>
  <si>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</si>
  <si>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</si>
  <si>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</si>
  <si>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realizando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</si>
  <si>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</si>
  <si>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</si>
  <si>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</si>
  <si>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</si>
  <si>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</si>
  <si>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</si>
  <si>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</si>
  <si>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ZJA-ZGI</t>
  </si>
  <si>
    <t>ZJAZGI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</si>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</sst>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J193" activePane="topRight" state="frozen"/>
      <selection pane="topRight" activeCell="R207" sqref="R2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1448</v>
      </c>
      <c r="BK187" s="19" t="s">
        <v>1449</v>
      </c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1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1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/>
      <c r="AU189" s="166"/>
      <c r="AV189" s="166"/>
      <c r="AW189" s="15"/>
      <c r="AX189" s="15"/>
      <c r="AY189" s="12" t="str">
        <f t="shared" si="57"/>
        <v>ERRO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/>
      <c r="BN189" s="144"/>
      <c r="BO189" s="144"/>
      <c r="BP189" s="20"/>
      <c r="BQ189" s="13" t="e">
        <f t="shared" si="58"/>
        <v>#VALUE!</v>
      </c>
      <c r="BR189" s="21" t="e">
        <f t="shared" si="59"/>
        <v>#VALUE!</v>
      </c>
      <c r="BS189" s="21">
        <f t="shared" si="60"/>
        <v>0</v>
      </c>
      <c r="BT189" s="8" t="str">
        <f t="shared" si="61"/>
        <v/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630</v>
      </c>
      <c r="BP191" s="19" t="s">
        <v>1459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1460</v>
      </c>
      <c r="BK192" s="18" t="s">
        <v>1460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1460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1461</v>
      </c>
      <c r="BK193" s="19" t="s">
        <v>1462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1462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1463</v>
      </c>
      <c r="BK195" s="19" t="s">
        <v>1464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1464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1465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1466</v>
      </c>
      <c r="BK196" s="19" t="s">
        <v>1467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1467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1468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1469</v>
      </c>
      <c r="BK197" s="20" t="s">
        <v>1470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1471</v>
      </c>
      <c r="BK199" s="18" t="s">
        <v>1472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1473</v>
      </c>
      <c r="BK200" s="19" t="s">
        <v>1474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1474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1475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1476</v>
      </c>
      <c r="BK203" s="19" t="s">
        <v>1477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1477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1478</v>
      </c>
      <c r="BK204" s="19" t="s">
        <v>1479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1479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E1445974</v>
      </c>
      <c r="B207" s="155">
        <v>45974</v>
      </c>
      <c r="C207" s="156">
        <f>IF(BS_CONTROLE[[#This Row],[DATA]]="","",WEEKNUM(BS_CONTROLE[[#This Row],[DATA]]))</f>
        <v>46</v>
      </c>
      <c r="D207" s="157" t="s">
        <v>828</v>
      </c>
      <c r="E207" s="239">
        <v>147</v>
      </c>
      <c r="F207" s="142" t="s">
        <v>786</v>
      </c>
      <c r="G207" s="177" t="str">
        <f>IF(D207="","*",VLOOKUP(F207,BS_ATIVIDADE[],3,FALSE))</f>
        <v>MECANIZAÇÃO - ESMERILHADORA</v>
      </c>
      <c r="H207" s="200" t="s">
        <v>408</v>
      </c>
      <c r="I207" s="158" t="s">
        <v>408</v>
      </c>
      <c r="J207" s="141">
        <v>73</v>
      </c>
      <c r="K207" s="141">
        <v>373.58800000000002</v>
      </c>
      <c r="L207" s="117" t="s">
        <v>517</v>
      </c>
      <c r="M207" s="141" t="s">
        <v>1480</v>
      </c>
      <c r="N207" s="141" t="s">
        <v>1481</v>
      </c>
      <c r="O207" s="118">
        <v>0.99930555555555556</v>
      </c>
      <c r="P207" s="118">
        <v>4.1666666666666664E-2</v>
      </c>
      <c r="Q207" s="117">
        <v>20000</v>
      </c>
      <c r="R207" s="10" t="str">
        <f>IFERROR(_xlfn.XLOOKUP(F207, BS_ATIVIDADE[ATIVIDADE],BS_ATIVIDADE[UNIDADE] ), "*")</f>
        <v>M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/>
      <c r="W207" s="117"/>
      <c r="X207" s="116" t="s">
        <v>519</v>
      </c>
      <c r="Y207" s="143"/>
      <c r="Z207" s="116" t="s">
        <v>525</v>
      </c>
      <c r="AA207" s="117">
        <v>1</v>
      </c>
      <c r="AB207" s="115" t="s">
        <v>509</v>
      </c>
      <c r="AC207" s="115" t="s">
        <v>503</v>
      </c>
      <c r="AD207" s="119">
        <v>0.95833333333333337</v>
      </c>
      <c r="AE207" s="117">
        <v>6245</v>
      </c>
      <c r="AF207" s="117">
        <v>6246</v>
      </c>
      <c r="AG207" s="141" t="s">
        <v>517</v>
      </c>
      <c r="AH207" s="16"/>
      <c r="AI207" s="140" t="str">
        <f>IF(BS_CONTROLE[[#This Row],[Atividade]]=0, "-", BS_CONTROLE[[#This Row],[Atividade]])</f>
        <v>MECANIZAÇÃO - ESMERILHADORA</v>
      </c>
      <c r="AJ207" s="9" t="str">
        <f>IF(BS_CONTROLE[[#This Row],[Atividade]]=0, "-", BS_CONTROLE[[#This Row],[Atividade]])</f>
        <v>MECANIZAÇÃO - ESMERILHADORA</v>
      </c>
      <c r="AK207" s="34" t="str">
        <f>BS_CONTROLE[[#This Row],[Local - Partida]]</f>
        <v>ZJA2</v>
      </c>
      <c r="AL207" s="34" t="str">
        <f>BS_CONTROLE[[#This Row],[Local - Encerramento]]</f>
        <v>ZJA2</v>
      </c>
      <c r="AM207" s="117" t="str">
        <f>IF(BS_CONTROLE[[#This Row],[Entre - Estações]]=0, "-", BS_CONTROLE[[#This Row],[Entre - Estações]])</f>
        <v>ZJA-ZGI</v>
      </c>
      <c r="AN207" s="117" t="str">
        <f>IF(BS_CONTROLE[[#This Row],[SB]]=0, "-", BS_CONTROLE[[#This Row],[SB]])</f>
        <v>ZJAZGI</v>
      </c>
      <c r="AO207" s="117">
        <f>IF(BS_CONTROLE[[#This Row],[SUB]]=0, "-", BS_CONTROLE[[#This Row],[SUB]])</f>
        <v>73</v>
      </c>
      <c r="AP207" s="117">
        <f>BS_CONTROLE[[#This Row],[KM - Inicio]]</f>
        <v>373.58800000000002</v>
      </c>
      <c r="AQ207" s="117">
        <f>BS_CONTROLE[[#This Row],[KM - Inicio]]</f>
        <v>373.58800000000002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M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JOVÂNIO (TP-850)45974</v>
      </c>
      <c r="B208" s="155">
        <v>45974</v>
      </c>
      <c r="C208" s="156">
        <f>IF(BS_CONTROLE[[#This Row],[DATA]]="","",WEEKNUM(BS_CONTROLE[[#This Row],[DATA]]))</f>
        <v>46</v>
      </c>
      <c r="D208" s="157" t="s">
        <v>976</v>
      </c>
      <c r="E208" s="239">
        <v>127</v>
      </c>
      <c r="F208" s="142" t="s">
        <v>872</v>
      </c>
      <c r="G208" s="177" t="str">
        <f>IF(D208="","*",VLOOKUP(F208,BS_ATIVIDADE[],3,FALSE))</f>
        <v>SOLDA</v>
      </c>
      <c r="H208" s="200" t="s">
        <v>1179</v>
      </c>
      <c r="I208" s="158" t="s">
        <v>517</v>
      </c>
      <c r="J208" s="141">
        <v>73</v>
      </c>
      <c r="K208" s="141">
        <v>373.5</v>
      </c>
      <c r="L208" s="117" t="s">
        <v>517</v>
      </c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208" s="118">
        <v>0.375</v>
      </c>
      <c r="P208" s="118">
        <v>6.25E-2</v>
      </c>
      <c r="Q208" s="117">
        <v>1</v>
      </c>
      <c r="R208" s="10" t="str">
        <f>IFERROR(_xlfn.XLOOKUP(F208, BS_ATIVIDADE[ATIVIDADE],BS_ATIVIDADE[UNIDADE] ), "*")</f>
        <v>Nº DE SOLDA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1397</v>
      </c>
      <c r="W208" s="117" t="s">
        <v>1308</v>
      </c>
      <c r="X208" s="116" t="s">
        <v>519</v>
      </c>
      <c r="Y208" s="143"/>
      <c r="Z208" s="116" t="s">
        <v>520</v>
      </c>
      <c r="AA208" s="117" t="s">
        <v>517</v>
      </c>
      <c r="AB208" s="115" t="s">
        <v>517</v>
      </c>
      <c r="AC208" s="115" t="s">
        <v>517</v>
      </c>
      <c r="AD208" s="119" t="s">
        <v>517</v>
      </c>
      <c r="AE208" s="117" t="s">
        <v>517</v>
      </c>
      <c r="AF208" s="117" t="s">
        <v>517</v>
      </c>
      <c r="AG208" s="141" t="s">
        <v>517</v>
      </c>
      <c r="AH208" s="16"/>
      <c r="AI208" s="140" t="str">
        <f>IF(BS_CONTROLE[[#This Row],[Atividade]]=0, "-", BS_CONTROLE[[#This Row],[Atividade]])</f>
        <v>PDM - SOLDA</v>
      </c>
      <c r="AJ208" s="9" t="str">
        <f>IF(BS_CONTROLE[[#This Row],[Atividade]]=0, "-", BS_CONTROLE[[#This Row],[Atividade]])</f>
        <v>PDM - SOLDA</v>
      </c>
      <c r="AK208" s="34" t="str">
        <f>BS_CONTROLE[[#This Row],[Local - Partida]]</f>
        <v>ZJAN</v>
      </c>
      <c r="AL208" s="34" t="str">
        <f>BS_CONTROLE[[#This Row],[Local - Encerramento]]</f>
        <v>-</v>
      </c>
      <c r="AM208" s="117" t="str">
        <f>IF(BS_CONTROLE[[#This Row],[Entre - Estações]]=0, "-", BS_CONTROLE[[#This Row],[Entre - Estações]])</f>
        <v>ZJA</v>
      </c>
      <c r="AN208" s="117" t="str">
        <f>IF(BS_CONTROLE[[#This Row],[SB]]=0, "-", BS_CONTROLE[[#This Row],[SB]])</f>
        <v>ZJA1</v>
      </c>
      <c r="AO208" s="117">
        <f>IF(BS_CONTROLE[[#This Row],[SUB]]=0, "-", BS_CONTROLE[[#This Row],[SUB]])</f>
        <v>73</v>
      </c>
      <c r="AP208" s="117">
        <f>BS_CONTROLE[[#This Row],[KM - Inicio]]</f>
        <v>373.5</v>
      </c>
      <c r="AQ208" s="117">
        <f>BS_CONTROLE[[#This Row],[KM - Inicio]]</f>
        <v>373.5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Nº DE SOLDA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Jovanio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V8745974</v>
      </c>
      <c r="B209" s="155">
        <v>45974</v>
      </c>
      <c r="C209" s="156">
        <f>IF(BS_CONTROLE[[#This Row],[DATA]]="","",WEEKNUM(BS_CONTROLE[[#This Row],[DATA]]))</f>
        <v>46</v>
      </c>
      <c r="D209" s="157" t="s">
        <v>884</v>
      </c>
      <c r="E209" s="239">
        <v>128</v>
      </c>
      <c r="F209" s="142" t="s">
        <v>795</v>
      </c>
      <c r="G209" s="177" t="str">
        <f>IF(D209="","*",VLOOKUP(F209,BS_ATIVIDADE[],3,FALSE))</f>
        <v>MECANIZAÇÃO - SOCADORA</v>
      </c>
      <c r="H209" s="200" t="s">
        <v>386</v>
      </c>
      <c r="I209" s="158" t="s">
        <v>386</v>
      </c>
      <c r="J209" s="141">
        <v>73</v>
      </c>
      <c r="K209" s="141">
        <v>319</v>
      </c>
      <c r="L209" s="117">
        <v>317</v>
      </c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209" s="141" t="s">
        <v>1452</v>
      </c>
      <c r="O209" s="118">
        <v>0.33333333333333331</v>
      </c>
      <c r="P209" s="118">
        <v>8.3333333333333329E-2</v>
      </c>
      <c r="Q209" s="117">
        <v>1020</v>
      </c>
      <c r="R209" s="10" t="str">
        <f>IFERROR(_xlfn.XLOOKUP(F209, BS_ATIVIDADE[ATIVIDADE],BS_ATIVIDADE[UNIDADE] ), "*")</f>
        <v>M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1287</v>
      </c>
      <c r="W209" s="117" t="s">
        <v>1270</v>
      </c>
      <c r="X209" s="116" t="s">
        <v>519</v>
      </c>
      <c r="Y209" s="143"/>
      <c r="Z209" s="116" t="s">
        <v>514</v>
      </c>
      <c r="AA209" s="117">
        <v>1</v>
      </c>
      <c r="AB209" s="115" t="s">
        <v>509</v>
      </c>
      <c r="AC209" s="115" t="s">
        <v>503</v>
      </c>
      <c r="AD209" s="119">
        <v>0.29166666666666669</v>
      </c>
      <c r="AE209" s="117">
        <v>6237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4" t="str">
        <f>BS_CONTROLE[[#This Row],[Local - Partida]]</f>
        <v>ZFN2</v>
      </c>
      <c r="AL209" s="34" t="str">
        <f>BS_CONTROLE[[#This Row],[Local - Encerramento]]</f>
        <v>ZFN2</v>
      </c>
      <c r="AM209" s="117" t="str">
        <f>IF(BS_CONTROLE[[#This Row],[Entre - Estações]]=0, "-", BS_CONTROLE[[#This Row],[Entre - Estações]])</f>
        <v>ZGI</v>
      </c>
      <c r="AN209" s="117" t="str">
        <f>IF(BS_CONTROLE[[#This Row],[SB]]=0, "-", BS_CONTROLE[[#This Row],[SB]])</f>
        <v>ZG1</v>
      </c>
      <c r="AO209" s="117">
        <f>IF(BS_CONTROLE[[#This Row],[SUB]]=0, "-", BS_CONTROLE[[#This Row],[SUB]])</f>
        <v>73</v>
      </c>
      <c r="AP209" s="117">
        <f>BS_CONTROLE[[#This Row],[KM - Inicio]]</f>
        <v>319</v>
      </c>
      <c r="AQ209" s="117">
        <f>BS_CONTROLE[[#This Row],[KM - Inicio]]</f>
        <v>319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M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Saulo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JULIO (TP-697)45974</v>
      </c>
      <c r="B210" s="155">
        <v>45974</v>
      </c>
      <c r="C210" s="156">
        <f>IF(BS_CONTROLE[[#This Row],[DATA]]="","",WEEKNUM(BS_CONTROLE[[#This Row],[DATA]]))</f>
        <v>46</v>
      </c>
      <c r="D210" s="161" t="s">
        <v>978</v>
      </c>
      <c r="E210" s="255"/>
      <c r="F210" s="229" t="s">
        <v>872</v>
      </c>
      <c r="G210" s="177" t="str">
        <f>IF(D210="","*",VLOOKUP(F210,BS_ATIVIDADE[],3,FALSE))</f>
        <v>SOLDA</v>
      </c>
      <c r="H210" s="200" t="s">
        <v>1307</v>
      </c>
      <c r="I210" s="158" t="s">
        <v>517</v>
      </c>
      <c r="J210" s="141">
        <v>73</v>
      </c>
      <c r="K210" s="141">
        <v>283.3</v>
      </c>
      <c r="L210" s="117" t="s">
        <v>517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0" s="141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0" s="118">
        <v>0.35416666666666669</v>
      </c>
      <c r="P210" s="118">
        <v>6.25E-2</v>
      </c>
      <c r="Q210" s="117">
        <v>1</v>
      </c>
      <c r="R210" s="10" t="str">
        <f>IFERROR(_xlfn.XLOOKUP(F210, BS_ATIVIDADE[ATIVIDADE],BS_ATIVIDADE[UNIDADE] ), "*")</f>
        <v>Nº DE SOLDA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1189</v>
      </c>
      <c r="W210" s="117" t="s">
        <v>1330</v>
      </c>
      <c r="X210" s="116" t="s">
        <v>519</v>
      </c>
      <c r="Y210" s="143"/>
      <c r="Z210" s="116" t="s">
        <v>524</v>
      </c>
      <c r="AA210" s="117" t="s">
        <v>517</v>
      </c>
      <c r="AB210" s="115" t="s">
        <v>517</v>
      </c>
      <c r="AC210" s="115" t="s">
        <v>517</v>
      </c>
      <c r="AD210" s="119" t="s">
        <v>517</v>
      </c>
      <c r="AE210" s="119" t="s">
        <v>517</v>
      </c>
      <c r="AF210" s="119" t="s">
        <v>517</v>
      </c>
      <c r="AG210" s="141"/>
      <c r="AH210" s="16"/>
      <c r="AI210" s="140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4" t="str">
        <f>BS_CONTROLE[[#This Row],[Local - Partida]]</f>
        <v>282286</v>
      </c>
      <c r="AL210" s="34" t="str">
        <f>BS_CONTROLE[[#This Row],[Local - Encerramento]]</f>
        <v>-</v>
      </c>
      <c r="AM210" s="117" t="str">
        <f>IF(BS_CONTROLE[[#This Row],[Entre - Estações]]=0, "-", BS_CONTROLE[[#This Row],[Entre - Estações]])</f>
        <v>ZKY-ZZM</v>
      </c>
      <c r="AN210" s="117">
        <f>IF(BS_CONTROLE[[#This Row],[SB]]=0, "-", BS_CONTROLE[[#This Row],[SB]])</f>
        <v>282286</v>
      </c>
      <c r="AO210" s="117">
        <f>IF(BS_CONTROLE[[#This Row],[SUB]]=0, "-", BS_CONTROLE[[#This Row],[SUB]])</f>
        <v>73</v>
      </c>
      <c r="AP210" s="117">
        <f>BS_CONTROLE[[#This Row],[KM - Inicio]]</f>
        <v>283.3</v>
      </c>
      <c r="AQ210" s="117">
        <f>BS_CONTROLE[[#This Row],[KM - Inicio]]</f>
        <v>283.3</v>
      </c>
      <c r="AR210" s="120"/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Nº DE SOLDA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Júlio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4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4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4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4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4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4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4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4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4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4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5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6">IF(AND(BR241&lt;1,BS241&lt;1),"Produção e Intervalo",IF(BR241&lt;1,"Intervalo",IF(BS241&lt;1,"Produção","Aderente")))</f>
        <v>Aderente</v>
      </c>
      <c r="BR241" s="21" t="str">
        <f t="shared" ref="BR241:BR304" si="87">IF(OR(B241="",F241=""),"*",AY241/P241)</f>
        <v>*</v>
      </c>
      <c r="BS241" s="21" t="str">
        <f t="shared" ref="BS241:BS304" si="88">IF(OR(B241="",F241=""),"*",BA241/Q241)</f>
        <v>*</v>
      </c>
      <c r="BT241" s="8" t="str">
        <f t="shared" si="8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6"/>
        <v>Aderente</v>
      </c>
      <c r="BR242" s="21" t="str">
        <f t="shared" si="87"/>
        <v>*</v>
      </c>
      <c r="BS242" s="21" t="str">
        <f t="shared" si="88"/>
        <v>*</v>
      </c>
      <c r="BT242" s="8" t="str">
        <f t="shared" si="8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6"/>
        <v>Aderente</v>
      </c>
      <c r="BR243" s="21" t="str">
        <f t="shared" si="87"/>
        <v>*</v>
      </c>
      <c r="BS243" s="21" t="str">
        <f t="shared" si="88"/>
        <v>*</v>
      </c>
      <c r="BT243" s="8" t="str">
        <f t="shared" si="8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6"/>
        <v>Aderente</v>
      </c>
      <c r="BR244" s="21" t="str">
        <f t="shared" si="87"/>
        <v>*</v>
      </c>
      <c r="BS244" s="21" t="str">
        <f t="shared" si="88"/>
        <v>*</v>
      </c>
      <c r="BT244" s="8" t="str">
        <f t="shared" si="84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6"/>
        <v>Aderente</v>
      </c>
      <c r="BR245" s="21" t="str">
        <f t="shared" si="87"/>
        <v>*</v>
      </c>
      <c r="BS245" s="21" t="str">
        <f t="shared" si="88"/>
        <v>*</v>
      </c>
      <c r="BT245" s="8" t="str">
        <f t="shared" si="8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6"/>
        <v>Aderente</v>
      </c>
      <c r="BR246" s="21" t="str">
        <f t="shared" si="87"/>
        <v>*</v>
      </c>
      <c r="BS246" s="21" t="str">
        <f t="shared" si="88"/>
        <v>*</v>
      </c>
      <c r="BT246" s="8" t="str">
        <f t="shared" si="8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6"/>
        <v>Aderente</v>
      </c>
      <c r="BR247" s="21" t="str">
        <f t="shared" si="87"/>
        <v>*</v>
      </c>
      <c r="BS247" s="21" t="str">
        <f t="shared" si="88"/>
        <v>*</v>
      </c>
      <c r="BT247" s="8" t="str">
        <f t="shared" si="84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6"/>
        <v>Aderente</v>
      </c>
      <c r="BR248" s="21" t="str">
        <f t="shared" si="87"/>
        <v>*</v>
      </c>
      <c r="BS248" s="21" t="str">
        <f t="shared" si="88"/>
        <v>*</v>
      </c>
      <c r="BT248" s="8" t="str">
        <f t="shared" si="84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6"/>
        <v>Aderente</v>
      </c>
      <c r="BR249" s="21" t="str">
        <f t="shared" si="87"/>
        <v>*</v>
      </c>
      <c r="BS249" s="21" t="str">
        <f t="shared" si="88"/>
        <v>*</v>
      </c>
      <c r="BT249" s="8" t="str">
        <f t="shared" si="8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6"/>
        <v>Aderente</v>
      </c>
      <c r="BR250" s="21" t="str">
        <f t="shared" si="87"/>
        <v>*</v>
      </c>
      <c r="BS250" s="21" t="str">
        <f t="shared" si="88"/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ref="BT240:BT303" si="89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9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si="89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si="89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9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si="89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si="89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0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ref="BT304:BT367" si="91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2">IF(AND(BR305&lt;1,BS305&lt;1),"Produção e Intervalo",IF(BR305&lt;1,"Intervalo",IF(BS305&lt;1,"Produção","Aderente")))</f>
        <v>Aderente</v>
      </c>
      <c r="BR305" s="21" t="str">
        <f t="shared" ref="BR305:BR368" si="93">IF(OR(B305="",F305=""),"*",AY305/P305)</f>
        <v>*</v>
      </c>
      <c r="BS305" s="21" t="str">
        <f t="shared" ref="BS305:BS368" si="94">IF(OR(B305="",F305=""),"*",BA305/Q305)</f>
        <v>*</v>
      </c>
      <c r="BT305" s="8" t="str">
        <f t="shared" si="91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2"/>
        <v>Aderente</v>
      </c>
      <c r="BR306" s="21" t="str">
        <f t="shared" si="93"/>
        <v>*</v>
      </c>
      <c r="BS306" s="21" t="str">
        <f t="shared" si="94"/>
        <v>*</v>
      </c>
      <c r="BT306" s="8" t="str">
        <f t="shared" si="91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2"/>
        <v>Aderente</v>
      </c>
      <c r="BR307" s="21" t="str">
        <f t="shared" si="93"/>
        <v>*</v>
      </c>
      <c r="BS307" s="21" t="str">
        <f t="shared" si="94"/>
        <v>*</v>
      </c>
      <c r="BT307" s="8" t="str">
        <f t="shared" si="91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2"/>
        <v>Aderente</v>
      </c>
      <c r="BR308" s="21" t="str">
        <f t="shared" si="93"/>
        <v>*</v>
      </c>
      <c r="BS308" s="21" t="str">
        <f t="shared" si="94"/>
        <v>*</v>
      </c>
      <c r="BT308" s="8" t="str">
        <f t="shared" si="91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2"/>
        <v>Aderente</v>
      </c>
      <c r="BR309" s="21" t="str">
        <f t="shared" si="93"/>
        <v>*</v>
      </c>
      <c r="BS309" s="21" t="str">
        <f t="shared" si="94"/>
        <v>*</v>
      </c>
      <c r="BT309" s="8" t="str">
        <f t="shared" si="91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2"/>
        <v>Aderente</v>
      </c>
      <c r="BR310" s="21" t="str">
        <f t="shared" si="93"/>
        <v>*</v>
      </c>
      <c r="BS310" s="21" t="str">
        <f t="shared" si="94"/>
        <v>*</v>
      </c>
      <c r="BT310" s="8" t="str">
        <f t="shared" si="9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2"/>
        <v>Aderente</v>
      </c>
      <c r="BR311" s="21" t="str">
        <f t="shared" si="93"/>
        <v>*</v>
      </c>
      <c r="BS311" s="21" t="str">
        <f t="shared" si="94"/>
        <v>*</v>
      </c>
      <c r="BT311" s="8" t="str">
        <f t="shared" si="9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2"/>
        <v>Aderente</v>
      </c>
      <c r="BR312" s="21" t="str">
        <f t="shared" si="93"/>
        <v>*</v>
      </c>
      <c r="BS312" s="21" t="str">
        <f t="shared" si="94"/>
        <v>*</v>
      </c>
      <c r="BT312" s="8" t="str">
        <f t="shared" si="91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2"/>
        <v>Aderente</v>
      </c>
      <c r="BR313" s="21" t="str">
        <f t="shared" si="93"/>
        <v>*</v>
      </c>
      <c r="BS313" s="21" t="str">
        <f t="shared" si="94"/>
        <v>*</v>
      </c>
      <c r="BT313" s="8" t="str">
        <f t="shared" si="9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2"/>
        <v>Aderente</v>
      </c>
      <c r="BR314" s="21" t="str">
        <f t="shared" si="93"/>
        <v>*</v>
      </c>
      <c r="BS314" s="21" t="str">
        <f t="shared" si="94"/>
        <v>*</v>
      </c>
      <c r="BT314" s="8" t="str">
        <f t="shared" si="9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5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ref="BT368:BT431" si="96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7">IF(AND(BR369&lt;1,BS369&lt;1),"Produção e Intervalo",IF(BR369&lt;1,"Intervalo",IF(BS369&lt;1,"Produção","Aderente")))</f>
        <v>Aderente</v>
      </c>
      <c r="BR369" s="21" t="str">
        <f t="shared" ref="BR369:BR432" si="98">IF(OR(B369="",F369=""),"*",AY369/P369)</f>
        <v>*</v>
      </c>
      <c r="BS369" s="21" t="str">
        <f t="shared" ref="BS369:BS432" si="99">IF(OR(B369="",F369=""),"*",BA369/Q369)</f>
        <v>*</v>
      </c>
      <c r="BT369" s="8" t="str">
        <f t="shared" si="96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7"/>
        <v>Aderente</v>
      </c>
      <c r="BR370" s="21" t="str">
        <f t="shared" si="98"/>
        <v>*</v>
      </c>
      <c r="BS370" s="21" t="str">
        <f t="shared" si="99"/>
        <v>*</v>
      </c>
      <c r="BT370" s="8" t="str">
        <f t="shared" si="96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7"/>
        <v>Aderente</v>
      </c>
      <c r="BR371" s="21" t="str">
        <f t="shared" si="98"/>
        <v>*</v>
      </c>
      <c r="BS371" s="21" t="str">
        <f t="shared" si="99"/>
        <v>*</v>
      </c>
      <c r="BT371" s="8" t="str">
        <f t="shared" si="96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7"/>
        <v>Aderente</v>
      </c>
      <c r="BR372" s="21" t="str">
        <f t="shared" si="98"/>
        <v>*</v>
      </c>
      <c r="BS372" s="21" t="str">
        <f t="shared" si="99"/>
        <v>*</v>
      </c>
      <c r="BT372" s="8" t="str">
        <f t="shared" si="96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7"/>
        <v>Aderente</v>
      </c>
      <c r="BR373" s="21" t="str">
        <f t="shared" si="98"/>
        <v>*</v>
      </c>
      <c r="BS373" s="21" t="str">
        <f t="shared" si="99"/>
        <v>*</v>
      </c>
      <c r="BT373" s="8" t="str">
        <f t="shared" si="96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7"/>
        <v>Aderente</v>
      </c>
      <c r="BR374" s="21" t="str">
        <f t="shared" si="98"/>
        <v>*</v>
      </c>
      <c r="BS374" s="21" t="str">
        <f t="shared" si="99"/>
        <v>*</v>
      </c>
      <c r="BT374" s="8" t="str">
        <f t="shared" si="96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7"/>
        <v>Aderente</v>
      </c>
      <c r="BR375" s="21" t="str">
        <f t="shared" si="98"/>
        <v>*</v>
      </c>
      <c r="BS375" s="21" t="str">
        <f t="shared" si="99"/>
        <v>*</v>
      </c>
      <c r="BT375" s="8" t="str">
        <f t="shared" si="9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7"/>
        <v>Aderente</v>
      </c>
      <c r="BR376" s="21" t="str">
        <f t="shared" si="98"/>
        <v>*</v>
      </c>
      <c r="BS376" s="21" t="str">
        <f t="shared" si="99"/>
        <v>*</v>
      </c>
      <c r="BT376" s="8" t="str">
        <f t="shared" si="9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7"/>
        <v>Aderente</v>
      </c>
      <c r="BR377" s="21" t="str">
        <f t="shared" si="98"/>
        <v>*</v>
      </c>
      <c r="BS377" s="21" t="str">
        <f t="shared" si="99"/>
        <v>*</v>
      </c>
      <c r="BT377" s="8" t="str">
        <f t="shared" si="96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7"/>
        <v>Aderente</v>
      </c>
      <c r="BR378" s="21" t="str">
        <f t="shared" si="98"/>
        <v>*</v>
      </c>
      <c r="BS378" s="21" t="str">
        <f t="shared" si="99"/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0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ref="BT432:BT481" si="101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2">IF(AND(BR433&lt;1,BS433&lt;1),"Produção e Intervalo",IF(BR433&lt;1,"Intervalo",IF(BS433&lt;1,"Produção","Aderente")))</f>
        <v>Aderente</v>
      </c>
      <c r="BR433" s="21" t="str">
        <f t="shared" ref="BR433:BR496" si="103">IF(OR(B433="",F433=""),"*",AY433/P433)</f>
        <v>*</v>
      </c>
      <c r="BS433" s="21" t="str">
        <f t="shared" ref="BS433:BS496" si="104">IF(OR(B433="",F433=""),"*",BA433/Q433)</f>
        <v>*</v>
      </c>
      <c r="BT433" s="8" t="str">
        <f t="shared" si="101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2"/>
        <v>Aderente</v>
      </c>
      <c r="BR434" s="21" t="str">
        <f t="shared" si="103"/>
        <v>*</v>
      </c>
      <c r="BS434" s="21" t="str">
        <f t="shared" si="104"/>
        <v>*</v>
      </c>
      <c r="BT434" s="8" t="str">
        <f t="shared" si="101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2"/>
        <v>Aderente</v>
      </c>
      <c r="BR435" s="21" t="str">
        <f t="shared" si="103"/>
        <v>*</v>
      </c>
      <c r="BS435" s="21" t="str">
        <f t="shared" si="104"/>
        <v>*</v>
      </c>
      <c r="BT435" s="8" t="str">
        <f t="shared" si="101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2"/>
        <v>Aderente</v>
      </c>
      <c r="BR436" s="21" t="str">
        <f t="shared" si="103"/>
        <v>*</v>
      </c>
      <c r="BS436" s="21" t="str">
        <f t="shared" si="104"/>
        <v>*</v>
      </c>
      <c r="BT436" s="8" t="str">
        <f t="shared" si="101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2"/>
        <v>Aderente</v>
      </c>
      <c r="BR437" s="21" t="str">
        <f t="shared" si="103"/>
        <v>*</v>
      </c>
      <c r="BS437" s="21" t="str">
        <f t="shared" si="104"/>
        <v>*</v>
      </c>
      <c r="BT437" s="8" t="str">
        <f t="shared" si="101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2"/>
        <v>Aderente</v>
      </c>
      <c r="BR438" s="21" t="str">
        <f t="shared" si="103"/>
        <v>*</v>
      </c>
      <c r="BS438" s="21" t="str">
        <f t="shared" si="104"/>
        <v>*</v>
      </c>
      <c r="BT438" s="8" t="str">
        <f t="shared" si="10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2"/>
        <v>Aderente</v>
      </c>
      <c r="BR439" s="21" t="str">
        <f t="shared" si="103"/>
        <v>*</v>
      </c>
      <c r="BS439" s="21" t="str">
        <f t="shared" si="104"/>
        <v>*</v>
      </c>
      <c r="BT439" s="8" t="str">
        <f t="shared" si="10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2"/>
        <v>Aderente</v>
      </c>
      <c r="BR440" s="21" t="str">
        <f t="shared" si="103"/>
        <v>*</v>
      </c>
      <c r="BS440" s="21" t="str">
        <f t="shared" si="104"/>
        <v>*</v>
      </c>
      <c r="BT440" s="8" t="str">
        <f t="shared" si="10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2"/>
        <v>Aderente</v>
      </c>
      <c r="BR441" s="21" t="str">
        <f t="shared" si="103"/>
        <v>*</v>
      </c>
      <c r="BS441" s="21" t="str">
        <f t="shared" si="104"/>
        <v>*</v>
      </c>
      <c r="BT441" s="8" t="str">
        <f t="shared" si="10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2"/>
        <v>Aderente</v>
      </c>
      <c r="BR442" s="21" t="str">
        <f t="shared" si="103"/>
        <v>*</v>
      </c>
      <c r="BS442" s="21" t="str">
        <f t="shared" si="104"/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 t="shared" si="10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 t="shared" si="101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 t="shared" si="10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 t="shared" si="10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 t="shared" si="101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5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6">IF(AND(BR497&lt;1,BS497&lt;1),"Produção e Intervalo",IF(BR497&lt;1,"Intervalo",IF(BS497&lt;1,"Produção","Aderente")))</f>
        <v>Aderente</v>
      </c>
      <c r="BR497" s="21" t="str">
        <f t="shared" ref="BR497:BR560" si="107">IF(OR(B497="",F497=""),"*",AY497/P497)</f>
        <v>*</v>
      </c>
      <c r="BS497" s="21" t="str">
        <f t="shared" ref="BS497:BS560" si="108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6"/>
        <v>Aderente</v>
      </c>
      <c r="BR498" s="21" t="str">
        <f t="shared" si="107"/>
        <v>*</v>
      </c>
      <c r="BS498" s="21" t="str">
        <f t="shared" si="108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6"/>
        <v>Aderente</v>
      </c>
      <c r="BR499" s="21" t="str">
        <f t="shared" si="107"/>
        <v>*</v>
      </c>
      <c r="BS499" s="21" t="str">
        <f t="shared" si="108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6"/>
        <v>Aderente</v>
      </c>
      <c r="BR500" s="21" t="str">
        <f t="shared" si="107"/>
        <v>*</v>
      </c>
      <c r="BS500" s="21" t="str">
        <f t="shared" si="108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6"/>
        <v>Aderente</v>
      </c>
      <c r="BR502" s="21" t="str">
        <f t="shared" si="107"/>
        <v>*</v>
      </c>
      <c r="BS502" s="21" t="str">
        <f t="shared" si="108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6"/>
        <v>Aderente</v>
      </c>
      <c r="BR503" s="21" t="str">
        <f t="shared" si="107"/>
        <v>*</v>
      </c>
      <c r="BS503" s="21" t="str">
        <f t="shared" si="108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6"/>
        <v>Aderente</v>
      </c>
      <c r="BR504" s="21" t="str">
        <f t="shared" si="107"/>
        <v>*</v>
      </c>
      <c r="BS504" s="21" t="str">
        <f t="shared" si="10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6"/>
        <v>Aderente</v>
      </c>
      <c r="BR505" s="21" t="str">
        <f t="shared" si="107"/>
        <v>*</v>
      </c>
      <c r="BS505" s="21" t="str">
        <f t="shared" si="108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6"/>
        <v>Aderente</v>
      </c>
      <c r="BR506" s="21" t="str">
        <f t="shared" si="107"/>
        <v>*</v>
      </c>
      <c r="BS506" s="21" t="str">
        <f t="shared" si="108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09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0">IF(AND(BR561&lt;1,BS561&lt;1),"Produção e Intervalo",IF(BR561&lt;1,"Intervalo",IF(BS561&lt;1,"Produção","Aderente")))</f>
        <v>Aderente</v>
      </c>
      <c r="BR561" s="21" t="str">
        <f t="shared" ref="BR561:BR624" si="111">IF(OR(B561="",F561=""),"*",AY561/P561)</f>
        <v>*</v>
      </c>
      <c r="BS561" s="21" t="str">
        <f t="shared" ref="BS561:BS624" si="112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0"/>
        <v>Aderente</v>
      </c>
      <c r="BR562" s="21" t="str">
        <f t="shared" si="111"/>
        <v>*</v>
      </c>
      <c r="BS562" s="21" t="str">
        <f t="shared" si="112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0"/>
        <v>Aderente</v>
      </c>
      <c r="BR563" s="21" t="str">
        <f t="shared" si="111"/>
        <v>*</v>
      </c>
      <c r="BS563" s="21" t="str">
        <f t="shared" si="112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0"/>
        <v>Aderente</v>
      </c>
      <c r="BR564" s="21" t="str">
        <f t="shared" si="111"/>
        <v>*</v>
      </c>
      <c r="BS564" s="21" t="str">
        <f t="shared" si="112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0"/>
        <v>Aderente</v>
      </c>
      <c r="BR566" s="21" t="str">
        <f t="shared" si="111"/>
        <v>*</v>
      </c>
      <c r="BS566" s="21" t="str">
        <f t="shared" si="112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0"/>
        <v>Aderente</v>
      </c>
      <c r="BR567" s="21" t="str">
        <f t="shared" si="111"/>
        <v>*</v>
      </c>
      <c r="BS567" s="21" t="str">
        <f t="shared" si="11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0"/>
        <v>Aderente</v>
      </c>
      <c r="BR568" s="21" t="str">
        <f t="shared" si="111"/>
        <v>*</v>
      </c>
      <c r="BS568" s="21" t="str">
        <f t="shared" si="11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0"/>
        <v>Aderente</v>
      </c>
      <c r="BR569" s="21" t="str">
        <f t="shared" si="111"/>
        <v>*</v>
      </c>
      <c r="BS569" s="21" t="str">
        <f t="shared" si="11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0"/>
        <v>Aderente</v>
      </c>
      <c r="BR570" s="21" t="str">
        <f t="shared" si="111"/>
        <v>*</v>
      </c>
      <c r="BS570" s="21" t="str">
        <f t="shared" si="11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3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4">IF(AND(BR625&lt;1,BS625&lt;1),"Produção e Intervalo",IF(BR625&lt;1,"Intervalo",IF(BS625&lt;1,"Produção","Aderente")))</f>
        <v>Aderente</v>
      </c>
      <c r="BR625" s="21" t="str">
        <f t="shared" ref="BR625:BR688" si="115">IF(OR(B625="",F625=""),"*",AY625/P625)</f>
        <v>*</v>
      </c>
      <c r="BS625" s="21" t="str">
        <f t="shared" ref="BS625:BS688" si="116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4"/>
        <v>Aderente</v>
      </c>
      <c r="BR626" s="21" t="str">
        <f t="shared" si="115"/>
        <v>*</v>
      </c>
      <c r="BS626" s="21" t="str">
        <f t="shared" si="116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4"/>
        <v>Aderente</v>
      </c>
      <c r="BR627" s="21" t="str">
        <f t="shared" si="115"/>
        <v>*</v>
      </c>
      <c r="BS627" s="21" t="str">
        <f t="shared" si="116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4"/>
        <v>Aderente</v>
      </c>
      <c r="BR628" s="21" t="str">
        <f t="shared" si="115"/>
        <v>*</v>
      </c>
      <c r="BS628" s="21" t="str">
        <f t="shared" si="116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4"/>
        <v>Aderente</v>
      </c>
      <c r="BR630" s="21" t="str">
        <f t="shared" si="115"/>
        <v>*</v>
      </c>
      <c r="BS630" s="21" t="str">
        <f t="shared" si="116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4"/>
        <v>Aderente</v>
      </c>
      <c r="BR631" s="21" t="str">
        <f t="shared" si="115"/>
        <v>*</v>
      </c>
      <c r="BS631" s="21" t="str">
        <f t="shared" si="11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4"/>
        <v>Aderente</v>
      </c>
      <c r="BR632" s="21" t="str">
        <f t="shared" si="115"/>
        <v>*</v>
      </c>
      <c r="BS632" s="21" t="str">
        <f t="shared" si="11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4"/>
        <v>Aderente</v>
      </c>
      <c r="BR633" s="21" t="str">
        <f t="shared" si="115"/>
        <v>*</v>
      </c>
      <c r="BS633" s="21" t="str">
        <f t="shared" si="11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4"/>
        <v>Aderente</v>
      </c>
      <c r="BR634" s="21" t="str">
        <f t="shared" si="115"/>
        <v>*</v>
      </c>
      <c r="BS634" s="21" t="str">
        <f t="shared" si="11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7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8">IF(AND(BR689&lt;1,BS689&lt;1),"Produção e Intervalo",IF(BR689&lt;1,"Intervalo",IF(BS689&lt;1,"Produção","Aderente")))</f>
        <v>Aderente</v>
      </c>
      <c r="BR689" s="21" t="str">
        <f t="shared" ref="BR689:BR752" si="119">IF(OR(B689="",F689=""),"*",AY689/P689)</f>
        <v>*</v>
      </c>
      <c r="BS689" s="21" t="str">
        <f t="shared" ref="BS689:BS752" si="120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8"/>
        <v>Aderente</v>
      </c>
      <c r="BR690" s="21" t="str">
        <f t="shared" si="119"/>
        <v>*</v>
      </c>
      <c r="BS690" s="21" t="str">
        <f t="shared" si="120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8"/>
        <v>Aderente</v>
      </c>
      <c r="BR691" s="21" t="str">
        <f t="shared" si="119"/>
        <v>*</v>
      </c>
      <c r="BS691" s="21" t="str">
        <f t="shared" si="120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8"/>
        <v>Aderente</v>
      </c>
      <c r="BR692" s="21" t="str">
        <f t="shared" si="119"/>
        <v>*</v>
      </c>
      <c r="BS692" s="21" t="str">
        <f t="shared" si="120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8"/>
        <v>Aderente</v>
      </c>
      <c r="BR694" s="21" t="str">
        <f t="shared" si="119"/>
        <v>*</v>
      </c>
      <c r="BS694" s="21" t="str">
        <f t="shared" si="120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8"/>
        <v>Aderente</v>
      </c>
      <c r="BR695" s="21" t="str">
        <f t="shared" si="119"/>
        <v>*</v>
      </c>
      <c r="BS695" s="21" t="str">
        <f t="shared" si="12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8"/>
        <v>Aderente</v>
      </c>
      <c r="BR696" s="21" t="str">
        <f t="shared" si="119"/>
        <v>*</v>
      </c>
      <c r="BS696" s="21" t="str">
        <f t="shared" si="12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8"/>
        <v>Aderente</v>
      </c>
      <c r="BR697" s="21" t="str">
        <f t="shared" si="119"/>
        <v>*</v>
      </c>
      <c r="BS697" s="21" t="str">
        <f t="shared" si="12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8"/>
        <v>Aderente</v>
      </c>
      <c r="BR698" s="21" t="str">
        <f t="shared" si="119"/>
        <v>*</v>
      </c>
      <c r="BS698" s="21" t="str">
        <f t="shared" si="12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1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2">IF(AND(BR753&lt;1,BS753&lt;1),"Produção e Intervalo",IF(BR753&lt;1,"Intervalo",IF(BS753&lt;1,"Produção","Aderente")))</f>
        <v>Aderente</v>
      </c>
      <c r="BR753" s="21" t="str">
        <f t="shared" ref="BR753:BR816" si="123">IF(OR(B753="",F753=""),"*",AY753/P753)</f>
        <v>*</v>
      </c>
      <c r="BS753" s="21" t="str">
        <f t="shared" ref="BS753:BS816" si="124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2"/>
        <v>Aderente</v>
      </c>
      <c r="BR754" s="21" t="str">
        <f t="shared" si="123"/>
        <v>*</v>
      </c>
      <c r="BS754" s="21" t="str">
        <f t="shared" si="124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2"/>
        <v>Aderente</v>
      </c>
      <c r="BR755" s="21" t="str">
        <f t="shared" si="123"/>
        <v>*</v>
      </c>
      <c r="BS755" s="21" t="str">
        <f t="shared" si="124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2"/>
        <v>Aderente</v>
      </c>
      <c r="BR756" s="21" t="str">
        <f t="shared" si="123"/>
        <v>*</v>
      </c>
      <c r="BS756" s="21" t="str">
        <f t="shared" si="124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2"/>
        <v>Aderente</v>
      </c>
      <c r="BR758" s="21" t="str">
        <f t="shared" si="123"/>
        <v>*</v>
      </c>
      <c r="BS758" s="21" t="str">
        <f t="shared" si="124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2"/>
        <v>Aderente</v>
      </c>
      <c r="BR759" s="21" t="str">
        <f t="shared" si="123"/>
        <v>*</v>
      </c>
      <c r="BS759" s="21" t="str">
        <f t="shared" si="12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2"/>
        <v>Aderente</v>
      </c>
      <c r="BR760" s="21" t="str">
        <f t="shared" si="123"/>
        <v>*</v>
      </c>
      <c r="BS760" s="21" t="str">
        <f t="shared" si="12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2"/>
        <v>Aderente</v>
      </c>
      <c r="BR761" s="21" t="str">
        <f t="shared" si="123"/>
        <v>*</v>
      </c>
      <c r="BS761" s="21" t="str">
        <f t="shared" si="12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2"/>
        <v>Aderente</v>
      </c>
      <c r="BR762" s="21" t="str">
        <f t="shared" si="123"/>
        <v>*</v>
      </c>
      <c r="BS762" s="21" t="str">
        <f t="shared" si="12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5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6">IF(AND(BR817&lt;1,BS817&lt;1),"Produção e Intervalo",IF(BR817&lt;1,"Intervalo",IF(BS817&lt;1,"Produção","Aderente")))</f>
        <v>Aderente</v>
      </c>
      <c r="BR817" s="21" t="str">
        <f t="shared" ref="BR817:BR838" si="127">IF(OR(B817="",F817=""),"*",AY817/P817)</f>
        <v>*</v>
      </c>
      <c r="BS817" s="21" t="str">
        <f t="shared" ref="BS817:BS838" si="128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6"/>
        <v>Aderente</v>
      </c>
      <c r="BR818" s="21" t="str">
        <f t="shared" si="127"/>
        <v>*</v>
      </c>
      <c r="BS818" s="21" t="str">
        <f t="shared" si="128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6"/>
        <v>Aderente</v>
      </c>
      <c r="BR819" s="21" t="str">
        <f t="shared" si="127"/>
        <v>*</v>
      </c>
      <c r="BS819" s="21" t="str">
        <f t="shared" si="128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6"/>
        <v>Aderente</v>
      </c>
      <c r="BR820" s="21" t="str">
        <f t="shared" si="127"/>
        <v>*</v>
      </c>
      <c r="BS820" s="21" t="str">
        <f t="shared" si="128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50" t="str">
        <f t="shared" si="127"/>
        <v>*</v>
      </c>
      <c r="BS821" s="50" t="str">
        <f t="shared" si="128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6"/>
        <v>Aderente</v>
      </c>
      <c r="BR822" s="50" t="str">
        <f t="shared" si="127"/>
        <v>*</v>
      </c>
      <c r="BS822" s="50" t="str">
        <f t="shared" si="128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6"/>
        <v>Aderente</v>
      </c>
      <c r="BR823" s="50" t="str">
        <f t="shared" si="127"/>
        <v>*</v>
      </c>
      <c r="BS823" s="50" t="str">
        <f t="shared" si="128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6"/>
        <v>Aderente</v>
      </c>
      <c r="BR824" s="50" t="str">
        <f t="shared" si="127"/>
        <v>*</v>
      </c>
      <c r="BS824" s="50" t="str">
        <f t="shared" si="128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6"/>
        <v>Aderente</v>
      </c>
      <c r="BR825" s="50" t="str">
        <f t="shared" si="127"/>
        <v>*</v>
      </c>
      <c r="BS825" s="50" t="str">
        <f t="shared" si="128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6"/>
        <v>Aderente</v>
      </c>
      <c r="BR826" s="50" t="str">
        <f t="shared" si="127"/>
        <v>*</v>
      </c>
      <c r="BS826" s="50" t="str">
        <f t="shared" si="128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50" t="str">
        <f t="shared" si="127"/>
        <v>*</v>
      </c>
      <c r="BS827" s="50" t="str">
        <f t="shared" si="128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50" t="str">
        <f t="shared" si="127"/>
        <v>*</v>
      </c>
      <c r="BS828" s="50" t="str">
        <f t="shared" si="128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50" t="str">
        <f t="shared" si="127"/>
        <v>*</v>
      </c>
      <c r="BS829" s="50" t="str">
        <f t="shared" si="12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5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6"/>
        <v>Aderente</v>
      </c>
      <c r="BR838" s="205" t="str">
        <f t="shared" si="127"/>
        <v>*</v>
      </c>
      <c r="BS838" s="205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16 AC225:AC226 AC241 AA251:AE251 AC269 AA113:AE113 AA138 AA144:AE144 AA142:AB142 AA187:AE189 AE192 AA193:AE194 AA191:AE191 AA208:AE209" name="Range1_1_7_35_1"/>
    <protectedRange sqref="AF27 AF35 AF125:AF128 AF121 AF165:AF168 AF136 AF251 AF113:AF119 AF144 AF187:AF189 AF193:AF194 AF191 AF208:AF209" name="Range1_1_8_28"/>
    <protectedRange sqref="AE37:AF37 AE231:AF231 AE248:AF248 AE263:AF263" name="Range1_1_7_3"/>
    <protectedRange sqref="V43:W43 V75:W75" name="Range1_1_6_1_1"/>
    <protectedRange sqref="AA48 AA76 AA120 AA118 AA216 AA226 AA241 AA269 AA57:AA59" name="Range1_1_7_1_1"/>
    <protectedRange sqref="AB48:AE48 AB76:AE76 AD114 AD128 AB120:AE120 AB118 AB216 AD216:AE216 AB226 AD226:AE226 AB241 AD241:AE241 AB269 AD269:AE269 AB57:AE59" name="Range1_1_7_34_2"/>
    <protectedRange sqref="AF48 AF76 AF120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07 X211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22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508" operator="equal">
      <formula>"NÃO"</formula>
    </cfRule>
    <cfRule type="cellIs" dxfId="235" priority="509" operator="equal">
      <formula>"SIM"</formula>
    </cfRule>
  </conditionalFormatting>
  <conditionalFormatting sqref="AZ360:AZ818 AZ6:AZ358">
    <cfRule type="expression" dxfId="234" priority="42964">
      <formula>#REF!=1</formula>
    </cfRule>
  </conditionalFormatting>
  <conditionalFormatting sqref="BF65 V65 U6:U64 U66:U820 BE6:BE839 AY6:AY839">
    <cfRule type="cellIs" dxfId="233" priority="42948" operator="equal">
      <formula>"ERRO"</formula>
    </cfRule>
  </conditionalFormatting>
  <conditionalFormatting sqref="BQ6:BQ191 BQ193:BQ822">
    <cfRule type="cellIs" dxfId="232" priority="42943" operator="equal">
      <formula>"Produção e Intervalo"</formula>
    </cfRule>
    <cfRule type="cellIs" dxfId="231" priority="42944" operator="equal">
      <formula>"Aderente"</formula>
    </cfRule>
    <cfRule type="cellIs" dxfId="230" priority="42945" operator="equal">
      <formula>"Intervalo"</formula>
    </cfRule>
    <cfRule type="cellIs" dxfId="229" priority="42946" operator="equal">
      <formula>"Produção"</formula>
    </cfRule>
    <cfRule type="cellIs" dxfId="228" priority="42947" operator="equal">
      <formula>"ERRO"</formula>
    </cfRule>
  </conditionalFormatting>
  <conditionalFormatting sqref="BR6:BS839">
    <cfRule type="cellIs" dxfId="227" priority="42925" operator="equal">
      <formula>"*"</formula>
    </cfRule>
    <cfRule type="cellIs" dxfId="226" priority="42926" operator="greaterThanOrEqual">
      <formula>1</formula>
    </cfRule>
    <cfRule type="cellIs" dxfId="225" priority="42927" operator="lessThan">
      <formula>1</formula>
    </cfRule>
  </conditionalFormatting>
  <conditionalFormatting sqref="BH821 BH444:BH818 BH6:BH27 BH28:BI34 BH35:BH84 BH85:BI88 BH89:BH441">
    <cfRule type="iconSet" priority="44748">
      <iconSet showValue="0">
        <cfvo type="percent" val="0"/>
        <cfvo type="num" val="1"/>
        <cfvo type="num" val="1" gte="0"/>
      </iconSet>
    </cfRule>
    <cfRule type="iconSet" priority="4474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00:BK83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65">
      <formula>#REF!=1</formula>
    </cfRule>
  </conditionalFormatting>
  <conditionalFormatting sqref="BP12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7:BP198">
    <cfRule type="iconSet" priority="44799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35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3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46" operator="equal">
      <formula>"OPORTUNIDADE"</formula>
    </cfRule>
  </conditionalFormatting>
  <conditionalFormatting sqref="Z225">
    <cfRule type="cellIs" dxfId="222" priority="344" operator="equal">
      <formula>"NÃO"</formula>
    </cfRule>
    <cfRule type="cellIs" dxfId="221" priority="345" operator="equal">
      <formula>"SIM"</formula>
    </cfRule>
  </conditionalFormatting>
  <conditionalFormatting sqref="Z227">
    <cfRule type="cellIs" dxfId="220" priority="343" operator="equal">
      <formula>"OPORTUNIDADE"</formula>
    </cfRule>
  </conditionalFormatting>
  <conditionalFormatting sqref="Z227">
    <cfRule type="cellIs" dxfId="219" priority="341" operator="equal">
      <formula>"NÃO"</formula>
    </cfRule>
    <cfRule type="cellIs" dxfId="218" priority="342" operator="equal">
      <formula>"SIM"</formula>
    </cfRule>
  </conditionalFormatting>
  <conditionalFormatting sqref="BP21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36" operator="equal">
      <formula>"OPORTUNIDADE"</formula>
    </cfRule>
  </conditionalFormatting>
  <conditionalFormatting sqref="Y225">
    <cfRule type="cellIs" dxfId="216" priority="334" operator="equal">
      <formula>"NÃO"</formula>
    </cfRule>
    <cfRule type="cellIs" dxfId="215" priority="335" operator="equal">
      <formula>"SIM"</formula>
    </cfRule>
  </conditionalFormatting>
  <conditionalFormatting sqref="Y227">
    <cfRule type="cellIs" dxfId="214" priority="333" operator="equal">
      <formula>"OPORTUNIDADE"</formula>
    </cfRule>
  </conditionalFormatting>
  <conditionalFormatting sqref="Y227">
    <cfRule type="cellIs" dxfId="213" priority="331" operator="equal">
      <formula>"NÃO"</formula>
    </cfRule>
    <cfRule type="cellIs" dxfId="212" priority="332" operator="equal">
      <formula>"SIM"</formula>
    </cfRule>
  </conditionalFormatting>
  <conditionalFormatting sqref="BP2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82" operator="equal">
      <formula>"OPORTUNIDADE"</formula>
    </cfRule>
  </conditionalFormatting>
  <conditionalFormatting sqref="Z244">
    <cfRule type="cellIs" dxfId="210" priority="280" operator="equal">
      <formula>"NÃO"</formula>
    </cfRule>
    <cfRule type="cellIs" dxfId="209" priority="281" operator="equal">
      <formula>"SIM"</formula>
    </cfRule>
  </conditionalFormatting>
  <conditionalFormatting sqref="Y244:Y248">
    <cfRule type="cellIs" dxfId="208" priority="279" operator="equal">
      <formula>"OPORTUNIDADE"</formula>
    </cfRule>
  </conditionalFormatting>
  <conditionalFormatting sqref="Y244:Y248">
    <cfRule type="cellIs" dxfId="207" priority="277" operator="equal">
      <formula>"NÃO"</formula>
    </cfRule>
    <cfRule type="cellIs" dxfId="206" priority="278" operator="equal">
      <formula>"SIM"</formula>
    </cfRule>
  </conditionalFormatting>
  <conditionalFormatting sqref="Y242">
    <cfRule type="cellIs" dxfId="205" priority="276" operator="equal">
      <formula>"OPORTUNIDADE"</formula>
    </cfRule>
  </conditionalFormatting>
  <conditionalFormatting sqref="Y242">
    <cfRule type="cellIs" dxfId="204" priority="274" operator="equal">
      <formula>"NÃO"</formula>
    </cfRule>
    <cfRule type="cellIs" dxfId="203" priority="275" operator="equal">
      <formula>"SIM"</formula>
    </cfRule>
  </conditionalFormatting>
  <conditionalFormatting sqref="Y241">
    <cfRule type="cellIs" dxfId="202" priority="273" operator="equal">
      <formula>"OPORTUNIDADE"</formula>
    </cfRule>
  </conditionalFormatting>
  <conditionalFormatting sqref="Y241">
    <cfRule type="cellIs" dxfId="201" priority="271" operator="equal">
      <formula>"NÃO"</formula>
    </cfRule>
    <cfRule type="cellIs" dxfId="200" priority="272" operator="equal">
      <formula>"SIM"</formula>
    </cfRule>
  </conditionalFormatting>
  <conditionalFormatting sqref="Y240">
    <cfRule type="cellIs" dxfId="199" priority="270" operator="equal">
      <formula>"OPORTUNIDADE"</formula>
    </cfRule>
  </conditionalFormatting>
  <conditionalFormatting sqref="Y240">
    <cfRule type="cellIs" dxfId="198" priority="268" operator="equal">
      <formula>"NÃO"</formula>
    </cfRule>
    <cfRule type="cellIs" dxfId="197" priority="269" operator="equal">
      <formula>"SIM"</formula>
    </cfRule>
  </conditionalFormatting>
  <conditionalFormatting sqref="Y239">
    <cfRule type="cellIs" dxfId="196" priority="267" operator="equal">
      <formula>"OPORTUNIDADE"</formula>
    </cfRule>
  </conditionalFormatting>
  <conditionalFormatting sqref="Y239">
    <cfRule type="cellIs" dxfId="195" priority="265" operator="equal">
      <formula>"NÃO"</formula>
    </cfRule>
    <cfRule type="cellIs" dxfId="194" priority="266" operator="equal">
      <formula>"SIM"</formula>
    </cfRule>
  </conditionalFormatting>
  <conditionalFormatting sqref="Y238">
    <cfRule type="cellIs" dxfId="193" priority="264" operator="equal">
      <formula>"OPORTUNIDADE"</formula>
    </cfRule>
  </conditionalFormatting>
  <conditionalFormatting sqref="Y238">
    <cfRule type="cellIs" dxfId="192" priority="262" operator="equal">
      <formula>"NÃO"</formula>
    </cfRule>
    <cfRule type="cellIs" dxfId="191" priority="263" operator="equal">
      <formula>"SIM"</formula>
    </cfRule>
  </conditionalFormatting>
  <conditionalFormatting sqref="Y237">
    <cfRule type="cellIs" dxfId="190" priority="261" operator="equal">
      <formula>"OPORTUNIDADE"</formula>
    </cfRule>
  </conditionalFormatting>
  <conditionalFormatting sqref="Y237">
    <cfRule type="cellIs" dxfId="189" priority="259" operator="equal">
      <formula>"NÃO"</formula>
    </cfRule>
    <cfRule type="cellIs" dxfId="188" priority="260" operator="equal">
      <formula>"SIM"</formula>
    </cfRule>
  </conditionalFormatting>
  <conditionalFormatting sqref="BQ192">
    <cfRule type="cellIs" dxfId="187" priority="254" operator="equal">
      <formula>"Produção e Intervalo"</formula>
    </cfRule>
    <cfRule type="cellIs" dxfId="186" priority="255" operator="equal">
      <formula>"Aderente"</formula>
    </cfRule>
    <cfRule type="cellIs" dxfId="185" priority="256" operator="equal">
      <formula>"Intervalo"</formula>
    </cfRule>
    <cfRule type="cellIs" dxfId="184" priority="257" operator="equal">
      <formula>"Produção"</formula>
    </cfRule>
    <cfRule type="cellIs" dxfId="183" priority="258" operator="equal">
      <formula>"ERRO"</formula>
    </cfRule>
  </conditionalFormatting>
  <conditionalFormatting sqref="BJ203:BK20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47" operator="equal">
      <formula>"OPORTUNIDADE"</formula>
    </cfRule>
  </conditionalFormatting>
  <conditionalFormatting sqref="Y255">
    <cfRule type="cellIs" dxfId="181" priority="245" operator="equal">
      <formula>"NÃO"</formula>
    </cfRule>
    <cfRule type="cellIs" dxfId="180" priority="246" operator="equal">
      <formula>"SIM"</formula>
    </cfRule>
  </conditionalFormatting>
  <conditionalFormatting sqref="Y263">
    <cfRule type="cellIs" dxfId="179" priority="241" operator="equal">
      <formula>"OPORTUNIDADE"</formula>
    </cfRule>
  </conditionalFormatting>
  <conditionalFormatting sqref="Y263">
    <cfRule type="cellIs" dxfId="178" priority="239" operator="equal">
      <formula>"NÃO"</formula>
    </cfRule>
    <cfRule type="cellIs" dxfId="177" priority="240" operator="equal">
      <formula>"SIM"</formula>
    </cfRule>
  </conditionalFormatting>
  <conditionalFormatting sqref="BP24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22" operator="equal">
      <formula>"OPORTUNIDADE"</formula>
    </cfRule>
  </conditionalFormatting>
  <conditionalFormatting sqref="Y275:Z275">
    <cfRule type="cellIs" dxfId="175" priority="220" operator="equal">
      <formula>"NÃO"</formula>
    </cfRule>
    <cfRule type="cellIs" dxfId="174" priority="221" operator="equal">
      <formula>"SIM"</formula>
    </cfRule>
  </conditionalFormatting>
  <conditionalFormatting sqref="BP25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215" operator="equal">
      <formula>"OPORTUNIDADE"</formula>
    </cfRule>
  </conditionalFormatting>
  <conditionalFormatting sqref="Z272">
    <cfRule type="cellIs" dxfId="172" priority="213" operator="equal">
      <formula>"NÃO"</formula>
    </cfRule>
    <cfRule type="cellIs" dxfId="171" priority="214" operator="equal">
      <formula>"SIM"</formula>
    </cfRule>
  </conditionalFormatting>
  <conditionalFormatting sqref="BK28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64" operator="equal">
      <formula>"OPORTUNIDADE"</formula>
    </cfRule>
  </conditionalFormatting>
  <conditionalFormatting sqref="Y6:Z25">
    <cfRule type="cellIs" dxfId="169" priority="162" operator="equal">
      <formula>"NÃO"</formula>
    </cfRule>
    <cfRule type="cellIs" dxfId="168" priority="163" operator="equal">
      <formula>"SIM"</formula>
    </cfRule>
  </conditionalFormatting>
  <conditionalFormatting sqref="Z18">
    <cfRule type="cellIs" dxfId="167" priority="161" operator="equal">
      <formula>"OPORTUNIDADE"</formula>
    </cfRule>
  </conditionalFormatting>
  <conditionalFormatting sqref="Z18">
    <cfRule type="cellIs" dxfId="166" priority="159" operator="equal">
      <formula>"NÃO"</formula>
    </cfRule>
    <cfRule type="cellIs" dxfId="165" priority="160" operator="equal">
      <formula>"SIM"</formula>
    </cfRule>
  </conditionalFormatting>
  <conditionalFormatting sqref="Y18">
    <cfRule type="cellIs" dxfId="164" priority="158" operator="equal">
      <formula>"OPORTUNIDADE"</formula>
    </cfRule>
  </conditionalFormatting>
  <conditionalFormatting sqref="Y18">
    <cfRule type="cellIs" dxfId="163" priority="156" operator="equal">
      <formula>"NÃO"</formula>
    </cfRule>
    <cfRule type="cellIs" dxfId="162" priority="157" operator="equal">
      <formula>"SIM"</formula>
    </cfRule>
  </conditionalFormatting>
  <conditionalFormatting sqref="Z23">
    <cfRule type="cellIs" dxfId="161" priority="155" operator="equal">
      <formula>"OPORTUNIDADE"</formula>
    </cfRule>
  </conditionalFormatting>
  <conditionalFormatting sqref="Z23">
    <cfRule type="cellIs" dxfId="160" priority="153" operator="equal">
      <formula>"NÃO"</formula>
    </cfRule>
    <cfRule type="cellIs" dxfId="159" priority="154" operator="equal">
      <formula>"SIM"</formula>
    </cfRule>
  </conditionalFormatting>
  <conditionalFormatting sqref="Y23">
    <cfRule type="cellIs" dxfId="158" priority="152" operator="equal">
      <formula>"OPORTUNIDADE"</formula>
    </cfRule>
  </conditionalFormatting>
  <conditionalFormatting sqref="Y23">
    <cfRule type="cellIs" dxfId="157" priority="150" operator="equal">
      <formula>"NÃO"</formula>
    </cfRule>
    <cfRule type="cellIs" dxfId="156" priority="151" operator="equal">
      <formula>"SIM"</formula>
    </cfRule>
  </conditionalFormatting>
  <conditionalFormatting sqref="BK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M174:BM818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1482</v>
      </c>
      <c r="V1" s="294"/>
      <c r="W1" s="294"/>
    </row>
    <row r="2" spans="1:23" s="91" customFormat="1">
      <c r="A2" s="94" t="s">
        <v>1483</v>
      </c>
      <c r="B2" s="94" t="s">
        <v>1484</v>
      </c>
      <c r="C2" s="94" t="s">
        <v>508</v>
      </c>
      <c r="D2" s="95" t="s">
        <v>1062</v>
      </c>
      <c r="E2" s="95" t="s">
        <v>1063</v>
      </c>
      <c r="F2" s="95" t="s">
        <v>1485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1486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1150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1150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1150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1150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1150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1150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1150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1150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1150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1150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1150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1150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Oportunidade</v>
      </c>
      <c r="C204" s="181" t="str">
        <f>IF(SP_NORTE!Z207="","*",SP_NORTE!Z207)</f>
        <v>P3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E14</v>
      </c>
      <c r="H204" s="180" t="str">
        <f>IF(SP_NORTE!F207="","*",SP_NORTE!F207)</f>
        <v>MECANIZAÇÃO - ESMERILHADORA</v>
      </c>
      <c r="I204" s="180" t="str">
        <f>IF(SP_NORTE!H207="","*",SP_NORTE!H207)</f>
        <v>ZJA2</v>
      </c>
      <c r="J204" s="180" t="str">
        <f>IF(SP_NORTE!I207="","*",SP_NORTE!I207)</f>
        <v>ZJA2</v>
      </c>
      <c r="K204" s="171" t="str">
        <f>IF(SP_NORTE!M207="","*",SP_NORTE!M207)</f>
        <v>ZJA-ZGI</v>
      </c>
      <c r="L204" s="171" t="str">
        <f>IF(SP_NORTE!N207="","*",SP_NORTE!N207)</f>
        <v>ZJAZGI</v>
      </c>
      <c r="M204" s="172">
        <f>IF(SP_NORTE!J207="","*",SP_NORTE!J207)</f>
        <v>73</v>
      </c>
      <c r="N204" s="179">
        <f>IF(SP_NORTE!K207="","*",SP_NORTE!K207)</f>
        <v>373.58800000000002</v>
      </c>
      <c r="O204" s="179" t="str">
        <f>IF(SP_NORTE!L207="","*",SP_NORTE!L207)</f>
        <v>-</v>
      </c>
      <c r="P204" s="178">
        <f>IF(SP_NORTE!O207="","*",SP_NORTE!O207)</f>
        <v>0.99930555555555556</v>
      </c>
      <c r="Q204" s="178">
        <f>IF(SP_NORTE!P207="","*",SP_NORTE!P207)</f>
        <v>4.1666666666666664E-2</v>
      </c>
      <c r="R204" s="180" t="str">
        <f>IF(SP_NORTE!Q207="","*",CONCATENATE(SP_NORTE!Q207," ",SP_NORTE!R207))</f>
        <v>20000 M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>
        <f ca="1">_xlfn.XLOOKUP(G204&amp;$V$2,BS_CONTROLE[CHAVE],BS_CONTROLE[Quantidade_11],"-")</f>
        <v>0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Oportunidade</v>
      </c>
      <c r="C205" s="181" t="str">
        <f>IF(SP_NORTE!Z208="","*",SP_NORTE!Z208)</f>
        <v>P1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JOVÂNIO (TP-850)</v>
      </c>
      <c r="H205" s="180" t="str">
        <f>IF(SP_NORTE!F208="","*",SP_NORTE!F208)</f>
        <v>PDM - SOLDA</v>
      </c>
      <c r="I205" s="180" t="str">
        <f>IF(SP_NORTE!H208="","*",SP_NORTE!H208)</f>
        <v>ZJAN</v>
      </c>
      <c r="J205" s="180" t="str">
        <f>IF(SP_NORTE!I208="","*",SP_NORTE!I208)</f>
        <v>-</v>
      </c>
      <c r="K205" s="171" t="str">
        <f>IF(SP_NORTE!M208="","*",SP_NORTE!M208)</f>
        <v>ZJA</v>
      </c>
      <c r="L205" s="171" t="str">
        <f>IF(SP_NORTE!N208="","*",SP_NORTE!N208)</f>
        <v>ZJA1</v>
      </c>
      <c r="M205" s="172">
        <f>IF(SP_NORTE!J208="","*",SP_NORTE!J208)</f>
        <v>73</v>
      </c>
      <c r="N205" s="179">
        <f>IF(SP_NORTE!K208="","*",SP_NORTE!K208)</f>
        <v>373.5</v>
      </c>
      <c r="O205" s="179" t="str">
        <f>IF(SP_NORTE!L208="","*",SP_NORTE!L208)</f>
        <v>-</v>
      </c>
      <c r="P205" s="178">
        <f>IF(SP_NORTE!O208="","*",SP_NORTE!O208)</f>
        <v>0.375</v>
      </c>
      <c r="Q205" s="178">
        <f>IF(SP_NORTE!P208="","*",SP_NORTE!P208)</f>
        <v>6.25E-2</v>
      </c>
      <c r="R205" s="180" t="str">
        <f>IF(SP_NORTE!Q208="","*",CONCATENATE(SP_NORTE!Q208," ",SP_NORTE!R208))</f>
        <v>1 Nº DE SOLDA</v>
      </c>
      <c r="S205" s="180" t="str">
        <f>IF(SP_NORTE!V208="","*",SP_NORTE!V208)</f>
        <v>Jovanio</v>
      </c>
      <c r="T205" s="180" t="str">
        <f>IF(SP_NORTE!W208="","*",SP_NORTE!W208)</f>
        <v>Solda - Condicionado à temperatura (ZJA-N)</v>
      </c>
      <c r="U205" s="169">
        <f ca="1">_xlfn.XLOOKUP(G205&amp;$U$2,BS_CONTROLE[CHAVE],BS_CONTROLE[Quantidade_11],"-")</f>
        <v>0</v>
      </c>
      <c r="V205" s="169">
        <f ca="1">_xlfn.XLOOKUP(G205&amp;$V$2,BS_CONTROLE[CHAVE],BS_CONTROLE[Quantidade_11],"-")</f>
        <v>1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Oportunidade</v>
      </c>
      <c r="C206" s="181" t="str">
        <f>IF(SP_NORTE!Z209="","*",SP_NORTE!Z209)</f>
        <v>P0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V87</v>
      </c>
      <c r="H206" s="180" t="str">
        <f>IF(SP_NORTE!F209="","*",SP_NORTE!F209)</f>
        <v>MECANIZAÇÃO - SOCADORA</v>
      </c>
      <c r="I206" s="180" t="str">
        <f>IF(SP_NORTE!H209="","*",SP_NORTE!H209)</f>
        <v>ZFN2</v>
      </c>
      <c r="J206" s="180" t="str">
        <f>IF(SP_NORTE!I209="","*",SP_NORTE!I209)</f>
        <v>ZFN2</v>
      </c>
      <c r="K206" s="171" t="str">
        <f>IF(SP_NORTE!M209="","*",SP_NORTE!M209)</f>
        <v>ZGI</v>
      </c>
      <c r="L206" s="171" t="str">
        <f>IF(SP_NORTE!N209="","*",SP_NORTE!N209)</f>
        <v>ZG1</v>
      </c>
      <c r="M206" s="172">
        <f>IF(SP_NORTE!J209="","*",SP_NORTE!J209)</f>
        <v>73</v>
      </c>
      <c r="N206" s="179">
        <f>IF(SP_NORTE!K209="","*",SP_NORTE!K209)</f>
        <v>319</v>
      </c>
      <c r="O206" s="179">
        <f>IF(SP_NORTE!L209="","*",SP_NORTE!L209)</f>
        <v>317</v>
      </c>
      <c r="P206" s="178">
        <f>IF(SP_NORTE!O209="","*",SP_NORTE!O209)</f>
        <v>0.33333333333333331</v>
      </c>
      <c r="Q206" s="178">
        <f>IF(SP_NORTE!P209="","*",SP_NORTE!P209)</f>
        <v>8.3333333333333329E-2</v>
      </c>
      <c r="R206" s="180" t="str">
        <f>IF(SP_NORTE!Q209="","*",CONCATENATE(SP_NORTE!Q209," ",SP_NORTE!R209))</f>
        <v>1020 M</v>
      </c>
      <c r="S206" s="180" t="str">
        <f>IF(SP_NORTE!V209="","*",SP_NORTE!V209)</f>
        <v>Saulo</v>
      </c>
      <c r="T206" s="180" t="str">
        <f>IF(SP_NORTE!W209="","*",SP_NORTE!W209)</f>
        <v>Socaria mecanizada</v>
      </c>
      <c r="U206" s="169">
        <f ca="1">_xlfn.XLOOKUP(G206&amp;$U$2,BS_CONTROLE[CHAVE],BS_CONTROLE[Quantidade_11],"-")</f>
        <v>0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Oportunidade</v>
      </c>
      <c r="C207" s="181" t="str">
        <f>IF(SP_NORTE!Z210="","*",SP_NORTE!Z210)</f>
        <v>P2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JULIO (TP-697)</v>
      </c>
      <c r="H207" s="180" t="str">
        <f>IF(SP_NORTE!F210="","*",SP_NORTE!F210)</f>
        <v>PDM - SOLDA</v>
      </c>
      <c r="I207" s="180" t="str">
        <f>IF(SP_NORTE!H210="","*",SP_NORTE!H210)</f>
        <v>282286</v>
      </c>
      <c r="J207" s="180" t="str">
        <f>IF(SP_NORTE!I210="","*",SP_NORTE!I210)</f>
        <v>-</v>
      </c>
      <c r="K207" s="171" t="str">
        <f>IF(SP_NORTE!M210="","*",SP_NORTE!M210)</f>
        <v>ZKY-ZZM</v>
      </c>
      <c r="L207" s="171">
        <f>IF(SP_NORTE!N210="","*",SP_NORTE!N210)</f>
        <v>282286</v>
      </c>
      <c r="M207" s="172">
        <f>IF(SP_NORTE!J210="","*",SP_NORTE!J210)</f>
        <v>73</v>
      </c>
      <c r="N207" s="179">
        <f>IF(SP_NORTE!K210="","*",SP_NORTE!K210)</f>
        <v>283.3</v>
      </c>
      <c r="O207" s="179" t="str">
        <f>IF(SP_NORTE!L210="","*",SP_NORTE!L210)</f>
        <v>-</v>
      </c>
      <c r="P207" s="178">
        <f>IF(SP_NORTE!O210="","*",SP_NORTE!O210)</f>
        <v>0.35416666666666669</v>
      </c>
      <c r="Q207" s="178">
        <f>IF(SP_NORTE!P210="","*",SP_NORTE!P210)</f>
        <v>6.25E-2</v>
      </c>
      <c r="R207" s="180" t="str">
        <f>IF(SP_NORTE!Q210="","*",CONCATENATE(SP_NORTE!Q210," ",SP_NORTE!R210))</f>
        <v>1 Nº DE SOLDA</v>
      </c>
      <c r="S207" s="180" t="str">
        <f>IF(SP_NORTE!V210="","*",SP_NORTE!V210)</f>
        <v>Júlio</v>
      </c>
      <c r="T207" s="180" t="str">
        <f>IF(SP_NORTE!W210="","*",SP_NORTE!W210)</f>
        <v>Solda  - Condicionado à temperatura</v>
      </c>
      <c r="U207" s="169" t="str">
        <f ca="1">_xlfn.XLOOKUP(G207&amp;$U$2,BS_CONTROLE[CHAVE],BS_CONTROLE[Quantidade_11],"-")</f>
        <v>-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1487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188" sqref="A188:P20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1488</v>
      </c>
      <c r="D5" s="296"/>
      <c r="E5" s="296"/>
      <c r="F5" s="296"/>
      <c r="G5" s="296"/>
      <c r="H5" s="296"/>
      <c r="I5" s="296"/>
      <c r="J5" s="297"/>
      <c r="K5" s="298" t="s">
        <v>1489</v>
      </c>
      <c r="L5" s="299"/>
      <c r="M5" s="299"/>
      <c r="N5" s="299"/>
      <c r="O5" s="300" t="s">
        <v>1490</v>
      </c>
      <c r="P5" s="301"/>
    </row>
    <row r="6" spans="1:16" s="81" customFormat="1" ht="15" customHeight="1">
      <c r="A6" s="73" t="s">
        <v>1485</v>
      </c>
      <c r="B6" s="82" t="s">
        <v>1484</v>
      </c>
      <c r="C6" s="83" t="s">
        <v>1062</v>
      </c>
      <c r="D6" s="84" t="s">
        <v>1063</v>
      </c>
      <c r="E6" s="83" t="s">
        <v>1491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1492</v>
      </c>
      <c r="M6" s="87" t="s">
        <v>708</v>
      </c>
      <c r="N6" s="88" t="s">
        <v>1057</v>
      </c>
      <c r="O6" s="204" t="s">
        <v>1100</v>
      </c>
      <c r="P6" s="149" t="s">
        <v>1493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Ag. Solicitar MC1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>
        <f>IF(SP_NORTE!BH192="","*",SP_NORTE!BH192)</f>
        <v>0</v>
      </c>
      <c r="P192" s="182" t="str">
        <f>IF($A$2=1,IF(SP_NORTE!BJ192="","*",SP_NORTE!BJ192),IF(SP_NORTE!BK192="","*",SP_NORTE!BK192))</f>
        <v>Sem operadores / Desloc. para atender acidente na SP Sul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>
        <f>IF(SP_NORTE!BH193="","*",SP_NORTE!BH193)</f>
        <v>0</v>
      </c>
      <c r="P193" s="182" t="str">
        <f>IF($A$2=1,IF(SP_NORTE!BJ193="","*",SP_NORTE!BJ193),IF(SP_NORTE!BK193="","*",SP_NORTE!BK193))</f>
        <v>TP teve problema com a abertura do boletim, o mesmo entra em vigor a partir das 10h00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>
        <f>IF(SP_NORTE!BH195="","*",SP_NORTE!BH195)</f>
        <v>0</v>
      </c>
      <c r="P194" s="182" t="str">
        <f>IF($A$2=1,IF(SP_NORTE!BJ195="","*",SP_NORTE!BJ195),IF(SP_NORTE!BK195="","*",SP_NORTE!BK195))</f>
        <v>TP realizando bandeiramento do local de trabalho / Ag. Pronto para alinhamento de FX em oportunidade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>
        <f>IF(SP_NORTE!BH196="","*",SP_NORTE!BH196)</f>
        <v>0</v>
      </c>
      <c r="P195" s="182" t="str">
        <f>IF($A$2=1,IF(SP_NORTE!BJ196="","*",SP_NORTE!BJ196),IF(SP_NORTE!BK196="","*",SP_NORTE!BK196))</f>
        <v>Ag. Solicitar MC1 para alinhamento de FX com o CCO / Prev. 09h00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>
        <f>IF(SP_NORTE!BH197="","*",SP_NORTE!BH197)</f>
        <v>2</v>
      </c>
      <c r="P196" s="182" t="str">
        <f>IF($A$2=1,IF(SP_NORTE!BJ197="","*",SP_NORTE!BJ197),IF(SP_NORTE!BK197="","*",SP_NORTE!BK197))</f>
        <v>Ag. Finalizar abastecimento da locomotiva em ZTO / Após solicita para deslocar ZTO-ZMA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>
        <f>IF(SP_NORTE!BH200="","*",SP_NORTE!BH200)</f>
        <v>0</v>
      </c>
      <c r="P198" s="182" t="str">
        <f>IF($A$2=1,IF(SP_NORTE!BJ200="","*",SP_NORTE!BJ200),IF(SP_NORTE!BK200="","*",SP_NORTE!BK200))</f>
        <v>TP na oficina devido avaria no caminhã / Sem previsão de ficar pronto no local programado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>
        <f>IF(SP_NORTE!BH203="","*",SP_NORTE!BH203)</f>
        <v>0</v>
      </c>
      <c r="P201" s="182" t="str">
        <f>IF($A$2=1,IF(SP_NORTE!BJ203="","*",SP_NORTE!BJ203),IF(SP_NORTE!BK203="","*",SP_NORTE!BK203))</f>
        <v>TP Pronto 08h15 para exec. de solda no km 112+000 em 111ZCD / CCO analisando possibilidade de FX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>
        <f>IF(SP_NORTE!BH204="","*",SP_NORTE!BH204)</f>
        <v>2</v>
      </c>
      <c r="P202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>
        <f>IF(SP_NORTE!B207="","*",SP_NORTE!B207)</f>
        <v>45974</v>
      </c>
      <c r="B205" s="90" t="str">
        <f>IF(SP_NORTE!X207="","*",SP_NORTE!X207)</f>
        <v>Oportunidade</v>
      </c>
      <c r="C205" s="90" t="str">
        <f>IF(SP_NORTE!S207="","*",SP_NORTE!S207)</f>
        <v>SP NORTE</v>
      </c>
      <c r="D205" s="90" t="str">
        <f>IF(SP_NORTE!T207="","*",SP_NORTE!T207)</f>
        <v>TMI-ZEB</v>
      </c>
      <c r="E205" s="90" t="str">
        <f>IF(SP_NORTE!D207="","*",SP_NORTE!D207)</f>
        <v>E14</v>
      </c>
      <c r="F205" s="90" t="str">
        <f>IF(SP_NORTE!H207="","*",SP_NORTE!H207)</f>
        <v>ZJA2</v>
      </c>
      <c r="G205" s="90" t="str">
        <f>IF(SP_NORTE!M207="","*",SP_NORTE!M207)</f>
        <v>ZJA-ZGI</v>
      </c>
      <c r="H205" s="129">
        <f>IF(SP_NORTE!K207="","*",SP_NORTE!K207)</f>
        <v>373.58800000000002</v>
      </c>
      <c r="I205" s="126">
        <f>IF(SP_NORTE!O207="","*",SP_NORTE!O207)</f>
        <v>0.99930555555555556</v>
      </c>
      <c r="J205" s="126">
        <f>IF(SP_NORTE!P207="","*",SP_NORTE!P207)</f>
        <v>4.1666666666666664E-2</v>
      </c>
      <c r="K205" s="90" t="str">
        <f>IF(SP_NORTE!AK207="","*",SP_NORTE!AK207)</f>
        <v>ZJA2</v>
      </c>
      <c r="L205" s="90" t="str">
        <f>IF(SP_NORTE!AM207="","*",SP_NORTE!AM207)</f>
        <v>ZJA-ZGI</v>
      </c>
      <c r="M205" s="90">
        <f>IF(SP_NORTE!AP207="","*",SP_NORTE!AP207)</f>
        <v>373.58800000000002</v>
      </c>
      <c r="N205" s="90" t="str">
        <f>IF(SP_NORTE!AM207="","*",SP_NORTE!AM207)</f>
        <v>ZJA-ZGI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>
        <f>IF(SP_NORTE!B208="","*",SP_NORTE!B208)</f>
        <v>45974</v>
      </c>
      <c r="B206" s="90" t="str">
        <f>IF(SP_NORTE!X208="","*",SP_NORTE!X208)</f>
        <v>Oportunidade</v>
      </c>
      <c r="C206" s="90" t="str">
        <f>IF(SP_NORTE!S208="","*",SP_NORTE!S208)</f>
        <v>SP NORTE</v>
      </c>
      <c r="D206" s="90" t="str">
        <f>IF(SP_NORTE!T208="","*",SP_NORTE!T208)</f>
        <v>TMI-ZEB</v>
      </c>
      <c r="E206" s="90" t="str">
        <f>IF(SP_NORTE!D208="","*",SP_NORTE!D208)</f>
        <v>JOVÂNIO (TP-850)</v>
      </c>
      <c r="F206" s="90" t="str">
        <f>IF(SP_NORTE!H208="","*",SP_NORTE!H208)</f>
        <v>ZJAN</v>
      </c>
      <c r="G206" s="90" t="str">
        <f>IF(SP_NORTE!M208="","*",SP_NORTE!M208)</f>
        <v>ZJA</v>
      </c>
      <c r="H206" s="129">
        <f>IF(SP_NORTE!K208="","*",SP_NORTE!K208)</f>
        <v>373.5</v>
      </c>
      <c r="I206" s="126">
        <f>IF(SP_NORTE!O208="","*",SP_NORTE!O208)</f>
        <v>0.375</v>
      </c>
      <c r="J206" s="126">
        <f>IF(SP_NORTE!P208="","*",SP_NORTE!P208)</f>
        <v>6.25E-2</v>
      </c>
      <c r="K206" s="90" t="str">
        <f>IF(SP_NORTE!AK208="","*",SP_NORTE!AK208)</f>
        <v>ZJAN</v>
      </c>
      <c r="L206" s="90" t="str">
        <f>IF(SP_NORTE!AM208="","*",SP_NORTE!AM208)</f>
        <v>ZJA</v>
      </c>
      <c r="M206" s="90">
        <f>IF(SP_NORTE!AP208="","*",SP_NORTE!AP208)</f>
        <v>373.5</v>
      </c>
      <c r="N206" s="90" t="str">
        <f>IF(SP_NORTE!AM208="","*",SP_NORTE!AM208)</f>
        <v>ZJA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>
        <f>IF(SP_NORTE!B209="","*",SP_NORTE!B209)</f>
        <v>45974</v>
      </c>
      <c r="B207" s="90" t="str">
        <f>IF(SP_NORTE!X209="","*",SP_NORTE!X209)</f>
        <v>Oportunidade</v>
      </c>
      <c r="C207" s="90" t="str">
        <f>IF(SP_NORTE!S209="","*",SP_NORTE!S209)</f>
        <v>SP NORTE</v>
      </c>
      <c r="D207" s="90" t="str">
        <f>IF(SP_NORTE!T209="","*",SP_NORTE!T209)</f>
        <v>TMI-ZEB</v>
      </c>
      <c r="E207" s="90" t="str">
        <f>IF(SP_NORTE!D209="","*",SP_NORTE!D209)</f>
        <v>V87</v>
      </c>
      <c r="F207" s="90" t="str">
        <f>IF(SP_NORTE!H209="","*",SP_NORTE!H209)</f>
        <v>ZFN2</v>
      </c>
      <c r="G207" s="90" t="str">
        <f>IF(SP_NORTE!M209="","*",SP_NORTE!M209)</f>
        <v>ZGI</v>
      </c>
      <c r="H207" s="129">
        <f>IF(SP_NORTE!K209="","*",SP_NORTE!K209)</f>
        <v>319</v>
      </c>
      <c r="I207" s="126">
        <f>IF(SP_NORTE!O209="","*",SP_NORTE!O209)</f>
        <v>0.33333333333333331</v>
      </c>
      <c r="J207" s="126">
        <f>IF(SP_NORTE!P209="","*",SP_NORTE!P209)</f>
        <v>8.3333333333333329E-2</v>
      </c>
      <c r="K207" s="90" t="str">
        <f>IF(SP_NORTE!AK209="","*",SP_NORTE!AK209)</f>
        <v>ZFN2</v>
      </c>
      <c r="L207" s="90" t="str">
        <f>IF(SP_NORTE!AM209="","*",SP_NORTE!AM209)</f>
        <v>ZGI</v>
      </c>
      <c r="M207" s="90">
        <f>IF(SP_NORTE!AP209="","*",SP_NORTE!AP209)</f>
        <v>319</v>
      </c>
      <c r="N207" s="90" t="str">
        <f>IF(SP_NORTE!AM209="","*",SP_NORTE!AM209)</f>
        <v>ZGI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>
        <f>IF(SP_NORTE!B210="","*",SP_NORTE!B210)</f>
        <v>45974</v>
      </c>
      <c r="B208" s="90" t="str">
        <f>IF(SP_NORTE!X210="","*",SP_NORTE!X210)</f>
        <v>Oportunidade</v>
      </c>
      <c r="C208" s="90" t="str">
        <f>IF(SP_NORTE!S210="","*",SP_NORTE!S210)</f>
        <v>SP NORTE</v>
      </c>
      <c r="D208" s="90" t="str">
        <f>IF(SP_NORTE!T210="","*",SP_NORTE!T210)</f>
        <v>TMI-ZEB</v>
      </c>
      <c r="E208" s="90" t="str">
        <f>IF(SP_NORTE!D210="","*",SP_NORTE!D210)</f>
        <v>JULIO (TP-697)</v>
      </c>
      <c r="F208" s="90" t="str">
        <f>IF(SP_NORTE!H210="","*",SP_NORTE!H210)</f>
        <v>282286</v>
      </c>
      <c r="G208" s="90" t="str">
        <f>IF(SP_NORTE!M210="","*",SP_NORTE!M210)</f>
        <v>ZKY-ZZM</v>
      </c>
      <c r="H208" s="129">
        <f>IF(SP_NORTE!K210="","*",SP_NORTE!K210)</f>
        <v>283.3</v>
      </c>
      <c r="I208" s="126">
        <f>IF(SP_NORTE!O210="","*",SP_NORTE!O210)</f>
        <v>0.35416666666666669</v>
      </c>
      <c r="J208" s="126">
        <f>IF(SP_NORTE!P210="","*",SP_NORTE!P210)</f>
        <v>6.25E-2</v>
      </c>
      <c r="K208" s="90" t="str">
        <f>IF(SP_NORTE!AK210="","*",SP_NORTE!AK210)</f>
        <v>282286</v>
      </c>
      <c r="L208" s="90" t="str">
        <f>IF(SP_NORTE!AM210="","*",SP_NORTE!AM210)</f>
        <v>ZKY-ZZM</v>
      </c>
      <c r="M208" s="90">
        <f>IF(SP_NORTE!AP210="","*",SP_NORTE!AP210)</f>
        <v>283.3</v>
      </c>
      <c r="N208" s="90" t="str">
        <f>IF(SP_NORTE!AM210="","*",SP_NORTE!AM210)</f>
        <v>ZKY-ZZM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1494</v>
      </c>
      <c r="C2" s="134" t="s">
        <v>1047</v>
      </c>
      <c r="D2" s="83" t="s">
        <v>1049</v>
      </c>
      <c r="E2" s="83" t="s">
        <v>1495</v>
      </c>
      <c r="F2" s="111" t="s">
        <v>1496</v>
      </c>
      <c r="G2" s="83" t="s">
        <v>1497</v>
      </c>
      <c r="H2" s="83" t="s">
        <v>1498</v>
      </c>
      <c r="I2" s="83" t="s">
        <v>1499</v>
      </c>
      <c r="J2" s="83" t="s">
        <v>1500</v>
      </c>
      <c r="K2" s="85" t="s">
        <v>1501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>
        <f>IF(SP_NORTE!B207="","*",SP_NORTE!B207)</f>
        <v>45974</v>
      </c>
      <c r="D162" s="106" t="str">
        <f>IF(SP_NORTE!D207="","*",SP_NORTE!D207)</f>
        <v>E14</v>
      </c>
      <c r="E162" s="106" t="str">
        <f>IF(SP_NORTE!H207="","*",SP_NORTE!H207)</f>
        <v>ZJA2</v>
      </c>
      <c r="F162" s="112" t="str">
        <f>IF(SP_NORTE!M207="","*",SP_NORTE!M207)</f>
        <v>ZJA-ZGI</v>
      </c>
      <c r="G162" s="107" t="str">
        <f>IF(SP_NORTE!I207="","*",SP_NORTE!I207)</f>
        <v>ZJA2</v>
      </c>
      <c r="H162" s="107" t="str">
        <f>IF(SP_NORTE!AB207="","*",SP_NORTE!AB207)</f>
        <v>FIXO</v>
      </c>
      <c r="I162" s="107" t="str">
        <f>IF(SP_NORTE!AC207="","*",SP_NORTE!AC207)</f>
        <v>ACIONAMENTO</v>
      </c>
      <c r="J162" s="108">
        <f>IF(SP_NORTE!AA207="","*",SP_NORTE!AA207)</f>
        <v>1</v>
      </c>
      <c r="K162" s="109">
        <f>IF(SP_NORTE!AD207="","*",SP_NORTE!AD207)</f>
        <v>0.95833333333333337</v>
      </c>
    </row>
    <row r="163" spans="2:11" s="110" customFormat="1" hidden="1">
      <c r="B163" s="106" t="str">
        <f>IF(SP_NORTE!Y208="","*",SP_NORTE!Y208)</f>
        <v>*</v>
      </c>
      <c r="C163" s="107">
        <f>IF(SP_NORTE!B208="","*",SP_NORTE!B208)</f>
        <v>45974</v>
      </c>
      <c r="D163" s="106" t="str">
        <f>IF(SP_NORTE!D208="","*",SP_NORTE!D208)</f>
        <v>JOVÂNIO (TP-850)</v>
      </c>
      <c r="E163" s="106" t="str">
        <f>IF(SP_NORTE!H208="","*",SP_NORTE!H208)</f>
        <v>ZJAN</v>
      </c>
      <c r="F163" s="112" t="str">
        <f>IF(SP_NORTE!M208="","*",SP_NORTE!M208)</f>
        <v>ZJA</v>
      </c>
      <c r="G163" s="107" t="str">
        <f>IF(SP_NORTE!I208="","*",SP_NORTE!I208)</f>
        <v>-</v>
      </c>
      <c r="H163" s="107" t="str">
        <f>IF(SP_NORTE!AB208="","*",SP_NORTE!AB208)</f>
        <v>-</v>
      </c>
      <c r="I163" s="107" t="str">
        <f>IF(SP_NORTE!AC208="","*",SP_NORTE!AC208)</f>
        <v>-</v>
      </c>
      <c r="J163" s="108" t="str">
        <f>IF(SP_NORTE!AA208="","*",SP_NORTE!AA208)</f>
        <v>-</v>
      </c>
      <c r="K163" s="109" t="str">
        <f>IF(SP_NORTE!AD208="","*",SP_NORTE!AD208)</f>
        <v>-</v>
      </c>
    </row>
    <row r="164" spans="2:11" s="110" customFormat="1" hidden="1">
      <c r="B164" s="106" t="str">
        <f>IF(SP_NORTE!Y209="","*",SP_NORTE!Y209)</f>
        <v>*</v>
      </c>
      <c r="C164" s="107">
        <f>IF(SP_NORTE!B209="","*",SP_NORTE!B209)</f>
        <v>45974</v>
      </c>
      <c r="D164" s="106" t="str">
        <f>IF(SP_NORTE!D209="","*",SP_NORTE!D209)</f>
        <v>V87</v>
      </c>
      <c r="E164" s="106" t="str">
        <f>IF(SP_NORTE!H209="","*",SP_NORTE!H209)</f>
        <v>ZFN2</v>
      </c>
      <c r="F164" s="112" t="str">
        <f>IF(SP_NORTE!M209="","*",SP_NORTE!M209)</f>
        <v>ZGI</v>
      </c>
      <c r="G164" s="107" t="str">
        <f>IF(SP_NORTE!I209="","*",SP_NORTE!I209)</f>
        <v>ZFN2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0.29166666666666669</v>
      </c>
    </row>
    <row r="165" spans="2:11" s="110" customFormat="1" hidden="1">
      <c r="B165" s="106" t="str">
        <f>IF(SP_NORTE!Y210="","*",SP_NORTE!Y210)</f>
        <v>*</v>
      </c>
      <c r="C165" s="107">
        <f>IF(SP_NORTE!B210="","*",SP_NORTE!B210)</f>
        <v>45974</v>
      </c>
      <c r="D165" s="106" t="str">
        <f>IF(SP_NORTE!D210="","*",SP_NORTE!D210)</f>
        <v>JULIO (TP-697)</v>
      </c>
      <c r="E165" s="106" t="str">
        <f>IF(SP_NORTE!H210="","*",SP_NORTE!H210)</f>
        <v>282286</v>
      </c>
      <c r="F165" s="112" t="str">
        <f>IF(SP_NORTE!M210="","*",SP_NORTE!M210)</f>
        <v>ZKY-ZZM</v>
      </c>
      <c r="G165" s="107" t="str">
        <f>IF(SP_NORTE!I210="","*",SP_NORTE!I210)</f>
        <v>-</v>
      </c>
      <c r="H165" s="107" t="str">
        <f>IF(SP_NORTE!AB210="","*",SP_NORTE!AB210)</f>
        <v>-</v>
      </c>
      <c r="I165" s="107" t="str">
        <f>IF(SP_NORTE!AC210="","*",SP_NORTE!AC210)</f>
        <v>-</v>
      </c>
      <c r="J165" s="108" t="str">
        <f>IF(SP_NORTE!AA210="","*",SP_NORTE!AA210)</f>
        <v>-</v>
      </c>
      <c r="K165" s="109" t="str">
        <f>IF(SP_NORTE!AD210="","*",SP_NORTE!AD210)</f>
        <v>-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2025-11-12T16:18:37Z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