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27" documentId="120_S{118792C3-22EF-5104-A093-F22BFE3913F3}" xr6:coauthVersionLast="47" xr6:coauthVersionMax="47" xr10:uidLastSave="{06CE59F7-21CA-4E66-B6BB-A01C5B67432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8" i="1" l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<sst xmlns="http://schemas.openxmlformats.org/spreadsheetml/2006/main" count="10758" uniqueCount="1859">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</sst>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80" activePane="topRight" state="frozen"/>
      <selection pane="topRight" activeCell="O596" sqref="O5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/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49</v>
      </c>
      <c r="K587" s="104">
        <v>149</v>
      </c>
      <c r="L587" s="104" t="s">
        <v>593</v>
      </c>
      <c r="M587" s="126" t="s">
        <v>1785</v>
      </c>
      <c r="N587" s="126" t="s">
        <v>1786</v>
      </c>
      <c r="O587" s="105">
        <v>0.58333333333333337</v>
      </c>
      <c r="P587" s="105">
        <v>4.1666666666666664E-2</v>
      </c>
      <c r="Q587" s="104">
        <v>1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ZKE-ZEM</v>
      </c>
      <c r="AN587" s="104" t="str">
        <f>IF(BS_CONTROLE[[#This Row],[SB]]=0, "-", BS_CONTROLE[[#This Row],[SB]])</f>
        <v>ZKEZEM</v>
      </c>
      <c r="AO587" s="104">
        <f>IF(BS_CONTROLE[[#This Row],[SUB]]=0, "-", BS_CONTROLE[[#This Row],[SUB]])</f>
        <v>49</v>
      </c>
      <c r="AP587" s="104">
        <f>BS_CONTROLE[[#This Row],[KM - Inicio]]</f>
        <v>149</v>
      </c>
      <c r="AQ587" s="104">
        <f>BS_CONTROLE[[#This Row],[KM - Inicio]]</f>
        <v>149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>W6046076</v>
      </c>
      <c r="B589" s="101">
        <v>46076</v>
      </c>
      <c r="C5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1787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Produção e Intervalo</v>
      </c>
      <c r="BR589" s="19">
        <f t="shared" si="63"/>
        <v>0</v>
      </c>
      <c r="BS589" s="19">
        <f t="shared" si="64"/>
        <v>0</v>
      </c>
      <c r="BT589" s="185" t="str">
        <f t="shared" si="65"/>
        <v/>
      </c>
    </row>
    <row r="590" spans="1:72" ht="23.25">
      <c r="A590" s="47" t="str">
        <f t="shared" si="61"/>
        <v>W9746076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843</v>
      </c>
      <c r="E590" s="155">
        <v>584</v>
      </c>
      <c r="F590" s="125" t="s">
        <v>607</v>
      </c>
      <c r="G590" s="140" t="str">
        <f>IF(D590="","*",VLOOKUP(F590,BS_ATIVIDADE[],3,FALSE))</f>
        <v>OUTROS</v>
      </c>
      <c r="H590" s="105" t="s">
        <v>1144</v>
      </c>
      <c r="I590" s="105" t="s">
        <v>1764</v>
      </c>
      <c r="J590" s="104">
        <v>48</v>
      </c>
      <c r="K590" s="104">
        <v>135</v>
      </c>
      <c r="L590" s="104" t="s">
        <v>593</v>
      </c>
      <c r="M590" s="126" t="s">
        <v>1765</v>
      </c>
      <c r="N590" s="126" t="s">
        <v>1766</v>
      </c>
      <c r="O590" s="105">
        <v>0.5</v>
      </c>
      <c r="P590" s="105">
        <v>4.1666666666666664E-2</v>
      </c>
      <c r="Q590" s="104">
        <v>1</v>
      </c>
      <c r="R590" s="10" t="str">
        <f>IFERROR(_xlfn.XLOOKUP(F590, BS_ATIVIDADE[ATIVIDADE],BS_ATIVIDADE[UNIDADE] ), "*")</f>
        <v>BINÁRIO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1788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4" t="str">
        <f>IF(BS_CONTROLE[[#This Row],[Entre - Estações]]=0, "-", BS_CONTROLE[[#This Row],[Entre - Estações]])</f>
        <v>ZEM-ZEV</v>
      </c>
      <c r="AN590" s="104" t="str">
        <f>IF(BS_CONTROLE[[#This Row],[SB]]=0, "-", BS_CONTROLE[[#This Row],[SB]])</f>
        <v>ZEMZEV</v>
      </c>
      <c r="AO590" s="104">
        <f>IF(BS_CONTROLE[[#This Row],[SUB]]=0, "-", BS_CONTROLE[[#This Row],[SUB]])</f>
        <v>48</v>
      </c>
      <c r="AP590" s="104">
        <f>BS_CONTROLE[[#This Row],[KM - Inicio]]</f>
        <v>135</v>
      </c>
      <c r="AQ590" s="104">
        <f>BS_CONTROLE[[#This Row],[KM - Inicio]]</f>
        <v>135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WALTER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947</v>
      </c>
      <c r="E591" s="155">
        <v>584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155.62299999999999</v>
      </c>
      <c r="AQ591" s="104">
        <f>BS_CONTROLE[[#This Row],[KM - Inicio]]</f>
        <v>155.62299999999999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ADENISON (TP-810)46076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849</v>
      </c>
      <c r="E592" s="155">
        <v>585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1561551</v>
      </c>
      <c r="AO592" s="104">
        <f>IF(BS_CONTROLE[[#This Row],[SUB]]=0, "-", BS_CONTROLE[[#This Row],[SUB]])</f>
        <v>48</v>
      </c>
      <c r="AP592" s="104">
        <f>BS_CONTROLE[[#This Row],[KM - Inicio]]</f>
        <v>155.691</v>
      </c>
      <c r="AQ592" s="104">
        <f>BS_CONTROLE[[#This Row],[KM - Inicio]]</f>
        <v>155.691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>MATEUS (TP-809)46076</v>
      </c>
      <c r="B593" s="101">
        <v>46076</v>
      </c>
      <c r="C5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3" s="103" t="s">
        <v>921</v>
      </c>
      <c r="E593" s="155">
        <v>586</v>
      </c>
      <c r="F593" s="125" t="s">
        <v>726</v>
      </c>
      <c r="G593" s="140" t="str">
        <f>IF(D593="","*",VLOOKUP(F593,BS_ATIVIDADE[],3,FALSE))</f>
        <v>MODERNIZAÇÃO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6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5">
        <v>0.35416666666666669</v>
      </c>
      <c r="P593" s="105">
        <v>6.9444444444444448E-2</v>
      </c>
      <c r="Q593" s="104">
        <v>1</v>
      </c>
      <c r="R593" s="10" t="str">
        <f>IFERROR(_xlfn.XLOOKUP(F593, BS_ATIVIDADE[ATIVIDADE],BS_ATIVIDADE[UNIDADE] ), "*")</f>
        <v>Nº DE SOLDA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4" t="str">
        <f>IF(BS_CONTROLE[[#This Row],[Entre - Estações]]=0, "-", BS_CONTROLE[[#This Row],[Entre - Estações]])</f>
        <v>ZRB-ZEV</v>
      </c>
      <c r="AN593" s="104">
        <f>IF(BS_CONTROLE[[#This Row],[SB]]=0, "-", BS_CONTROLE[[#This Row],[SB]])</f>
        <v>1571561</v>
      </c>
      <c r="AO593" s="104">
        <f>IF(BS_CONTROLE[[#This Row],[SUB]]=0, "-", BS_CONTROLE[[#This Row],[SUB]])</f>
        <v>48</v>
      </c>
      <c r="AP593" s="104">
        <f>BS_CONTROLE[[#This Row],[KM - Inicio]]</f>
        <v>156.005</v>
      </c>
      <c r="AQ593" s="104">
        <f>BS_CONTROLE[[#This Row],[KM - Inicio]]</f>
        <v>156.005</v>
      </c>
      <c r="AR593" s="107"/>
      <c r="AS593" s="107"/>
      <c r="AT593" s="107"/>
      <c r="AU593" s="135"/>
      <c r="AV593" s="135"/>
      <c r="AW593" s="14"/>
      <c r="AX593" s="14"/>
      <c r="AY593" s="160">
        <f t="shared" si="60"/>
        <v>0</v>
      </c>
      <c r="AZ593" s="151"/>
      <c r="BA593" s="108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Produção e Intervalo</v>
      </c>
      <c r="BR593" s="19">
        <f t="shared" si="63"/>
        <v>0</v>
      </c>
      <c r="BS593" s="19">
        <f t="shared" si="64"/>
        <v>0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0.33333333333333331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ANTONI  (TP-720)46076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855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5">
        <v>0.41666666666666669</v>
      </c>
      <c r="P596" s="105">
        <v>0.125</v>
      </c>
      <c r="Q596" s="104">
        <v>210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1789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ZXW-ZGP</v>
      </c>
      <c r="AN596" s="104" t="str">
        <f>IF(BS_CONTROLE[[#This Row],[SB]]=0, "-", BS_CONTROLE[[#This Row],[SB]])</f>
        <v>K89ZES2</v>
      </c>
      <c r="AO596" s="104">
        <f>IF(BS_CONTROLE[[#This Row],[SUB]]=0, "-", BS_CONTROLE[[#This Row],[SUB]])</f>
        <v>92</v>
      </c>
      <c r="AP596" s="104">
        <f>BS_CONTROLE[[#This Row],[KM - Inicio]]</f>
        <v>87.2</v>
      </c>
      <c r="AQ596" s="104">
        <f>BS_CONTROLE[[#This Row],[KM - Inicio]]</f>
        <v>87.2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CARLOS (TP-722)46076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863</v>
      </c>
      <c r="E597" s="155">
        <v>557</v>
      </c>
      <c r="F597" s="125" t="s">
        <v>775</v>
      </c>
      <c r="G597" s="140" t="str">
        <f>IF(D597="","*",VLOOKUP(F597,BS_ATIVIDADE[],3,FALSE))</f>
        <v>SOLDA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5">
        <v>0.41666666666666669</v>
      </c>
      <c r="P597" s="105">
        <v>0.125</v>
      </c>
      <c r="Q597" s="104">
        <v>210</v>
      </c>
      <c r="R597" s="10" t="str">
        <f>IFERROR(_xlfn.XLOOKUP(F597, BS_ATIVIDADE[ATIVIDADE],BS_ATIVIDADE[UNIDADE] ), "*")</f>
        <v>Nº DE SOLDA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4" t="s">
        <v>1109</v>
      </c>
      <c r="W597" s="149" t="s">
        <v>1789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PDM - SOLDA</v>
      </c>
      <c r="AJ597" s="9" t="str">
        <f>IF(BS_CONTROLE[[#This Row],[Atividade]]=0, "-", BS_CONTROLE[[#This Row],[Atividade]])</f>
        <v>PDM - SOLDA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ZXW-ZGP</v>
      </c>
      <c r="AN597" s="104" t="str">
        <f>IF(BS_CONTROLE[[#This Row],[SB]]=0, "-", BS_CONTROLE[[#This Row],[SB]])</f>
        <v>K89ZES2</v>
      </c>
      <c r="AO597" s="104">
        <f>IF(BS_CONTROLE[[#This Row],[SUB]]=0, "-", BS_CONTROLE[[#This Row],[SUB]])</f>
        <v>92</v>
      </c>
      <c r="AP597" s="104">
        <f>BS_CONTROLE[[#This Row],[KM - Inicio]]</f>
        <v>87.2</v>
      </c>
      <c r="AQ597" s="104">
        <f>BS_CONTROLE[[#This Row],[KM - Inicio]]</f>
        <v>87.2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Nº DE SOLDA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>LEANDRO (TP-727)46076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915</v>
      </c>
      <c r="E598" s="155">
        <v>557</v>
      </c>
      <c r="F598" s="125" t="s">
        <v>775</v>
      </c>
      <c r="G598" s="140" t="str">
        <f>IF(D598="","*",VLOOKUP(F598,BS_ATIVIDADE[],3,FALSE))</f>
        <v>SOLDA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5">
        <v>0.41666666666666669</v>
      </c>
      <c r="P598" s="105">
        <v>0.125</v>
      </c>
      <c r="Q598" s="104">
        <v>200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4" t="s">
        <v>1109</v>
      </c>
      <c r="W598" s="149" t="s">
        <v>1789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PDM - SOLDA</v>
      </c>
      <c r="AJ598" s="9" t="str">
        <f>IF(BS_CONTROLE[[#This Row],[Atividade]]=0, "-", BS_CONTROLE[[#This Row],[Atividade]])</f>
        <v>PDM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ZXW-ZGP</v>
      </c>
      <c r="AN598" s="104" t="str">
        <f>IF(BS_CONTROLE[[#This Row],[SB]]=0, "-", BS_CONTROLE[[#This Row],[SB]])</f>
        <v>K89ZES2</v>
      </c>
      <c r="AO598" s="104">
        <f>IF(BS_CONTROLE[[#This Row],[SUB]]=0, "-", BS_CONTROLE[[#This Row],[SUB]])</f>
        <v>92</v>
      </c>
      <c r="AP598" s="104">
        <f>BS_CONTROLE[[#This Row],[KM - Inicio]]</f>
        <v>87.2</v>
      </c>
      <c r="AQ598" s="104">
        <f>BS_CONTROLE[[#This Row],[KM - Inicio]]</f>
        <v>87.2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>
      <c r="A599" s="47" t="str">
        <f t="shared" si="61"/>
        <v>HUELTON (TP-725)46076</v>
      </c>
      <c r="B599" s="101">
        <v>46076</v>
      </c>
      <c r="C5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9" s="103" t="s">
        <v>891</v>
      </c>
      <c r="E599" s="155">
        <v>557</v>
      </c>
      <c r="F599" s="125" t="s">
        <v>775</v>
      </c>
      <c r="G599" s="140" t="str">
        <f>IF(D599="","*",VLOOKUP(F599,BS_ATIVIDADE[],3,FALSE))</f>
        <v>SOLDA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tr">
        <f>IFERROR(_xlfn.XLOOKUP(F599, BS_ATIVIDADE[ATIVIDADE],BS_ATIVIDADE[UNIDADE] ), "*")</f>
        <v>Nº DE SOLDA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4" t="str">
        <f>IF(BS_CONTROLE[[#This Row],[Entre - Estações]]=0, "-", BS_CONTROLE[[#This Row],[Entre - Estações]])</f>
        <v>ZPT</v>
      </c>
      <c r="AN599" s="104" t="str">
        <f>IF(BS_CONTROLE[[#This Row],[SB]]=0, "-", BS_CONTROLE[[#This Row],[SB]])</f>
        <v>ZPT2</v>
      </c>
      <c r="AO599" s="104">
        <f>IF(BS_CONTROLE[[#This Row],[SUB]]=0, "-", BS_CONTROLE[[#This Row],[SUB]])</f>
        <v>92</v>
      </c>
      <c r="AP599" s="104">
        <f>BS_CONTROLE[[#This Row],[KM - Inicio]]</f>
        <v>106.7</v>
      </c>
      <c r="AQ599" s="104">
        <f>BS_CONTROLE[[#This Row],[KM - Inicio]]</f>
        <v>106.7</v>
      </c>
      <c r="AR599" s="107"/>
      <c r="AS599" s="107"/>
      <c r="AT599" s="107"/>
      <c r="AU599" s="135"/>
      <c r="AV599" s="135"/>
      <c r="AW599" s="14"/>
      <c r="AX599" s="14"/>
      <c r="AY599" s="160">
        <f t="shared" si="60"/>
        <v>0</v>
      </c>
      <c r="AZ599" s="151"/>
      <c r="BA599" s="108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Produção e Intervalo</v>
      </c>
      <c r="BR599" s="19">
        <f t="shared" si="63"/>
        <v>0</v>
      </c>
      <c r="BS599" s="19">
        <f t="shared" si="64"/>
        <v>0</v>
      </c>
      <c r="BT599" s="185" t="str">
        <f t="shared" si="65"/>
        <v/>
      </c>
    </row>
    <row r="600" spans="1:72">
      <c r="A600" s="47" t="str">
        <f t="shared" si="61"/>
        <v>DIEGO (TF-42)46076</v>
      </c>
      <c r="B600" s="101">
        <v>46076</v>
      </c>
      <c r="C6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0" s="103" t="s">
        <v>872</v>
      </c>
      <c r="E600" s="155">
        <v>492</v>
      </c>
      <c r="F600" s="125" t="s">
        <v>671</v>
      </c>
      <c r="G600" s="140" t="str">
        <f>IF(D600="","*",VLOOKUP(F600,BS_ATIVIDADE[],3,FALSE))</f>
        <v>LIMPEZA LASTRO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5">
        <v>0.41666666666666669</v>
      </c>
      <c r="P600" s="105">
        <v>6.25E-2</v>
      </c>
      <c r="Q600" s="104">
        <v>15</v>
      </c>
      <c r="R600" s="10" t="str">
        <f>IFERROR(_xlfn.XLOOKUP(F600, BS_ATIVIDADE[ATIVIDADE],BS_ATIVIDADE[UNIDADE] ), "*")</f>
        <v>M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4" t="str">
        <f>IF(BS_CONTROLE[[#This Row],[Entre - Estações]]=0, "-", BS_CONTROLE[[#This Row],[Entre - Estações]])</f>
        <v>PAT-ZGM</v>
      </c>
      <c r="AN600" s="104" t="str">
        <f>IF(BS_CONTROLE[[#This Row],[SB]]=0, "-", BS_CONTROLE[[#This Row],[SB]])</f>
        <v>PAT1102</v>
      </c>
      <c r="AO600" s="104">
        <f>IF(BS_CONTROLE[[#This Row],[SUB]]=0, "-", BS_CONTROLE[[#This Row],[SUB]])</f>
        <v>53</v>
      </c>
      <c r="AP600" s="104">
        <f>BS_CONTROLE[[#This Row],[KM - Inicio]]</f>
        <v>109.25</v>
      </c>
      <c r="AQ600" s="104">
        <f>BS_CONTROLE[[#This Row],[KM - Inicio]]</f>
        <v>109.25</v>
      </c>
      <c r="AR600" s="107"/>
      <c r="AS600" s="107"/>
      <c r="AT600" s="107"/>
      <c r="AU600" s="135"/>
      <c r="AV600" s="135"/>
      <c r="AW600" s="14"/>
      <c r="AX600" s="14"/>
      <c r="AY600" s="160">
        <f t="shared" si="60"/>
        <v>0</v>
      </c>
      <c r="AZ600" s="151"/>
      <c r="BA600" s="108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Produção e Intervalo</v>
      </c>
      <c r="BR600" s="19">
        <f t="shared" si="63"/>
        <v>0</v>
      </c>
      <c r="BS600" s="19">
        <f t="shared" si="64"/>
        <v>0</v>
      </c>
      <c r="BT600" s="185" t="str">
        <f t="shared" si="65"/>
        <v/>
      </c>
    </row>
    <row r="601" spans="1:72">
      <c r="A601" s="47" t="str">
        <f t="shared" si="61"/>
        <v>EXPANSÃO TURMA 146076</v>
      </c>
      <c r="B601" s="101">
        <v>46076</v>
      </c>
      <c r="C6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1" s="103" t="s">
        <v>594</v>
      </c>
      <c r="E601" s="155">
        <v>559</v>
      </c>
      <c r="F601" s="125" t="s">
        <v>654</v>
      </c>
      <c r="G601" s="140" t="str">
        <f>IF(D601="","*",VLOOKUP(F601,BS_ATIVIDADE[],3,FALSE))</f>
        <v>EXPANSÃO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6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5">
        <v>0.35416666666666669</v>
      </c>
      <c r="P601" s="105">
        <v>6.25E-2</v>
      </c>
      <c r="Q601" s="104">
        <v>1</v>
      </c>
      <c r="R601" s="10" t="str">
        <f>IFERROR(_xlfn.XLOOKUP(F601, BS_ATIVIDADE[ATIVIDADE],BS_ATIVIDADE[UNIDADE] ), "*")</f>
        <v>Nº DE SOLDA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4" t="str">
        <f>IF(BS_CONTROLE[[#This Row],[Entre - Estações]]=0, "-", BS_CONTROLE[[#This Row],[Entre - Estações]])</f>
        <v>109-ZGM</v>
      </c>
      <c r="AN601" s="104">
        <f>IF(BS_CONTROLE[[#This Row],[SB]]=0, "-", BS_CONTROLE[[#This Row],[SB]])</f>
        <v>1131121</v>
      </c>
      <c r="AO601" s="104">
        <f>IF(BS_CONTROLE[[#This Row],[SUB]]=0, "-", BS_CONTROLE[[#This Row],[SUB]])</f>
        <v>30</v>
      </c>
      <c r="AP601" s="104">
        <f>BS_CONTROLE[[#This Row],[KM - Inicio]]</f>
        <v>111.98</v>
      </c>
      <c r="AQ601" s="104">
        <f>BS_CONTROLE[[#This Row],[KM - Inicio]]</f>
        <v>111.98</v>
      </c>
      <c r="AR601" s="107"/>
      <c r="AS601" s="107"/>
      <c r="AT601" s="107"/>
      <c r="AU601" s="135"/>
      <c r="AV601" s="135"/>
      <c r="AW601" s="14"/>
      <c r="AX601" s="14"/>
      <c r="AY601" s="160">
        <f t="shared" si="60"/>
        <v>0</v>
      </c>
      <c r="AZ601" s="151"/>
      <c r="BA601" s="108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Produção e Intervalo</v>
      </c>
      <c r="BR601" s="19">
        <f t="shared" si="63"/>
        <v>0</v>
      </c>
      <c r="BS601" s="19">
        <f t="shared" si="64"/>
        <v>0</v>
      </c>
      <c r="BT601" s="185" t="str">
        <f t="shared" si="65"/>
        <v/>
      </c>
    </row>
    <row r="602" spans="1:72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1791</v>
      </c>
      <c r="C4" s="156" t="s">
        <v>1792</v>
      </c>
      <c r="D4" s="156" t="s">
        <v>1793</v>
      </c>
      <c r="E4" s="156" t="s">
        <v>1794</v>
      </c>
      <c r="F4" s="156" t="s">
        <v>4</v>
      </c>
      <c r="G4" s="156" t="s">
        <v>1795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1796</v>
      </c>
      <c r="C6" s="157">
        <v>407867</v>
      </c>
      <c r="D6" s="157" t="s">
        <v>1797</v>
      </c>
      <c r="E6" s="157" t="s">
        <v>826</v>
      </c>
      <c r="F6" s="157" t="s">
        <v>1798</v>
      </c>
      <c r="G6" s="158"/>
    </row>
    <row r="7" spans="2:7">
      <c r="B7" s="177" t="s">
        <v>1799</v>
      </c>
      <c r="C7" s="177">
        <v>293644</v>
      </c>
      <c r="D7" s="177" t="s">
        <v>1800</v>
      </c>
      <c r="E7" s="177" t="s">
        <v>826</v>
      </c>
      <c r="F7" s="177" t="s">
        <v>1798</v>
      </c>
      <c r="G7" s="178" t="s">
        <v>1801</v>
      </c>
    </row>
    <row r="8" spans="2:7">
      <c r="B8" s="157" t="s">
        <v>1802</v>
      </c>
      <c r="C8" s="157">
        <v>256790</v>
      </c>
      <c r="D8" s="157" t="s">
        <v>1803</v>
      </c>
      <c r="E8" s="157" t="s">
        <v>827</v>
      </c>
      <c r="F8" s="157" t="s">
        <v>1804</v>
      </c>
      <c r="G8" s="158">
        <v>46357</v>
      </c>
    </row>
    <row r="9" spans="2:7" ht="29.25">
      <c r="B9" s="157" t="s">
        <v>1805</v>
      </c>
      <c r="C9" s="157"/>
      <c r="D9" s="157"/>
      <c r="E9" s="157" t="s">
        <v>827</v>
      </c>
      <c r="F9" s="157" t="s">
        <v>1804</v>
      </c>
      <c r="G9" s="158" t="s">
        <v>1806</v>
      </c>
    </row>
    <row r="10" spans="2:7">
      <c r="B10" s="157" t="s">
        <v>1807</v>
      </c>
      <c r="C10" s="157">
        <v>265193</v>
      </c>
      <c r="D10" s="157" t="s">
        <v>1808</v>
      </c>
      <c r="E10" s="157" t="s">
        <v>828</v>
      </c>
      <c r="F10" s="157" t="s">
        <v>54</v>
      </c>
      <c r="G10" s="157" t="s">
        <v>1809</v>
      </c>
    </row>
    <row r="11" spans="2:7">
      <c r="B11" s="157" t="s">
        <v>1810</v>
      </c>
      <c r="C11" s="157">
        <v>293716</v>
      </c>
      <c r="D11" s="157" t="s">
        <v>1811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1812</v>
      </c>
      <c r="C12" s="157">
        <v>257258</v>
      </c>
      <c r="D12" s="157" t="s">
        <v>1813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1814</v>
      </c>
      <c r="C13" s="157">
        <v>371147</v>
      </c>
      <c r="D13" s="157" t="s">
        <v>1815</v>
      </c>
      <c r="E13" s="157" t="s">
        <v>829</v>
      </c>
      <c r="F13" s="157" t="s">
        <v>71</v>
      </c>
      <c r="G13" s="157" t="s">
        <v>1809</v>
      </c>
    </row>
    <row r="14" spans="2:7">
      <c r="B14" s="157" t="s">
        <v>1816</v>
      </c>
      <c r="C14" s="157">
        <v>259230</v>
      </c>
      <c r="D14" s="157" t="s">
        <v>1817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1818</v>
      </c>
      <c r="C15" s="157">
        <v>370705</v>
      </c>
      <c r="D15" s="157"/>
      <c r="E15" s="157" t="s">
        <v>829</v>
      </c>
      <c r="F15" s="157" t="s">
        <v>71</v>
      </c>
      <c r="G15" s="157" t="s">
        <v>1809</v>
      </c>
    </row>
    <row r="16" spans="2:7" ht="29.25">
      <c r="B16" s="157" t="s">
        <v>1819</v>
      </c>
      <c r="C16" s="157">
        <v>258542</v>
      </c>
      <c r="D16" s="157" t="s">
        <v>1820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1821</v>
      </c>
      <c r="C17" s="157">
        <v>257050</v>
      </c>
      <c r="D17" s="157" t="s">
        <v>1822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1823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1824</v>
      </c>
      <c r="D4" s="159" t="s">
        <v>1825</v>
      </c>
      <c r="E4" s="159" t="s">
        <v>1826</v>
      </c>
      <c r="F4" s="156" t="s">
        <v>1827</v>
      </c>
      <c r="G4" s="159" t="s">
        <v>1828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1830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1829</v>
      </c>
      <c r="G9" s="192" t="s">
        <v>1831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1829</v>
      </c>
      <c r="G10" s="162"/>
    </row>
    <row r="11" spans="2:7" ht="19.5" customHeight="1">
      <c r="B11" s="162" t="s">
        <v>1832</v>
      </c>
      <c r="C11" s="162">
        <v>9038</v>
      </c>
      <c r="D11" s="163">
        <v>46070</v>
      </c>
      <c r="E11" s="162">
        <v>9637</v>
      </c>
      <c r="F11" s="164" t="s">
        <v>1833</v>
      </c>
      <c r="G11" s="162"/>
    </row>
    <row r="12" spans="2:7" ht="19.5" customHeight="1">
      <c r="B12" s="162" t="s">
        <v>752</v>
      </c>
      <c r="C12" s="162" t="s">
        <v>1834</v>
      </c>
      <c r="D12" s="163">
        <v>46066</v>
      </c>
      <c r="E12" s="162">
        <v>9500</v>
      </c>
      <c r="F12" s="164" t="s">
        <v>1835</v>
      </c>
      <c r="G12" s="162"/>
    </row>
    <row r="13" spans="2:7" ht="19.5" customHeight="1">
      <c r="B13" s="162" t="s">
        <v>752</v>
      </c>
      <c r="C13" s="162" t="s">
        <v>1836</v>
      </c>
      <c r="D13" s="163">
        <v>46066</v>
      </c>
      <c r="E13" s="162">
        <v>10500</v>
      </c>
      <c r="F13" s="164" t="s">
        <v>1835</v>
      </c>
      <c r="G13" s="162"/>
    </row>
    <row r="14" spans="2:7" ht="19.5" customHeight="1">
      <c r="B14" s="162" t="s">
        <v>752</v>
      </c>
      <c r="C14" s="162" t="s">
        <v>1837</v>
      </c>
      <c r="D14" s="163">
        <v>46066</v>
      </c>
      <c r="E14" s="162">
        <v>9000</v>
      </c>
      <c r="F14" s="164" t="s">
        <v>1835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1838</v>
      </c>
      <c r="D5" s="245"/>
      <c r="E5" s="245"/>
      <c r="F5" s="245"/>
      <c r="G5" s="245"/>
      <c r="H5" s="245"/>
      <c r="I5" s="245"/>
      <c r="J5" s="246"/>
      <c r="K5" s="247" t="s">
        <v>1839</v>
      </c>
      <c r="L5" s="248"/>
      <c r="M5" s="248"/>
      <c r="N5" s="248"/>
      <c r="O5" s="249" t="s">
        <v>1840</v>
      </c>
      <c r="P5" s="250"/>
    </row>
    <row r="6" spans="1:16" s="73" customFormat="1" ht="15" customHeight="1">
      <c r="A6" s="65" t="s">
        <v>1841</v>
      </c>
      <c r="B6" s="74" t="s">
        <v>1842</v>
      </c>
      <c r="C6" s="75" t="s">
        <v>995</v>
      </c>
      <c r="D6" s="76" t="s">
        <v>996</v>
      </c>
      <c r="E6" s="75" t="s">
        <v>1843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1844</v>
      </c>
      <c r="M6" s="79" t="s">
        <v>611</v>
      </c>
      <c r="N6" s="80" t="s">
        <v>990</v>
      </c>
      <c r="O6" s="154" t="s">
        <v>1033</v>
      </c>
      <c r="P6" s="132" t="s">
        <v>1845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*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1846</v>
      </c>
      <c r="V1" s="256"/>
      <c r="W1" s="256"/>
    </row>
    <row r="2" spans="1:23" ht="15" customHeight="1">
      <c r="A2" s="86" t="s">
        <v>1847</v>
      </c>
      <c r="B2" s="86" t="s">
        <v>1842</v>
      </c>
      <c r="C2" s="86" t="s">
        <v>411</v>
      </c>
      <c r="D2" s="87" t="s">
        <v>995</v>
      </c>
      <c r="E2" s="87" t="s">
        <v>4</v>
      </c>
      <c r="F2" s="87" t="s">
        <v>1841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1848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Nº DE SOLDA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SOLDA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Nº DE SOLDA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Nº DE SOLDA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40</v>
      </c>
      <c r="V597" s="136">
        <f ca="1">_xlfn.XLOOKUP(G597&amp;$V$2,BS_CONTROLE[CHAVE],BS_CONTROLE[Quantidade_11],"-")</f>
        <v>45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3</v>
      </c>
      <c r="W598" s="136">
        <f ca="1">_xlfn.XLOOKUP(G598&amp;$W$2,BS_CONTROLE[CHAVE],BS_CONTROLE[Quantidade_11],"-")</f>
        <v>2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1849</v>
      </c>
      <c r="C2" s="120" t="s">
        <v>1850</v>
      </c>
      <c r="D2" s="75" t="s">
        <v>982</v>
      </c>
      <c r="E2" s="75" t="s">
        <v>1851</v>
      </c>
      <c r="F2" s="98" t="s">
        <v>1852</v>
      </c>
      <c r="G2" s="75" t="s">
        <v>1853</v>
      </c>
      <c r="H2" s="75" t="s">
        <v>1854</v>
      </c>
      <c r="I2" s="75" t="s">
        <v>1855</v>
      </c>
      <c r="J2" s="75" t="s">
        <v>1856</v>
      </c>
      <c r="K2" s="77" t="s">
        <v>1857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2026-02-22T13:09:35Z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