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83" documentId="8_{B6337239-1A00-434D-AAD0-422EA1FEB5AE}" xr6:coauthVersionLast="47" xr6:coauthVersionMax="47" xr10:uidLastSave="{E3B83090-2C98-454B-999A-2F0138F46F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5" i="1" l="1" a="1"/>
  <c r="H335" i="1" s="1"/>
  <c r="N334" i="1" a="1"/>
  <c r="N334" i="1" s="1"/>
  <c r="M334" i="1" a="1"/>
  <c r="M334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5" i="1" l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<sst xmlns="http://schemas.openxmlformats.org/spreadsheetml/2006/main" count="9553" uniqueCount="1993">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</sst>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T317" activePane="topRight" state="frozen"/>
      <selection pane="topRight" activeCell="AA337" sqref="AA337:AG3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1971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607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MOD FN45986</v>
      </c>
      <c r="B332" s="171">
        <v>45986</v>
      </c>
      <c r="C332" s="8">
        <f>IF(BS_CONTROLE[[#This Row],[DATA]]="","",WEEKNUM(BS_CONTROLE[[#This Row],[DATA]]))</f>
        <v>48</v>
      </c>
      <c r="D332" s="51" t="s">
        <v>624</v>
      </c>
      <c r="E332" s="314">
        <v>273</v>
      </c>
      <c r="F332" s="172" t="s">
        <v>596</v>
      </c>
      <c r="G332" s="9" t="str">
        <f>IF(D332="","*",VLOOKUP(F332,BS_ATIVIDADE[#All],3,FALSE))</f>
        <v>OUTROS</v>
      </c>
      <c r="H332" s="173" t="s">
        <v>607</v>
      </c>
      <c r="I332" s="173" t="s">
        <v>607</v>
      </c>
      <c r="J332" s="217">
        <v>74</v>
      </c>
      <c r="K332" s="217">
        <v>324.5</v>
      </c>
      <c r="L332" s="83">
        <v>230</v>
      </c>
      <c r="M332" s="204" t="s">
        <v>1246</v>
      </c>
      <c r="N332" s="204" t="s">
        <v>436</v>
      </c>
      <c r="O332" s="173">
        <v>0.375</v>
      </c>
      <c r="P332" s="173">
        <v>0.125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1896</v>
      </c>
      <c r="W332" s="173" t="s">
        <v>1765</v>
      </c>
      <c r="X332" s="218" t="s">
        <v>952</v>
      </c>
      <c r="Y332" s="158"/>
      <c r="Z332" s="158" t="s">
        <v>953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BLOCO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TCS-TVI</v>
      </c>
      <c r="AN332" s="278" t="str">
        <f>IF(BS_CONTROLE[[#This Row],[SB]]=0, "-", BS_CONTROLE[[#This Row],[SB]])</f>
        <v>TVI239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324.5</v>
      </c>
      <c r="AQ332" s="280">
        <f>IF(BS_CONTROLE[[#This Row],[KM - Fim]]=0, "-", BS_CONTROLE[[#This Row],[KM - Fim]])</f>
        <v>230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Efrain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W5045986</v>
      </c>
      <c r="B333" s="171">
        <v>45986</v>
      </c>
      <c r="C333" s="8">
        <f>IF(BS_CONTROLE[[#This Row],[DATA]]="","",WEEKNUM(BS_CONTROLE[[#This Row],[DATA]]))</f>
        <v>48</v>
      </c>
      <c r="D333" s="51" t="s">
        <v>828</v>
      </c>
      <c r="E333" s="314">
        <v>274</v>
      </c>
      <c r="F333" s="172" t="s">
        <v>730</v>
      </c>
      <c r="G333" s="9" t="str">
        <f>IF(D333="","*",VLOOKUP(F333,BS_ATIVIDADE[#All],3,FALSE))</f>
        <v>MODERNIZAÇÃO</v>
      </c>
      <c r="H333" s="173" t="s">
        <v>447</v>
      </c>
      <c r="I333" s="173" t="s">
        <v>447</v>
      </c>
      <c r="J333" s="217">
        <v>74</v>
      </c>
      <c r="K333" s="217">
        <v>324.5</v>
      </c>
      <c r="L333" s="83">
        <v>230</v>
      </c>
      <c r="M333" s="204" t="s">
        <v>1246</v>
      </c>
      <c r="N333" s="204" t="s">
        <v>436</v>
      </c>
      <c r="O333" s="173">
        <v>0.33333333333333331</v>
      </c>
      <c r="P333" s="173">
        <v>6.9444444444444447E-4</v>
      </c>
      <c r="Q333" s="83">
        <v>1400</v>
      </c>
      <c r="R333" s="10" t="str">
        <f>IFERROR(_xlfn.XLOOKUP(F333, BS_ATIVIDADE[ATIVIDADE],BS_ATIVIDADE[UNIDADE] ), "*")</f>
        <v>Nº DE DORMENTES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1898</v>
      </c>
      <c r="X333" s="218" t="s">
        <v>952</v>
      </c>
      <c r="Y333" s="158"/>
      <c r="Z333" s="158" t="s">
        <v>953</v>
      </c>
      <c r="AA333" s="83" t="s">
        <v>1899</v>
      </c>
      <c r="AB333" s="70" t="s">
        <v>948</v>
      </c>
      <c r="AC333" s="70" t="s">
        <v>607</v>
      </c>
      <c r="AD333" s="173">
        <v>0.29166666666666669</v>
      </c>
      <c r="AE333" s="83">
        <v>7671</v>
      </c>
      <c r="AF333" s="83">
        <v>9322</v>
      </c>
      <c r="AG333" s="83" t="s">
        <v>607</v>
      </c>
      <c r="AH333" s="48"/>
      <c r="AI333" s="142" t="str">
        <f>IF(BS_CONTROLE[[#This Row],[Atividade]]=0, "-", BS_CONTROLE[[#This Row],[Atividade]])</f>
        <v>MODERNIZAÇÃO - DORMENTE - DESCARGA</v>
      </c>
      <c r="AJ333" s="9" t="str">
        <f>IF(D333="","*",VLOOKUP(AI333,BS_ATIVIDADE[#Data],3,FALSE))</f>
        <v>MODERNIZAÇÃO</v>
      </c>
      <c r="AK333" s="278" t="str">
        <f>IF(BS_CONTROLE[[#This Row],[Local - Partida]]=0, "-", BS_CONTROLE[[#This Row],[Local - Partida]])</f>
        <v>TCS2</v>
      </c>
      <c r="AL333" s="278" t="str">
        <f>IF(BS_CONTROLE[[#This Row],[Local - Encerramento]]=0, "-", BS_CONTROLE[[#This Row],[Local - Encerramento]])</f>
        <v>TCS2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324.5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Nº DE DORMENTES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V8645986</v>
      </c>
      <c r="B334" s="171">
        <v>45986</v>
      </c>
      <c r="C334" s="8">
        <f>IF(BS_CONTROLE[[#This Row],[DATA]]="","",WEEKNUM(BS_CONTROLE[[#This Row],[DATA]]))</f>
        <v>48</v>
      </c>
      <c r="D334" s="51" t="s">
        <v>811</v>
      </c>
      <c r="E334" s="314">
        <v>324</v>
      </c>
      <c r="F334" s="172" t="s">
        <v>713</v>
      </c>
      <c r="G334" s="9" t="str">
        <f>IF(D334="","*",VLOOKUP(F334,BS_ATIVIDADE[#All],3,FALSE))</f>
        <v>MECANIZAÇÃO - SOCADORA</v>
      </c>
      <c r="H334" s="173" t="s">
        <v>429</v>
      </c>
      <c r="I334" s="173" t="s">
        <v>429</v>
      </c>
      <c r="J334" s="217">
        <v>74</v>
      </c>
      <c r="K334" s="217">
        <v>200</v>
      </c>
      <c r="L334" s="217">
        <v>192.1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4" s="173">
        <v>0.39583333333333331</v>
      </c>
      <c r="P334" s="173">
        <v>6.25E-2</v>
      </c>
      <c r="Q334" s="83">
        <v>840</v>
      </c>
      <c r="R334" s="10" t="str">
        <f>IFERROR(_xlfn.XLOOKUP(F334, BS_ATIVIDADE[ATIVIDADE],BS_ATIVIDADE[UNIDADE] ), "*")</f>
        <v>M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1712</v>
      </c>
      <c r="W334" s="173" t="s">
        <v>1400</v>
      </c>
      <c r="X334" s="218" t="s">
        <v>957</v>
      </c>
      <c r="Y334" s="158"/>
      <c r="Z334" s="158" t="s">
        <v>958</v>
      </c>
      <c r="AA334" s="83">
        <v>1</v>
      </c>
      <c r="AB334" s="70" t="s">
        <v>948</v>
      </c>
      <c r="AC334" s="70" t="s">
        <v>607</v>
      </c>
      <c r="AD334" s="173">
        <v>0.29166666666666669</v>
      </c>
      <c r="AE334" s="83">
        <v>6236</v>
      </c>
      <c r="AF334" s="83">
        <v>6636</v>
      </c>
      <c r="AG334" s="83" t="s">
        <v>607</v>
      </c>
      <c r="AH334" s="48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78" t="str">
        <f>IF(BS_CONTROLE[[#This Row],[Local - Partida]]=0, "-", BS_CONTROLE[[#This Row],[Local - Partida]])</f>
        <v>TID2</v>
      </c>
      <c r="AL334" s="278" t="str">
        <f>IF(BS_CONTROLE[[#This Row],[Local - Encerramento]]=0, "-", BS_CONTROLE[[#This Row],[Local - Encerramento]])</f>
        <v>TID2</v>
      </c>
      <c r="AM334" s="278" t="str">
        <f>IF(BS_CONTROLE[[#This Row],[Entre - Estações]]=0, "-", BS_CONTROLE[[#This Row],[Entre - Estações]])</f>
        <v>TID-TVI</v>
      </c>
      <c r="AN334" s="278" t="str">
        <f>IF(BS_CONTROLE[[#This Row],[SB]]=0, "-", BS_CONTROLE[[#This Row],[SB]])</f>
        <v>TID201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200</v>
      </c>
      <c r="AQ334" s="280">
        <f>IF(BS_CONTROLE[[#This Row],[KM - Fim]]=0, "-", BS_CONTROLE[[#This Row],[KM - Fim]])</f>
        <v>192.1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Saulo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FRANCISCO (TF-670)45986</v>
      </c>
      <c r="B335" s="171">
        <v>45986</v>
      </c>
      <c r="C335" s="8">
        <f>IF(BS_CONTROLE[[#This Row],[DATA]]="","",WEEKNUM(BS_CONTROLE[[#This Row],[DATA]]))</f>
        <v>48</v>
      </c>
      <c r="D335" s="51" t="s">
        <v>889</v>
      </c>
      <c r="E335" s="314">
        <v>325</v>
      </c>
      <c r="F335" s="172" t="s">
        <v>790</v>
      </c>
      <c r="G335" s="9" t="str">
        <f>IF(D335="","*",VLOOKUP(F335,BS_ATIVIDADE[#All],3,FALSE))</f>
        <v>SOLDA</v>
      </c>
      <c r="H335" s="204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5" s="173" t="s">
        <v>607</v>
      </c>
      <c r="J335" s="217">
        <v>74</v>
      </c>
      <c r="K335" s="217">
        <v>148.06</v>
      </c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5" s="173">
        <v>0.39583333333333331</v>
      </c>
      <c r="P335" s="173">
        <v>6.25E-2</v>
      </c>
      <c r="Q335" s="83">
        <v>1</v>
      </c>
      <c r="R335" s="10" t="str">
        <f>IFERROR(_xlfn.XLOOKUP(F335, BS_ATIVIDADE[ATIVIDADE],BS_ATIVIDADE[UNIDADE] ), "*")</f>
        <v>Nº DE SOLDA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1354</v>
      </c>
      <c r="W335" s="173" t="s">
        <v>1216</v>
      </c>
      <c r="X335" s="218" t="s">
        <v>957</v>
      </c>
      <c r="Y335" s="158"/>
      <c r="Z335" s="158" t="s">
        <v>962</v>
      </c>
      <c r="AA335" s="83" t="s">
        <v>607</v>
      </c>
      <c r="AB335" s="70" t="s">
        <v>607</v>
      </c>
      <c r="AC335" s="70" t="s">
        <v>607</v>
      </c>
      <c r="AD335" s="173" t="s">
        <v>607</v>
      </c>
      <c r="AE335" s="83" t="s">
        <v>607</v>
      </c>
      <c r="AF335" s="83" t="s">
        <v>607</v>
      </c>
      <c r="AG335" s="83" t="s">
        <v>607</v>
      </c>
      <c r="AH335" s="48"/>
      <c r="AI335" s="142" t="str">
        <f>IF(BS_CONTROLE[[#This Row],[Atividade]]=0, "-", BS_CONTROLE[[#This Row],[Atividade]])</f>
        <v>PDM - SOLDA</v>
      </c>
      <c r="AJ335" s="9" t="str">
        <f>IF(D335="","*",VLOOKUP(AI335,BS_ATIVIDADE[#Data],3,FALSE))</f>
        <v>SOLDA</v>
      </c>
      <c r="AK335" s="278" t="str">
        <f>IF(BS_CONTROLE[[#This Row],[Local - Partida]]=0, "-", BS_CONTROLE[[#This Row],[Local - Partida]])</f>
        <v>TMO155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TMO-TCE</v>
      </c>
      <c r="AN335" s="278" t="str">
        <f>IF(BS_CONTROLE[[#This Row],[SB]]=0, "-", BS_CONTROLE[[#This Row],[SB]])</f>
        <v>TMO155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148.06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Nº DE SOLDA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Heleno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45986</v>
      </c>
      <c r="B336" s="171">
        <v>45986</v>
      </c>
      <c r="C336" s="8">
        <f>IF(BS_CONTROLE[[#This Row],[DATA]]="","",WEEKNUM(BS_CONTROLE[[#This Row],[DATA]]))</f>
        <v>48</v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>45986</v>
      </c>
      <c r="B337" s="171">
        <v>45986</v>
      </c>
      <c r="C337" s="8">
        <f>IF(BS_CONTROLE[[#This Row],[DATA]]="","",WEEKNUM(BS_CONTROLE[[#This Row],[DATA]]))</f>
        <v>48</v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1974</v>
      </c>
      <c r="W1" s="366"/>
      <c r="X1" s="366"/>
      <c r="Y1" s="104"/>
    </row>
    <row r="2" spans="1:25" s="100" customFormat="1" ht="11.25" customHeight="1">
      <c r="A2" s="105" t="s">
        <v>1975</v>
      </c>
      <c r="B2" s="105" t="s">
        <v>1976</v>
      </c>
      <c r="C2" s="105" t="s">
        <v>603</v>
      </c>
      <c r="D2" s="106" t="s">
        <v>1164</v>
      </c>
      <c r="E2" s="106" t="s">
        <v>1165</v>
      </c>
      <c r="F2" s="106" t="s">
        <v>1977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1978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Contrato</v>
      </c>
      <c r="C329" s="109" t="str">
        <f>IF(FN_MC!Z332="","*",FN_MC!Z332)</f>
        <v>P0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MOD FN</v>
      </c>
      <c r="H329" s="110" t="str">
        <f>IF(FN_MC!F332="","*",FN_MC!F332)</f>
        <v>BLOCO</v>
      </c>
      <c r="I329" s="110" t="str">
        <f>IF(FN_MC!H332="","*",FN_MC!H332)</f>
        <v>-</v>
      </c>
      <c r="J329" s="110" t="str">
        <f>IF(FN_MC!I332="","*",FN_MC!I332)</f>
        <v>-</v>
      </c>
      <c r="K329" s="110" t="str">
        <f>IF(FN_MC!M332="","*",FN_MC!M332)</f>
        <v>TCS-TVI</v>
      </c>
      <c r="L329" s="110" t="str">
        <f>IF(FN_MC!N332="","*",FN_MC!N332)</f>
        <v>TVI239</v>
      </c>
      <c r="M329" s="111">
        <f>IF(FN_MC!J332="","*",FN_MC!J332)</f>
        <v>74</v>
      </c>
      <c r="N329" s="290">
        <f>IF(FN_MC!K332="","*",FN_MC!K332)</f>
        <v>324.5</v>
      </c>
      <c r="O329" s="290">
        <f>IF(FN_MC!L332="","*",FN_MC!L332)</f>
        <v>230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 BINÁRIO</v>
      </c>
      <c r="T329" s="110" t="str">
        <f>IF(FN_MC!V332="","*",FN_MC!V332)</f>
        <v>Efrain</v>
      </c>
      <c r="U329" s="110" t="str">
        <f>IF(FN_MC!W332="","*",FN_MC!W332)</f>
        <v xml:space="preserve">Intervalo modernização 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TCS-TGR</v>
      </c>
      <c r="F330" s="110">
        <f>IF(FN_MC!B333="","*",FN_MC!B333)</f>
        <v>45986</v>
      </c>
      <c r="G330" s="110" t="str">
        <f>IF(FN_MC!D333="","*",FN_MC!D333)</f>
        <v>W50</v>
      </c>
      <c r="H330" s="110" t="str">
        <f>IF(FN_MC!F333="","*",FN_MC!F333)</f>
        <v>MODERNIZAÇÃO - DORMENTE - DESCARGA</v>
      </c>
      <c r="I330" s="110" t="str">
        <f>IF(FN_MC!H333="","*",FN_MC!H333)</f>
        <v>TCS2</v>
      </c>
      <c r="J330" s="110" t="str">
        <f>IF(FN_MC!I333="","*",FN_MC!I333)</f>
        <v>TCS2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324.5</v>
      </c>
      <c r="O330" s="290">
        <f>IF(FN_MC!L333="","*",FN_MC!L333)</f>
        <v>230</v>
      </c>
      <c r="P330" s="111"/>
      <c r="Q330" s="128">
        <f>IF(FN_MC!O333="","*",FN_MC!O333)</f>
        <v>0.33333333333333331</v>
      </c>
      <c r="R330" s="128">
        <f>IF(FN_MC!P333="","*",FN_MC!P333)</f>
        <v>6.9444444444444447E-4</v>
      </c>
      <c r="S330" s="110" t="str">
        <f>IF(FN_MC!Q333="","*",CONCATENATE(FN_MC!Q333," ",FN_MC!R333))</f>
        <v>1400 Nº DE DORMENTES</v>
      </c>
      <c r="T330" s="110" t="str">
        <f>IF(FN_MC!V333="","*",FN_MC!V333)</f>
        <v>Efrain</v>
      </c>
      <c r="U330" s="110" t="str">
        <f>IF(FN_MC!W333="","*",FN_MC!W333)</f>
        <v xml:space="preserve">Descarga de dormentes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Oportunidade</v>
      </c>
      <c r="C331" s="109" t="str">
        <f>IF(FN_MC!Z334="","*",FN_MC!Z334)</f>
        <v>P1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V86</v>
      </c>
      <c r="H331" s="110" t="str">
        <f>IF(FN_MC!F334="","*",FN_MC!F334)</f>
        <v>MECANIZAÇÃO - SOCADORA</v>
      </c>
      <c r="I331" s="110" t="str">
        <f>IF(FN_MC!H334="","*",FN_MC!H334)</f>
        <v>TID2</v>
      </c>
      <c r="J331" s="110" t="str">
        <f>IF(FN_MC!I334="","*",FN_MC!I334)</f>
        <v>TID2</v>
      </c>
      <c r="K331" s="110" t="str">
        <f>IF(FN_MC!M334="","*",FN_MC!M334)</f>
        <v>TID-TVI</v>
      </c>
      <c r="L331" s="110" t="str">
        <f>IF(FN_MC!N334="","*",FN_MC!N334)</f>
        <v>TID201</v>
      </c>
      <c r="M331" s="111">
        <f>IF(FN_MC!J334="","*",FN_MC!J334)</f>
        <v>74</v>
      </c>
      <c r="N331" s="290">
        <f>IF(FN_MC!K334="","*",FN_MC!K334)</f>
        <v>200</v>
      </c>
      <c r="O331" s="290">
        <f>IF(FN_MC!L334="","*",FN_MC!L334)</f>
        <v>192.1</v>
      </c>
      <c r="P331" s="111"/>
      <c r="Q331" s="128">
        <f>IF(FN_MC!O334="","*",FN_MC!O334)</f>
        <v>0.39583333333333331</v>
      </c>
      <c r="R331" s="128">
        <f>IF(FN_MC!P334="","*",FN_MC!P334)</f>
        <v>6.25E-2</v>
      </c>
      <c r="S331" s="110" t="str">
        <f>IF(FN_MC!Q334="","*",CONCATENATE(FN_MC!Q334," ",FN_MC!R334))</f>
        <v>840 M</v>
      </c>
      <c r="T331" s="110" t="str">
        <f>IF(FN_MC!V334="","*",FN_MC!V334)</f>
        <v>Saulo</v>
      </c>
      <c r="U331" s="110" t="str">
        <f>IF(FN_MC!W334="","*",FN_MC!W334)</f>
        <v>Socaria mecanizada</v>
      </c>
      <c r="V331" s="112">
        <f ca="1">_xlfn.XLOOKUP(G331&amp;$V$2,BS_CONTROLE[CHAVE],BS_CONTROLE[Quantidade_11],"-")</f>
        <v>0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P2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FRANCISCO (TF-670)</v>
      </c>
      <c r="H332" s="110" t="str">
        <f>IF(FN_MC!F335="","*",FN_MC!F335)</f>
        <v>PDM - SOLDA</v>
      </c>
      <c r="I332" s="110" t="str">
        <f>IF(FN_MC!H335="","*",FN_MC!H335)</f>
        <v>TMO155</v>
      </c>
      <c r="J332" s="110" t="str">
        <f>IF(FN_MC!I335="","*",FN_MC!I335)</f>
        <v>-</v>
      </c>
      <c r="K332" s="110" t="str">
        <f>IF(FN_MC!M335="","*",FN_MC!M335)</f>
        <v>TMO-TCE</v>
      </c>
      <c r="L332" s="110" t="str">
        <f>IF(FN_MC!N335="","*",FN_MC!N335)</f>
        <v>TMO155</v>
      </c>
      <c r="M332" s="111">
        <f>IF(FN_MC!J335="","*",FN_MC!J335)</f>
        <v>74</v>
      </c>
      <c r="N332" s="290">
        <f>IF(FN_MC!K335="","*",FN_MC!K335)</f>
        <v>148.06</v>
      </c>
      <c r="O332" s="290" t="str">
        <f>IF(FN_MC!L335="","*",FN_MC!L335)</f>
        <v>-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1 Nº DE SOLDA</v>
      </c>
      <c r="T332" s="110" t="str">
        <f>IF(FN_MC!V335="","*",FN_MC!V335)</f>
        <v>Heleno</v>
      </c>
      <c r="U332" s="110" t="str">
        <f>IF(FN_MC!W335="","*",FN_MC!W335)</f>
        <v>Execução de solda - Condicionado a temperatura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>
        <f>IF(FN_MC!B336="","*",FN_MC!B336)</f>
        <v>45986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>
        <f>IF(FN_MC!B337="","*",FN_MC!B337)</f>
        <v>45986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1979</v>
      </c>
      <c r="D5" s="368"/>
      <c r="E5" s="368"/>
      <c r="F5" s="368"/>
      <c r="G5" s="368"/>
      <c r="H5" s="368"/>
      <c r="I5" s="368"/>
      <c r="J5" s="369"/>
      <c r="K5" s="370" t="s">
        <v>1980</v>
      </c>
      <c r="L5" s="371"/>
      <c r="M5" s="371"/>
      <c r="N5" s="371"/>
      <c r="O5" s="372" t="s">
        <v>1981</v>
      </c>
      <c r="P5" s="373"/>
      <c r="Q5" s="374"/>
    </row>
    <row r="6" spans="1:17" s="93" customFormat="1" ht="15.75" customHeight="1">
      <c r="A6" s="87" t="s">
        <v>1977</v>
      </c>
      <c r="B6" s="94" t="s">
        <v>1976</v>
      </c>
      <c r="C6" s="95" t="s">
        <v>1164</v>
      </c>
      <c r="D6" s="96" t="s">
        <v>1165</v>
      </c>
      <c r="E6" s="95" t="s">
        <v>1982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1983</v>
      </c>
      <c r="M6" s="139" t="s">
        <v>626</v>
      </c>
      <c r="N6" s="140" t="s">
        <v>1159</v>
      </c>
      <c r="O6" s="246" t="s">
        <v>1202</v>
      </c>
      <c r="P6" s="157"/>
      <c r="Q6" s="193" t="s">
        <v>1984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Contrato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MOD FN</v>
      </c>
      <c r="F322" s="99" t="str">
        <f>IF(FN_MC!H332="","*",FN_MC!H332)</f>
        <v>-</v>
      </c>
      <c r="G322" s="99" t="str">
        <f>IF(FN_MC!M332="","*",FN_MC!M332)</f>
        <v>TCS-TVI</v>
      </c>
      <c r="H322" s="154">
        <f>IF(FN_MC!K332="","*",FN_MC!K332)</f>
        <v>324.5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-</v>
      </c>
      <c r="L322" s="141" t="str">
        <f>IF(FN_MC!AM332="","*",FN_MC!AM332)</f>
        <v>TCS-TVI</v>
      </c>
      <c r="M322" s="141">
        <f>IF(FN_MC!AP332="","*",FN_MC!AP332)</f>
        <v>324.5</v>
      </c>
      <c r="N322" s="141" t="str">
        <f>IF(FN_MC!AM332="","*",FN_MC!AM332)</f>
        <v>TCS-TVI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TCS-TGR</v>
      </c>
      <c r="E323" s="99" t="str">
        <f>IF(FN_MC!D333="","*",FN_MC!D333)</f>
        <v>W50</v>
      </c>
      <c r="F323" s="99" t="str">
        <f>IF(FN_MC!H333="","*",FN_MC!H333)</f>
        <v>TCS2</v>
      </c>
      <c r="G323" s="99" t="str">
        <f>IF(FN_MC!M333="","*",FN_MC!M333)</f>
        <v>TCS-TVI</v>
      </c>
      <c r="H323" s="154">
        <f>IF(FN_MC!K333="","*",FN_MC!K333)</f>
        <v>324.5</v>
      </c>
      <c r="I323" s="132">
        <f>IF(FN_MC!O333="","*",FN_MC!O333)</f>
        <v>0.33333333333333331</v>
      </c>
      <c r="J323" s="132">
        <f>IF(FN_MC!P333="","*",FN_MC!P333)</f>
        <v>6.9444444444444447E-4</v>
      </c>
      <c r="K323" s="141" t="str">
        <f>IF(FN_MC!AK333="","*",FN_MC!AK333)</f>
        <v>TCS2</v>
      </c>
      <c r="L323" s="141" t="str">
        <f>IF(FN_MC!AM333="","*",FN_MC!AM333)</f>
        <v>TCS-TVI</v>
      </c>
      <c r="M323" s="141">
        <f>IF(FN_MC!AP333="","*",FN_MC!AP333)</f>
        <v>324.5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Oportunidade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V86</v>
      </c>
      <c r="F324" s="99" t="str">
        <f>IF(FN_MC!H334="","*",FN_MC!H334)</f>
        <v>TID2</v>
      </c>
      <c r="G324" s="99" t="str">
        <f>IF(FN_MC!M334="","*",FN_MC!M334)</f>
        <v>TID-TVI</v>
      </c>
      <c r="H324" s="154">
        <f>IF(FN_MC!K334="","*",FN_MC!K334)</f>
        <v>200</v>
      </c>
      <c r="I324" s="132">
        <f>IF(FN_MC!O334="","*",FN_MC!O334)</f>
        <v>0.39583333333333331</v>
      </c>
      <c r="J324" s="132">
        <f>IF(FN_MC!P334="","*",FN_MC!P334)</f>
        <v>6.25E-2</v>
      </c>
      <c r="K324" s="141" t="str">
        <f>IF(FN_MC!AK334="","*",FN_MC!AK334)</f>
        <v>TID2</v>
      </c>
      <c r="L324" s="141" t="str">
        <f>IF(FN_MC!AM334="","*",FN_MC!AM334)</f>
        <v>TID-TVI</v>
      </c>
      <c r="M324" s="141">
        <f>IF(FN_MC!AP334="","*",FN_MC!AP334)</f>
        <v>200</v>
      </c>
      <c r="N324" s="141" t="str">
        <f>IF(FN_MC!AM334="","*",FN_MC!AM334)</f>
        <v>TID-TVI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FRANCISCO (TF-670)</v>
      </c>
      <c r="F325" s="99" t="str">
        <f>IF(FN_MC!H335="","*",FN_MC!H335)</f>
        <v>TMO155</v>
      </c>
      <c r="G325" s="99" t="str">
        <f>IF(FN_MC!M335="","*",FN_MC!M335)</f>
        <v>TMO-TCE</v>
      </c>
      <c r="H325" s="154">
        <f>IF(FN_MC!K335="","*",FN_MC!K335)</f>
        <v>148.06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TMO155</v>
      </c>
      <c r="L325" s="141" t="str">
        <f>IF(FN_MC!AM335="","*",FN_MC!AM335)</f>
        <v>TMO-TCE</v>
      </c>
      <c r="M325" s="141">
        <f>IF(FN_MC!AP335="","*",FN_MC!AP335)</f>
        <v>148.06</v>
      </c>
      <c r="N325" s="141" t="str">
        <f>IF(FN_MC!AM335="","*",FN_MC!AM335)</f>
        <v>TMO-TCE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1985</v>
      </c>
      <c r="C2" s="95" t="s">
        <v>1149</v>
      </c>
      <c r="D2" s="95" t="s">
        <v>1151</v>
      </c>
      <c r="E2" s="95" t="s">
        <v>1986</v>
      </c>
      <c r="F2" s="95" t="s">
        <v>1987</v>
      </c>
      <c r="G2" s="95" t="s">
        <v>1988</v>
      </c>
      <c r="H2" s="95" t="s">
        <v>1989</v>
      </c>
      <c r="I2" s="95" t="s">
        <v>1990</v>
      </c>
      <c r="J2" s="95" t="s">
        <v>1991</v>
      </c>
      <c r="K2" s="131" t="s">
        <v>1992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-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MOD FN</v>
      </c>
      <c r="E305" s="121" t="str">
        <f>IF(FN_MC!H332="","*",FN_MC!H332)</f>
        <v>-</v>
      </c>
      <c r="F305" s="137" t="str">
        <f>IF(FN_MC!M332="","*",FN_MC!M332)</f>
        <v>TCS-TVI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W50</v>
      </c>
      <c r="E306" s="121" t="str">
        <f>IF(FN_MC!H333="","*",FN_MC!H333)</f>
        <v>TCS2</v>
      </c>
      <c r="F306" s="137" t="str">
        <f>IF(FN_MC!M333="","*",FN_MC!M333)</f>
        <v>TCS-TVI</v>
      </c>
      <c r="G306" s="121" t="str">
        <f>IF(FN_MC!I333="","*",FN_MC!I333)</f>
        <v>TCS2</v>
      </c>
      <c r="H306" s="121" t="str">
        <f>IF(FN_MC!AB333="","*",FN_MC!AB333)</f>
        <v>FIXO</v>
      </c>
      <c r="I306" s="121" t="str">
        <f>IF(FN_MC!AC333="","*",FN_MC!AC333)</f>
        <v>-</v>
      </c>
      <c r="J306" s="122" t="str">
        <f>IF(FN_MC!AA333="","*",FN_MC!AA333)</f>
        <v>2 Alex e Maicon</v>
      </c>
      <c r="K306" s="134">
        <f>IF(FN_MC!AD333="","*",FN_MC!AD333)</f>
        <v>0.29166666666666669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V86</v>
      </c>
      <c r="E307" s="121" t="str">
        <f>IF(FN_MC!H334="","*",FN_MC!H334)</f>
        <v>TID2</v>
      </c>
      <c r="F307" s="137" t="str">
        <f>IF(FN_MC!M334="","*",FN_MC!M334)</f>
        <v>TID-TVI</v>
      </c>
      <c r="G307" s="121" t="str">
        <f>IF(FN_MC!I334="","*",FN_MC!I334)</f>
        <v>TID2</v>
      </c>
      <c r="H307" s="121" t="str">
        <f>IF(FN_MC!AB334="","*",FN_MC!AB334)</f>
        <v>FIXO</v>
      </c>
      <c r="I307" s="121" t="str">
        <f>IF(FN_MC!AC334="","*",FN_MC!AC334)</f>
        <v>-</v>
      </c>
      <c r="J307" s="122">
        <f>IF(FN_MC!AA334="","*",FN_MC!AA334)</f>
        <v>1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FRANCISCO (TF-670)</v>
      </c>
      <c r="E308" s="121" t="str">
        <f>IF(FN_MC!H335="","*",FN_MC!H335)</f>
        <v>TMO155</v>
      </c>
      <c r="F308" s="137" t="str">
        <f>IF(FN_MC!M335="","*",FN_MC!M335)</f>
        <v>TMO-TCE</v>
      </c>
      <c r="G308" s="121" t="str">
        <f>IF(FN_MC!I335="","*",FN_MC!I335)</f>
        <v>-</v>
      </c>
      <c r="H308" s="121" t="str">
        <f>IF(FN_MC!AB335="","*",FN_MC!AB335)</f>
        <v>-</v>
      </c>
      <c r="I308" s="121" t="str">
        <f>IF(FN_MC!AC335="","*",FN_MC!AC335)</f>
        <v>-</v>
      </c>
      <c r="J308" s="122" t="str">
        <f>IF(FN_MC!AA335="","*",FN_MC!AA335)</f>
        <v>-</v>
      </c>
      <c r="K308" s="134" t="str">
        <f>IF(FN_MC!AD335="","*",FN_MC!AD335)</f>
        <v>-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2025-11-24T17:06:54Z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