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69" documentId="8_{B6337239-1A00-434D-AAD0-422EA1FEB5AE}" xr6:coauthVersionLast="47" xr6:coauthVersionMax="47" xr10:uidLastSave="{BB3D1124-7734-4E43-8140-A95B087C4034}"/>
  <bookViews>
    <workbookView xWindow="-120" yWindow="-120" windowWidth="20730" windowHeight="11040" firstSheet="3" activeTab="9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9" i="16" l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<sst xmlns="http://schemas.openxmlformats.org/spreadsheetml/2006/main" count="6592" uniqueCount="1732">
  <si>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</si>
  <si>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</si>
  <si>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</si>
  <si>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</si>
  <si>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</si>
  <si>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</si>
  <si>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</si>
  <si>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</si>
  <si>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</si>
  <si>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</si>
  <si>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</si>
  <si>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</si>
  <si>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</si>
  <si>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</si>
  <si>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</si>
  <si>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</si>
  <si>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</si>
  <si>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</si>
  <si>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</si>
  <si>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</si>
  <si>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</si>
  <si>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</si>
  <si>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</si>
  <si>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</si>
  <si>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</si>
  <si>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</si>
  <si>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</si>
  <si>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</si>
  <si>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</si>
  <si>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</si>
  <si>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</si>
  <si>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</si>
  <si>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</si>
  <si>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</si>
  <si>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</si>
  <si>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</si>
  <si>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</si>
  <si>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</si>
  <si>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</si>
  <si>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</si>
  <si>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</si>
  <si>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</si>
  <si>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</si>
  <si>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</si>
  <si>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</si>
  <si>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</si>
  <si>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</si>
  <si>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</si>
  <si>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</si>
  <si>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</si>
  <si>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</si>
  <si>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</si>
  <si>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</si>
  <si>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</si>
  <si>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</si>
  <si>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</si>
  <si>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</si>
  <si>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</si>
  <si>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</si>
  <si>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</si>
  <si>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</si>
  <si>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</si>
  <si>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</si>
  <si>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</si>
  <si>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</si>
  <si>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</si>
  <si>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</si>
  <si>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</si>
  <si>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</si>
  <si>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</si>
  <si>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</si>
  <si>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</si>
  <si>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</si>
  <si>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</si>
  <si>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</si>
  <si>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</si>
  <si>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</si>
  <si>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</si>
  <si>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</si>
  <si>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</si>
  <si>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</si>
  <si>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</si>
  <si>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</si>
  <si>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</si>
  <si>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</si>
  <si>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</si>
  <si>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</si>
  <si>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</si>
  <si>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</si>
  <si>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</si>
  <si>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</si>
  <si>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</si>
  <si>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</si>
  <si>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</si>
  <si>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</si>
  <si>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</si>
  <si>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</si>
  <si>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</si>
  <si>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</si>
  <si>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</si>
  <si>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</si>
  <si>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</si>
  <si>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</si>
  <si>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</si>
  <si>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</si>
  <si>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</si>
  <si>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</si>
  <si>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</si>
  <si>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</si>
  <si>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</si>
  <si>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</si>
  <si>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</si>
  <si>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</si>
  <si>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</si>
  <si>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</si>
  <si>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</si>
  <si>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</si>
  <si>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</si>
  <si>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</si>
  <si>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</si>
  <si>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</si>
  <si>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</si>
  <si>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</si>
  <si>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</si>
  <si>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</si>
  <si>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</si>
  <si>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</si>
  <si>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</si>
  <si>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</si>
  <si>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</si>
  <si>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</si>
  <si>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</si>
  <si>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</si>
  <si>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</si>
  <si>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</si>
  <si>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</si>
  <si>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</si>
  <si>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</si>
  <si>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</si>
  <si>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</si>
  <si>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</si>
  <si>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</si>
  <si>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</si>
  <si>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</si>
  <si>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</si>
  <si>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</si>
  <si>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</si>
  <si>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</si>
  <si>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</si>
  <si>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</si>
  <si>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</si>
  <si>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</si>
  <si>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</si>
  <si>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</si>
  <si>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</si>
  <si>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</si>
  <si>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</si>
  <si>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</si>
  <si>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</si>
  <si>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</si>
  <si>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</si>
  <si>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</si>
  <si>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</si>
  <si>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</si>
  <si>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</si>
  <si>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</si>
  <si>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</si>
  <si>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</si>
  <si>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</si>
  <si>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</si>
  <si>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</si>
  <si>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</si>
  <si>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</si>
  <si>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</si>
  <si>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</si>
  <si>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</si>
  <si>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</si>
  <si>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</si>
  <si>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</si>
  <si>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</si>
  <si>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</si>
  <si>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</si>
  <si>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</si>
  <si>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</si>
  <si>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</si>
  <si>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</si>
  <si>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</si>
  <si>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</si>
  <si>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</si>
  <si>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</si>
  <si>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</si>
  <si>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</si>
  <si>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</si>
  <si>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</si>
  <si>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</si>
  <si>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</si>
  <si>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</si>
  <si>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</si>
  <si>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</si>
  <si>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</si>
  <si>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</si>
  <si>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</si>
  <si>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</si>
  <si>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</si>
  <si>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</si>
  <si>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</si>
  <si>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</si>
  <si>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</si>
  <si>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</si>
  <si>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</si>
  <si>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</si>
  <si>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</si>
  <si>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</si>
  <si>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</si>
  <si>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</si>
  <si>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</si>
  <si>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</si>
  <si>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</si>
  <si>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</si>
  <si>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</si>
  <si>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</si>
  <si>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</si>
  <si>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</si>
  <si>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</si>
  <si>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</si>
  <si>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</si>
  <si>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</si>
  <si>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</si>
  <si>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</si>
  <si>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</si>
  <si>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</si>
  <si>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</si>
  <si>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</si>
  <si>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</si>
  <si>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</si>
  <si>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</si>
  <si>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</si>
  <si>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</si>
  <si>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</si>
  <si>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</si>
  <si>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</si>
  <si>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</si>
  <si>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</si>
  <si>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</si>
  <si>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</si>
  <si>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</si>
  <si>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</si>
  <si>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</si>
  <si>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</si>
  <si>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</si>
  <si>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</si>
  <si>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</si>
  <si>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</si>
  <si>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</si>
  <si>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</si>
  <si>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</si>
  <si>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</si>
  <si>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</si>
  <si>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</si>
  <si>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</si>
  <si>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</si>
  <si>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</si>
  <si>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</si>
  <si>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</si>
  <si>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</si>
  <si>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</si>
  <si>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</si>
  <si>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</si>
  <si>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</si>
  <si>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</si>
  <si>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</si>
  <si>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</si>
  <si>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</si>
  <si>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</si>
  <si>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</si>
  <si>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</si>
  <si>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</si>
  <si>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</si>
  <si>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</si>
  <si>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</si>
  <si>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</si>
  <si>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</si>
  <si>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</si>
  <si>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</si>
  <si>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</si>
  <si>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</si>
  <si>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</si>
  <si>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</si>
  <si>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</si>
  <si>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</si>
  <si>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</si>
  <si>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</si>
  <si>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</si>
  <si>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</si>
  <si>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</si>
  <si>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</si>
  <si>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</si>
  <si>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</si>
  <si>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</si>
  <si>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</si>
  <si>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</si>
  <si>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</si>
  <si>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</si>
  <si>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</si>
  <si>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</si>
  <si>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</si>
  <si>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</si>
  <si>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</si>
  <si>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</si>
  <si>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</si>
  <si>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</si>
  <si>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</si>
  <si>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</si>
  <si>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</si>
  <si>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</si>
  <si>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</si>
  <si>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</si>
  <si>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</si>
  <si>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</si>
  <si>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</si>
  <si>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</si>
  <si>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</si>
  <si>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</si>
  <si>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</si>
  <si>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</si>
  <si>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</si>
  <si>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</si>
  <si>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</si>
  <si>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</si>
  <si>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</si>
  <si>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</si>
  <si>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</si>
  <si>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</si>
  <si>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</si>
  <si>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</si>
  <si>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</si>
  <si>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</si>
  <si>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</si>
  <si>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</si>
  <si>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</si>
  <si>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</si>
  <si>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</si>
  <si>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</si>
  <si>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</si>
  <si>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</si>
  <si>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</si>
  <si>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</si>
  <si>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</si>
  <si>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</si>
  <si>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</si>
  <si>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</si>
  <si>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</si>
  <si>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</si>
  <si>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</si>
  <si>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</si>
  <si>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</si>
  <si>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</si>
  <si>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</si>
  <si>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</si>
  <si>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</si>
  <si>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</si>
  <si>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</si>
  <si>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</si>
  <si>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</si>
  <si>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</si>
  <si>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</si>
  <si>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</si>
  <si>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</si>
  <si>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</si>
  <si>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</si>
  <si>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</si>
  <si>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</si>
  <si>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</si>
  <si>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</si>
  <si>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</si>
  <si>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</si>
  <si>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</si>
  <si>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</si>
  <si>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</si>
  <si>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</si>
  <si>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</si>
  <si>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</si>
  <si>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</si>
  <si>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</si>
  <si>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</si>
  <si>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</si>
  <si>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</si>
  <si>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</si>
  <si>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</si>
  <si>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</si>
  <si>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</si>
  <si>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</si>
  <si>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</si>
  <si>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</si>
  <si>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</si>
  <si>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</si>
  <si>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</si>
  <si>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</si>
  <si>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</si>
  <si>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</si>
  <si>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</si>
  <si>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</si>
  <si>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</si>
  <si>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</si>
  <si>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</si>
  <si>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</si>
  <si>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</si>
  <si>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</si>
  <si>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</si>
  <si>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</si>
  <si>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</si>
  <si>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</si>
  <si>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</si>
  <si>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</si>
  <si>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</si>
  <si>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</si>
  <si>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</si>
  <si>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</si>
  <si>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</si>
  <si>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</si>
  <si>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</si>
  <si>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</si>
  <si>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</si>
  <si>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</si>
  <si>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</si>
  <si>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</si>
  <si>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</si>
  <si>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</si>
  <si>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</si>
  <si>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</si>
  <si>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</si>
  <si>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</si>
  <si>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</si>
  <si>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</si>
  <si>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</si>
  <si>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</si>
  <si>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</si>
  <si>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</si>
  <si>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</si>
  <si>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</si>
  <si>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</si>
  <si>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</si>
  <si>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</si>
  <si>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</si>
  <si>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</si>
  <si>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</si>
  <si>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</si>
  <si>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</si>
  <si>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</si>
  <si>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</si>
  <si>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</si>
  <si>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</si>
  <si>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</si>
  <si>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</si>
  <si>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</si>
  <si>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</si>
  <si>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</si>
  <si>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</si>
  <si>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</si>
  <si>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</si>
  <si>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</si>
  <si>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</si>
  <si>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</si>
  <si>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</si>
  <si>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</si>
  <si>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</si>
  <si>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</si>
  <si>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</si>
  <si>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</si>
  <si>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</si>
  <si>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</si>
  <si>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</si>
  <si>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</si>
  <si>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</si>
  <si>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</si>
  <si>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</si>
  <si>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</si>
  <si>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</si>
  <si>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</si>
  <si>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</si>
  <si>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</si>
  <si>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</si>
  <si>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</si>
  <si>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</si>
  <si>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</si>
  <si>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</si>
  <si>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</si>
  <si>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</si>
  <si>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</si>
  <si>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</si>
  <si>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</si>
  <si>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</si>
  <si>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</si>
  <si>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</si>
  <si>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</si>
  <si>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</si>
  <si>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</si>
  <si>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</si>
  <si>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</si>
  <si>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</si>
  <si>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</si>
  <si>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</si>
  <si>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</si>
  <si>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</si>
  <si>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</si>
  <si>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</si>
  <si>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</si>
  <si>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</si>
  <si>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</si>
  <si>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</si>
  <si>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</si>
  <si>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</si>
  <si>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</si>
  <si>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</si>
  <si>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</si>
  <si>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</si>
  <si>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</si>
  <si>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</si>
  <si>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</si>
  <si>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</si>
  <si>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</si>
  <si>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</si>
  <si>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</si>
  <si>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</si>
  <si>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</si>
  <si>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</si>
  <si>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</si>
  <si>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</si>
  <si>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</si>
  <si>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</si>
  <si>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</si>
  <si>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</si>
  <si>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</si>
  <si>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</si>
  <si>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</si>
  <si>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</si>
  <si>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</si>
  <si>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</si>
  <si>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</si>
  <si>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</si>
  <si>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</si>
  <si>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</si>
  <si>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</si>
  <si>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</si>
  <si>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</si>
  <si>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</si>
  <si>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</si>
  <si>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</si>
  <si>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</si>
  <si>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</si>
  <si>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</si>
  <si>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</si>
  <si>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</si>
  <si>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</si>
  <si>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</si>
  <si>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</si>
  <si>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</si>
  <si>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</si>
  <si>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</si>
  <si>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</si>
  <si>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</si>
  <si>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</si>
  <si>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</si>
  <si>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</si>
  <si>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</si>
  <si>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</si>
  <si>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</si>
  <si>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</si>
  <si>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</si>
  <si>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</si>
  <si>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</si>
  <si>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</si>
  <si>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</si>
  <si>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</si>
  <si>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</si>
  <si>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</si>
  <si>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</si>
  <si>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</si>
  <si>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</si>
  <si>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</si>
  <si>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</si>
  <si>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</si>
  <si>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</si>
  <si>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</si>
  <si>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</si>
  <si>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</si>
  <si>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</si>
  <si>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</si>
  <si>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</si>
  <si>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</si>
  <si>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</si>
  <si>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</si>
  <si>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</si>
  <si>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</si>
  <si>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</si>
  <si>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</si>
  <si>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</si>
  <si>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</si>
  <si>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</si>
  <si>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</si>
  <si>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</si>
  <si>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</si>
  <si>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</si>
  <si>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</si>
  <si>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</si>
  <si>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</si>
  <si>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</si>
  <si>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</si>
  <si>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</si>
  <si>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</si>
  <si>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</si>
  <si>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</si>
  <si>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</si>
  <si>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</si>
  <si>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</si>
  <si>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</si>
  <si>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</si>
  <si>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</si>
  <si>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</si>
  <si>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</si>
  <si>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</si>
  <si>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</si>
  <si>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</si>
  <si>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</si>
  <si>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</si>
  <si>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</si>
  <si>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</si>
  <si>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</si>
  <si>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</si>
  <si>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</si>
  <si>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</si>
  <si>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</si>
  <si>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</si>
  <si>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</si>
  <si>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</si>
  <si>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</si>
  <si>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</si>
  <si>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</si>
  <si>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</si>
  <si>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</si>
  <si>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</si>
  <si>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</si>
  <si>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</si>
  <si>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</si>
  <si>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</si>
  <si>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</si>
  <si>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</si>
  <si>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</si>
  <si>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</si>
  <si>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</si>
  <si>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</si>
  <si>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</si>
  <si>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</si>
  <si>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</si>
  <si>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</si>
  <si>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</si>
  <si>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</si>
  <si>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</si>
  <si>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</si>
  <si>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</si>
  <si>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</si>
  <si>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</si>
  <si>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</si>
  <si>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</si>
  <si>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</si>
  <si>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</si>
  <si>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</si>
  <si>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</si>
  <si>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</si>
  <si>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</si>
  <si>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</si>
  <si>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</si>
  <si>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</si>
  <si>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</si>
  <si>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</si>
  <si>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</si>
  <si>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</si>
  <si>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</si>
  <si>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</si>
  <si>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</si>
  <si>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</si>
  <si>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</si>
  <si>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</si>
  <si>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</si>
  <si>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</si>
  <si>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</si>
  <si>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</si>
  <si>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</si>
  <si>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</si>
  <si>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</si>
  <si>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</si>
  <si>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</si>
  <si>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</si>
  <si>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</si>
  <si>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</si>
  <si>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</si>
  <si>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</si>
  <si>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</si>
  <si>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</si>
  <si>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</si>
  <si>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</si>
  <si>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</si>
  <si>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</si>
  <si>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</si>
  <si>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</si>
  <si>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</si>
  <si>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</si>
  <si>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</si>
  <si>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</si>
  <si>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</si>
  <si>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</si>
  <si>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</si>
  <si>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</si>
  <si>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</si>
  <si>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</si>
  <si>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</si>
  <si>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</si>
  <si>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</si>
  <si>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</si>
  <si>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</si>
  <si>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</si>
  <si>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</si>
  <si>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</si>
  <si>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</si>
  <si>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</si>
  <si>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</si>
  <si>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</si>
  <si>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</si>
  <si>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</si>
  <si>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</si>
  <si>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</si>
  <si>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</si>
  <si>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</si>
  <si>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</si>
  <si>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</si>
  <si>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</si>
  <si>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</si>
  <si>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</si>
  <si>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</si>
  <si>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</si>
  <si>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</si>
  <si>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</si>
  <si>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</si>
  <si>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</si>
  <si>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</si>
  <si>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</si>
  <si>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</si>
  <si>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</si>
  <si>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</si>
  <si>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</si>
  <si>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</si>
  <si>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</si>
  <si>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</si>
  <si>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</si>
  <si>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</si>
  <si>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</si>
  <si>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</si>
  <si>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</si>
  <si>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</si>
  <si>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</si>
  <si>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</si>
  <si>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</si>
  <si>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</si>
  <si>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</si>
  <si>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</si>
  <si>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</si>
  <si>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</si>
  <si>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</si>
  <si>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</si>
  <si>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</si>
  <si>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</si>
  <si>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</si>
  <si>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</si>
  <si>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</si>
  <si>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</si>
  <si>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</si>
  <si>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</si>
  <si>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</si>
  <si>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</si>
  <si>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</si>
  <si>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</si>
  <si>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</si>
  <si>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</si>
  <si>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</si>
  <si>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</si>
  <si>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</si>
  <si>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</si>
  <si>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</si>
  <si>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</si>
  <si>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</si>
  <si>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</si>
  <si>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</si>
  <si>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</si>
  <si>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</si>
  <si>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</si>
  <si>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</si>
  <si>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</si>
  <si>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</si>
  <si>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</si>
  <si>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</si>
  <si>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</si>
  <si>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</si>
  <si>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</si>
  <si>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</si>
  <si>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</si>
  <si>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</si>
  <si>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</si>
  <si>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</si>
  <si>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</si>
  <si>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</si>
  <si>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</si>
  <si>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</si>
  <si>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</si>
  <si>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</si>
  <si>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</si>
  <si>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</si>
  <si>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</si>
  <si>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</si>
  <si>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</si>
  <si>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</si>
  <si>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</si>
  <si>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</si>
  <si>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</si>
  <si>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</si>
  <si>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</si>
  <si>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</si>
  <si>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</si>
  <si>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</si>
  <si>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</si>
  <si>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</si>
  <si>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</si>
  <si>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</si>
  <si>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</si>
  <si>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</si>
  <si>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</si>
  <si>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</si>
  <si>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</si>
  <si>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</si>
  <si>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</si>
  <si>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</si>
  <si>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</si>
  <si>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</si>
  <si>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</si>
  <si>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</si>
  <si>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</si>
  <si>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</si>
  <si>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</si>
  <si>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</si>
  <si>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</si>
  <si>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</si>
  <si>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</si>
  <si>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</si>
  <si>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</si>
  <si>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</si>
  <si>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</si>
  <si>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</si>
  <si>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</si>
  <si>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</si>
  <si>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</si>
  <si>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</si>
  <si>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</si>
  <si>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</si>
  <si>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</si>
  <si>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</si>
  <si>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</si>
  <si>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</si>
  <si>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</si>
  <si>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</si>
  <si>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</si>
  <si>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</si>
  <si>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</si>
  <si>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</si>
  <si>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</si>
  <si>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</si>
  <si>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</si>
  <si>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</si>
  <si>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</si>
  <si>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</si>
  <si>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</si>
  <si>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</si>
  <si>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</si>
  <si>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</si>
  <si>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</si>
  <si>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</si>
  <si>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</si>
  <si>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</si>
  <si>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</si>
  <si>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</si>
  <si>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</si>
  <si>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</si>
  <si>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</si>
  <si>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</si>
  <si>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</si>
  <si>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</si>
  <si>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</si>
  <si>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</si>
  <si>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</si>
  <si>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</si>
  <si>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</si>
  <si>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</si>
  <si>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</si>
  <si>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</si>
  <si>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</si>
  <si>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</si>
  <si>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</si>
  <si>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</si>
  <si>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</si>
  <si>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</si>
  <si>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</si>
  <si>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</si>
  <si>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</si>
  <si>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</si>
  <si>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</si>
  <si>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</si>
  <si>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</si>
  <si>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</si>
  <si>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</si>
  <si>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</si>
  <si>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</si>
  <si>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</si>
  <si>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</si>
  <si>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</si>
  <si>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</si>
  <si>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</si>
  <si>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</si>
  <si>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</si>
  <si>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</si>
  <si>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</si>
  <si>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</si>
  <si>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</si>
  <si>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</si>
  <si>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</si>
  <si>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</si>
  <si>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</si>
  <si>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</si>
  <si>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</si>
  <si>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</si>
  <si>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</si>
  <si>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</si>
  <si>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</si>
  <si>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</si>
  <si>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</si>
  <si>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</si>
  <si>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</si>
  <si>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</si>
  <si>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</si>
  <si>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</si>
  <si>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</si>
  <si>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</si>
  <si>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</si>
  <si>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</si>
  <si>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</si>
  <si>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</si>
  <si>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</si>
  <si>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</si>
  <si>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</si>
  <si>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</si>
  <si>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</si>
  <si>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</si>
  <si>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</si>
  <si>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</si>
  <si>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</si>
  <si>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</si>
  <si>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</si>
  <si>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</si>
  <si>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</si>
  <si>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</si>
  <si>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</si>
  <si>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</si>
  <si>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</si>
  <si>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</si>
  <si>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</si>
  <si>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</si>
  <si>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</si>
  <si>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</si>
  <si>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</si>
  <si>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</si>
  <si>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</si>
  <si>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</si>
  <si>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</si>
  <si>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</si>
  <si>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</si>
  <si>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</si>
  <si>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</si>
  <si>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</si>
  <si>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</si>
  <si>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</si>
  <si>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</si>
  <si>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</si>
  <si>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</si>
  <si>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</si>
  <si>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</si>
  <si>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</si>
  <si>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</si>
  <si>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</si>
  <si>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</si>
  <si>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</si>
  <si>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</si>
  <si>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</si>
  <si>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</si>
  <si>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</si>
  <si>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</si>
  <si>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</si>
  <si>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</si>
  <si>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</si>
  <si>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</si>
  <si>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</si>
  <si>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</si>
  <si>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</si>
  <si>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</si>
  <si>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</si>
  <si>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</si>
  <si>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</si>
  <si>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</si>
  <si>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</si>
  <si>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</si>
  <si>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</si>
  <si>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</si>
  <si>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</si>
  <si>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</si>
  <si>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</si>
  <si>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</si>
  <si>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</si>
  <si>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</si>
  <si>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</si>
  <si>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</si>
  <si>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</si>
  <si>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</si>
  <si>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</si>
  <si>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</si>
  <si>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</si>
  <si>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</si>
  <si>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</si>
  <si>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</si>
  <si>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</si>
  <si>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</si>
  <si>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</si>
  <si>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</si>
  <si>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</si>
  <si>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</si>
  <si>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</si>
  <si>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</si>
  <si>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</si>
  <si>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</si>
  <si>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</si>
  <si>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</si>
  <si>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</si>
  <si>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</si>
  <si>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</si>
  <si>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</si>
  <si>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</si>
  <si>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</si>
  <si>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</si>
  <si>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</si>
  <si>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</si>
  <si>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</si>
  <si>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</si>
  <si>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</si>
  <si>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</si>
  <si>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</si>
  <si>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</si>
  <si>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</si>
  <si>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</si>
  <si>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</si>
  <si>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</si>
  <si>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</si>
  <si>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</si>
  <si>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</si>
  <si>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</si>
  <si>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</si>
  <si>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</si>
  <si>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</si>
  <si>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</si>
  <si>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</si>
  <si>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</si>
  <si>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</si>
  <si>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</si>
  <si>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</si>
  <si>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</si>
  <si>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</si>
  <si>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</si>
  <si>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</si>
  <si>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</si>
  <si>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</si>
  <si>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</si>
  <si>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</si>
  <si>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</si>
  <si>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</si>
  <si>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</si>
  <si>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</si>
  <si>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</si>
  <si>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</si>
  <si>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</si>
  <si>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</si>
  <si>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</si>
  <si>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</si>
  <si>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</si>
  <si>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</si>
  <si>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</si>
  <si>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</si>
  <si>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</si>
  <si>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</si>
  <si>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</si>
  <si>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</si>
  <si>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</si>
  <si>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</si>
  <si>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</si>
  <si>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</si>
  <si>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</si>
  <si>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</si>
  <si>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</si>
  <si>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</si>
  <si>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</si>
  <si>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</si>
  <si>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</si>
  <si>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</si>
  <si>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</si>
  <si>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</si>
  <si>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</si>
  <si>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</si>
  <si>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</si>
  <si>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</si>
  <si>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</si>
  <si>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</si>
  <si>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</si>
  <si>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</si>
  <si>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</si>
  <si>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</si>
  <si>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</si>
  <si>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</si>
  <si>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</si>
  <si>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</si>
  <si>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</si>
  <si>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</si>
  <si>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</si>
  <si>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</si>
  <si>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</si>
  <si>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</si>
  <si>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</si>
  <si>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</si>
  <si>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</si>
  <si>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</si>
  <si>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</si>
  <si>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</si>
  <si>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</si>
  <si>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</si>
  <si>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</si>
  <si>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</si>
  <si>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</si>
  <si>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</si>
  <si>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</si>
  <si>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</si>
  <si>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</si>
  <si>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</si>
  <si>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</si>
  <si>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</si>
  <si>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</si>
  <si>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</si>
  <si>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</si>
  <si>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</si>
  <si>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</si>
  <si>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</si>
  <si>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</si>
  <si>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</si>
  <si>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</si>
  <si>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</si>
  <si>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</si>
  <si>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</si>
  <si>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</si>
  <si>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</si>
  <si>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</si>
  <si>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</si>
  <si>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</si>
  <si>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</si>
  <si>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</si>
  <si>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</si>
  <si>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</si>
  <si>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</si>
  <si>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</si>
  <si>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</si>
  <si>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</si>
  <si>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</si>
  <si>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</si>
  <si>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</si>
  <si>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</si>
  <si>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</si>
  <si>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</si>
  <si>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</si>
  <si>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</si>
  <si>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</si>
  <si>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</si>
  <si>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</si>
  <si>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</si>
  <si>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</si>
  <si>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</si>
  <si>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</si>
  <si>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</si>
  <si>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</si>
  <si>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</si>
  <si>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</si>
  <si>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</si>
  <si>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</si>
  <si>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</si>
  <si>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</si>
  <si>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</si>
  <si>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</si>
  <si>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</si>
  <si>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</si>
  <si>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</si>
  <si>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</si>
  <si>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</si>
  <si>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</si>
  <si>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</si>
  <si>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</si>
  <si>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</si>
  <si>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</si>
  <si>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</si>
  <si>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</si>
  <si>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</si>
  <si>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</si>
  <si>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</si>
  <si>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</si>
  <si>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</si>
  <si>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</si>
  <si>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</si>
  <si>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</si>
  <si>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</si>
  <si>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</si>
  <si>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</si>
  <si>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</si>
  <si>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</si>
  <si>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</si>
  <si>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</si>
  <si>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</si>
  <si>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</si>
  <si>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</si>
  <si>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</si>
  <si>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</si>
  <si>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</si>
  <si>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</si>
  <si>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</si>
  <si>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</si>
  <si>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</si>
  <si>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</si>
  <si>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</si>
  <si>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</si>
  <si>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</si>
  <si>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</si>
  <si>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</si>
  <si>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</si>
  <si>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</si>
  <si>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</si>
  <si>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</si>
  <si>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</si>
  <si>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</si>
  <si>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</si>
  <si>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</si>
  <si>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</si>
  <si>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</si>
  <si>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</si>
  <si>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</si>
  <si>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</si>
  <si>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</si>
  <si>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</si>
  <si>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</si>
  <si>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</si>
  <si>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</si>
  <si>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</si>
  <si>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</si>
  <si>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</si>
  <si>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</si>
  <si>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</si>
  <si>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</si>
  <si>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</si>
  <si>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</si>
  <si>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</si>
  <si>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</si>
  <si>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</si>
  <si>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</si>
  <si>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</si>
  <si>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</si>
  <si>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</si>
  <si>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</si>
  <si>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</si>
  <si>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</si>
  <si>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</si>
  <si>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</si>
  <si>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</si>
  <si>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</si>
  <si>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</si>
  <si>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</si>
  <si>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</si>
  <si>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</si>
  <si>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</si>
  <si>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</si>
  <si>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</si>
  <si>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</si>
  <si>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</si>
  <si>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</si>
  <si>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</si>
  <si>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</si>
  <si>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</si>
  <si>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</si>
  <si>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</si>
  <si>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</si>
  <si>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</si>
  <si>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</si>
  <si>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</si>
  <si>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</si>
  <si>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</si>
  <si>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</si>
  <si>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</si>
  <si>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</si>
  <si>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</si>
  <si>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</si>
  <si>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</si>
  <si>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</si>
  <si>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</si>
  <si>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</si>
  <si>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</si>
  <si>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</si>
  <si>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</si>
  <si>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</si>
  <si>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</si>
  <si>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</si>
  <si>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</si>
  <si>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</si>
  <si>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</si>
  <si>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</si>
  <si>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</si>
  <si>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</si>
  <si>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</si>
  <si>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</si>
  <si>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</si>
  <si>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</si>
  <si>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</si>
  <si>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</si>
  <si>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</si>
  <si>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</si>
  <si>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</si>
  <si>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</si>
  <si>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</si>
  <si>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</si>
  <si>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</si>
  <si>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</si>
  <si>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</si>
  <si>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</si>
  <si>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</si>
  <si>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</si>
  <si>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</si>
  <si>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</si>
  <si>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</si>
  <si>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</si>
  <si>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</si>
  <si>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</si>
  <si>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</si>
  <si>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</si>
  <si>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</si>
  <si>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</si>
  <si>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</si>
  <si>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</si>
  <si>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</si>
  <si>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</si>
  <si>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</si>
  <si>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</si>
  <si>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</si>
  <si>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</si>
  <si>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</si>
  <si>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</si>
  <si>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</si>
  <si>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</si>
  <si>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</si>
  <si>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</si>
  <si>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</si>
  <si>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</si>
  <si>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</si>
  <si>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</si>
  <si>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</si>
  <si>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</si>
  <si>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</si>
  <si>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</si>
  <si>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</si>
  <si>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</si>
  <si>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</si>
  <si>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</si>
  <si>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</si>
  <si>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</si>
  <si>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</si>
  <si>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</si>
  <si>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</si>
  <si>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</si>
  <si>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</si>
  <si>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</si>
  <si>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</si>
  <si>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</si>
  <si>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</si>
  <si>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</si>
  <si>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</si>
  <si>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</si>
  <si>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</si>
  <si>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</si>
  <si>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</si>
  <si>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</si>
  <si>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</si>
  <si>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</si>
  <si>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</si>
  <si>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</si>
  <si>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</si>
  <si>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</si>
  <si>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</si>
  <si>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</si>
  <si>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</si>
  <si>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</si>
  <si>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</si>
  <si>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</si>
  <si>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</si>
  <si>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</si>
  <si>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</si>
  <si>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</si>
  <si>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</si>
  <si>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</si>
  <si>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</si>
  <si>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</si>
  <si>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</si>
  <si>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</si>
  <si>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</si>
  <si>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</si>
  <si>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</si>
  <si>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</si>
  <si>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</si>
  <si>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</si>
  <si>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</si>
  <si>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</si>
  <si>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</si>
  <si>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</si>
  <si>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</si>
  <si>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</si>
  <si>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</si>
  <si>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</si>
  <si>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</si>
  <si>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</si>
  <si>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</si>
  <si>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</si>
  <si>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</si>
  <si>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</si>
  <si>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</si>
  <si>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</si>
  <si>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</si>
  <si>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</si>
  <si>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</si>
  <si>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</si>
  <si>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</si>
  <si>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</si>
  <si>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</si>
  <si>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</si>
  <si>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</si>
  <si>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</si>
  <si>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</si>
  <si>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</si>
  <si>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</si>
  <si>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</si>
  <si>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</si>
  <si>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</si>
  <si>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</si>
  <si>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</si>
  <si>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</si>
  <si>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</si>
  <si>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</si>
  <si>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</si>
  <si>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</si>
  <si>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</si>
  <si>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</si>
  <si>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</si>
  <si>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</si>
  <si>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</si>
  <si>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</si>
  <si>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</si>
  <si>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</si>
  <si>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</si>
  <si>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</si>
  <si>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</si>
  <si>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</si>
  <si>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</si>
  <si>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</si>
  <si>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</si>
  <si>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</si>
  <si>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</si>
  <si>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</si>
  <si>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</si>
  <si>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</si>
  <si>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</si>
  <si>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</si>
  <si>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</si>
  <si>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</si>
  <si>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</si>
  <si>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</si>
  <si>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</si>
  <si>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</si>
  <si>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</si>
  <si>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</si>
  <si>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</si>
  <si>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</si>
  <si>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</si>
  <si>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</si>
  <si>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</si>
  <si>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</si>
  <si>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</si>
  <si>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</si>
  <si>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</si>
  <si>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</si>
  <si>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</si>
  <si>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</si>
  <si>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</si>
  <si>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</si>
  <si>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</si>
  <si>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</si>
  <si>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</si>
  <si>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</si>
  <si>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</si>
  <si>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</si>
  <si>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</si>
  <si>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</si>
  <si>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</si>
  <si>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</si>
  <si>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</si>
  <si>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</si>
  <si>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</si>
  <si>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</si>
  <si>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</si>
  <si>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</si>
  <si>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</si>
  <si>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</si>
  <si>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</si>
  <si>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</si>
  <si>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</si>
  <si>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</si>
  <si>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</si>
  <si>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</si>
  <si>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</si>
  <si>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</si>
  <si>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</si>
  <si>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</si>
  <si>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</si>
  <si>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</si>
  <si>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</si>
  <si>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</si>
  <si>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</si>
  <si>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</si>
  <si>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</si>
  <si>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</si>
  <si>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</si>
  <si>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</si>
  <si>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</si>
  <si>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</si>
  <si>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</si>
  <si>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</si>
  <si>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</si>
  <si>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</si>
  <si>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</si>
  <si>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</si>
  <si>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</si>
  <si>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</si>
  <si>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</si>
  <si>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</si>
  <si>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</si>
  <si>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</si>
  <si>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</si>
  <si>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</si>
  <si>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</si>
  <si>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</si>
  <si>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</si>
  <si>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</si>
  <si>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</si>
  <si>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</si>
  <si>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</si>
  <si>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</si>
  <si>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</si>
  <si>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</si>
  <si>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</si>
  <si>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</si>
  <si>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</si>
  <si>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</si>
  <si>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</si>
  <si>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</si>
  <si>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</si>
  <si>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</si>
  <si>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</si>
  <si>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</si>
  <si>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</si>
  <si>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</si>
  <si>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</si>
  <si>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</si>
  <si>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</si>
  <si>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</si>
  <si>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</si>
  <si>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</si>
  <si>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</si>
  <si>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</si>
  <si>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</si>
  <si>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</si>
  <si>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</si>
  <si>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</si>
  <si>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</si>
  <si>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</si>
  <si>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</si>
  <si>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</si>
  <si>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</si>
  <si>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</si>
  <si>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</si>
  <si>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</si>
  <si>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</si>
  <si>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</si>
  <si>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</si>
  <si>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</si>
  <si>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</si>
  <si>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</si>
  <si>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</si>
  <si>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</si>
  <si>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</si>
  <si>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</si>
  <si>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</si>
  <si>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</si>
  <si>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</si>
  <si>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</si>
  <si>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</si>
  <si>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</si>
  <si>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</si>
  <si>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</si>
  <si>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</si>
  <si>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</si>
  <si>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</si>
  <si>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</si>
  <si>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</si>
  <si>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</si>
  <si>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</si>
  <si>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</si>
  <si>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</si>
  <si>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</si>
  <si>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</si>
  <si>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</si>
  <si>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</si>
  <si>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</si>
  <si>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</si>
  <si>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</si>
  <si>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</si>
  <si>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</si>
  <si>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</si>
  <si>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</si>
  <si>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</si>
  <si>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</si>
  <si>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</si>
  <si>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</si>
  <si>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</si>
  <si>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</si>
  <si>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</si>
  <si>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</si>
  <si>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</si>
  <si>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</si>
  <si>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</si>
  <si>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</si>
  <si>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</si>
  <si>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</si>
  <si>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</si>
  <si>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</si>
  <si>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</si>
  <si>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</si>
  <si>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</si>
  <si>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</si>
  <si>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</si>
  <si>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</si>
  <si>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>Troca de barra curta</t>
  </si>
  <si>
    <t>Lindomar</t>
  </si>
  <si>
    <t>ELSON</t>
  </si>
  <si>
    <t>Deslcoamento de TCS para TIN</t>
  </si>
  <si>
    <t>PAM-PSS</t>
  </si>
  <si>
    <t>PAMPSS</t>
  </si>
  <si>
    <t>* Deslocamento V80 VMA de PAM (1854) - PQI (1935) 
* Inspeção 30km/h PQI (1935) a PSS (2029)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</si>
  <si>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</si>
  <si>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</si>
  <si>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</si>
  <si>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</si>
  <si>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</si>
  <si>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</si>
  <si>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</si>
  <si>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</si>
  <si>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</si>
  <si>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</si>
  <si>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</si>
  <si>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</si>
  <si>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</si>
  <si>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</si>
  <si>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</si>
  <si>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</si>
  <si>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</si>
  <si>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</si>
  <si>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</si>
  <si>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</si>
  <si>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</si>
  <si>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</si>
  <si>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</si>
  <si>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</si>
  <si>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</si>
  <si>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</si>
  <si>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</si>
  <si>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</si>
  <si>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</si>
  <si>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</si>
  <si>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</si>
  <si>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</si>
  <si>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</si>
  <si>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</si>
  <si>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</si>
  <si>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</si>
  <si>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</si>
  <si>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</si>
  <si>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</si>
  <si>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</si>
  <si>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</si>
  <si>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</si>
  <si>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</si>
  <si>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</si>
  <si>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</si>
  <si>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</si>
  <si>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</si>
  <si>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</si>
  <si>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</si>
  <si>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</si>
  <si>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</si>
  <si>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</si>
  <si>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</si>
  <si>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</si>
  <si>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Sem oportunidade
⚪ *Ativo:* V48
   ├ KM: 74
   └ Status: MC1 as 08:58h - Licença as 09:57h
⚪ *Ativo:* W48
   ├ KM: 74
   └ Status: MC1 as 09:57h - Licença as 11:08h 
⚪ *Ativo:* MARCOS (TF-520)
   ├ KM: 74
   └ Status: Pronto as 10:09h - Faixa após o I60
⚪ *Ativo:* E18
   ├ KM: 78
   └ Status: MC1 as 08:06h - Autorizado as 08:17h
⚪ *Ativo:* E14
   ├ KM: 103
   └ Status: Previsão de MC1 as 00:30h
⚪ *Ativo:* V80
   ├ KM: 103
   └ Status: MC1 as 12:08h - aguardando faixa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</si>
</sst>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zoomScaleNormal="100" workbookViewId="0">
      <pane xSplit="6" topLeftCell="AN191" activePane="topRight" state="frozen"/>
      <selection pane="topRight" activeCell="BJ206" sqref="BJ20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1172</v>
      </c>
      <c r="AJ1" s="250"/>
      <c r="AK1" s="250"/>
      <c r="AL1" s="250"/>
      <c r="AM1" s="250"/>
      <c r="AN1" s="250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0"/>
      <c r="BG1" s="3"/>
      <c r="BH1" s="251" t="s">
        <v>1173</v>
      </c>
      <c r="BI1" s="251"/>
      <c r="BJ1" s="251"/>
      <c r="BK1" s="251"/>
      <c r="BL1" s="43"/>
      <c r="BM1" s="249" t="s">
        <v>1174</v>
      </c>
      <c r="BN1" s="249"/>
      <c r="BO1" s="249"/>
      <c r="BP1" s="249"/>
      <c r="BQ1" s="249"/>
      <c r="BR1" s="249"/>
      <c r="BS1" s="24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0" t="s">
        <v>1175</v>
      </c>
      <c r="AJ2" s="250"/>
      <c r="AK2" s="250"/>
      <c r="AL2" s="250"/>
      <c r="AM2" s="250"/>
      <c r="AN2" s="250"/>
      <c r="AO2" s="250"/>
      <c r="AP2" s="250"/>
      <c r="AQ2" s="250"/>
      <c r="AR2" s="153"/>
      <c r="AS2" s="252" t="s">
        <v>1178</v>
      </c>
      <c r="AT2" s="252"/>
      <c r="AU2" s="252"/>
      <c r="AV2" s="252"/>
      <c r="AW2" s="252"/>
      <c r="AX2" s="252"/>
      <c r="AY2" s="252"/>
      <c r="AZ2" s="4"/>
      <c r="BA2" s="248" t="s">
        <v>1179</v>
      </c>
      <c r="BB2" s="248"/>
      <c r="BC2" s="250" t="s">
        <v>1176</v>
      </c>
      <c r="BD2" s="250"/>
      <c r="BE2" s="250"/>
      <c r="BF2" s="250"/>
      <c r="BG2" s="3"/>
      <c r="BH2" s="251"/>
      <c r="BI2" s="251"/>
      <c r="BJ2" s="251"/>
      <c r="BK2" s="251"/>
      <c r="BL2" s="43"/>
      <c r="BM2" s="249"/>
      <c r="BN2" s="249"/>
      <c r="BO2" s="249"/>
      <c r="BP2" s="249"/>
      <c r="BQ2" s="249"/>
      <c r="BR2" s="249"/>
      <c r="BS2" s="24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8" t="s">
        <v>1180</v>
      </c>
      <c r="AJ3" s="248"/>
      <c r="AK3" s="248" t="s">
        <v>1181</v>
      </c>
      <c r="AL3" s="248"/>
      <c r="AM3" s="248"/>
      <c r="AN3" s="248"/>
      <c r="AO3" s="248"/>
      <c r="AP3" s="248"/>
      <c r="AQ3" s="248"/>
      <c r="AR3" s="154"/>
      <c r="AS3" s="253" t="s">
        <v>1187</v>
      </c>
      <c r="AT3" s="253"/>
      <c r="AU3" s="253" t="s">
        <v>1188</v>
      </c>
      <c r="AV3" s="253"/>
      <c r="AW3" s="253" t="s">
        <v>1189</v>
      </c>
      <c r="AX3" s="253"/>
      <c r="AY3" s="57" t="s">
        <v>1190</v>
      </c>
      <c r="AZ3" s="57"/>
      <c r="BA3" s="248"/>
      <c r="BB3" s="248"/>
      <c r="BC3" s="248" t="s">
        <v>1183</v>
      </c>
      <c r="BD3" s="248"/>
      <c r="BE3" s="248"/>
      <c r="BF3" s="248"/>
      <c r="BG3" s="56"/>
      <c r="BH3" s="251"/>
      <c r="BI3" s="251"/>
      <c r="BJ3" s="251"/>
      <c r="BK3" s="251"/>
      <c r="BL3" s="43"/>
      <c r="BM3" s="249" t="s">
        <v>1191</v>
      </c>
      <c r="BN3" s="249"/>
      <c r="BO3" s="249"/>
      <c r="BP3" s="249"/>
      <c r="BQ3" s="249" t="s">
        <v>160</v>
      </c>
      <c r="BR3" s="249"/>
      <c r="BS3" s="249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5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6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6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6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6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6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6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6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6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6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6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6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6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6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6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6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6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6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6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6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6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6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6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6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6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6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6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6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6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6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6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6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6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6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6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6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6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6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6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6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6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6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7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ref="BQ188:BQ202" si="23">IF(AND(BR188&lt;1,BS188&lt;1),"Produção e Intervalo",IF(BR188&lt;1,"Intervalo",IF(BS188&lt;1,"Produção","Aderente")))</f>
        <v>Produção e 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0</v>
      </c>
      <c r="BT188" s="231" t="str">
        <f t="shared" ref="BT188:BT202" si="26">IF(BN188="","",SUBSTITUTE(BM188," ","")&amp;SUBSTITUTE(BN188," ",""))</f>
        <v/>
      </c>
    </row>
    <row r="189" spans="1:72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1655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 t="str">
        <f>IF(D191="","*",IFERROR(IF(ISODD(COUNT(AS191:AX191)),"ERRO",SUM((AT191-AS191),(AV191-AU191),(AX191-AW191))),"ERRO"))</f>
        <v>ERRO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e">
        <f t="shared" si="23"/>
        <v>#VALUE!</v>
      </c>
      <c r="BR191" s="15" t="e">
        <f t="shared" si="24"/>
        <v>#VALUE!</v>
      </c>
      <c r="BS191" s="15">
        <f t="shared" si="25"/>
        <v>0</v>
      </c>
      <c r="BT191" s="231" t="str">
        <f t="shared" si="26"/>
        <v/>
      </c>
    </row>
    <row r="192" spans="1:72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1658</v>
      </c>
      <c r="BK192" s="14" t="s">
        <v>1659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1660</v>
      </c>
      <c r="BK193" s="14" t="s">
        <v>1661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1668</v>
      </c>
      <c r="BK196" s="14" t="s">
        <v>1669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 hidden="1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 t="s">
        <v>621</v>
      </c>
      <c r="I201" s="134" t="s">
        <v>11</v>
      </c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1670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 hidden="1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1671</v>
      </c>
      <c r="W203" s="134" t="s">
        <v>1367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1672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 hidden="1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1584</v>
      </c>
      <c r="W209" s="134" t="s">
        <v>1673</v>
      </c>
      <c r="X209" s="151" t="s">
        <v>1005</v>
      </c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idden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937</v>
      </c>
      <c r="I217" s="134" t="s">
        <v>960</v>
      </c>
      <c r="J217" s="150">
        <v>103</v>
      </c>
      <c r="K217" s="150">
        <v>1935</v>
      </c>
      <c r="L217" s="71">
        <v>2029</v>
      </c>
      <c r="M217" s="148" t="s">
        <v>1674</v>
      </c>
      <c r="N217" s="148" t="s">
        <v>1675</v>
      </c>
      <c r="O217" s="134">
        <v>0.41666666666666669</v>
      </c>
      <c r="P217" s="134">
        <v>4.1666666666666664E-2</v>
      </c>
      <c r="Q217" s="71">
        <v>1</v>
      </c>
      <c r="R217" s="9" t="s">
        <v>9</v>
      </c>
      <c r="S217" s="170" t="s">
        <v>662</v>
      </c>
      <c r="T217" s="170" t="s">
        <v>933</v>
      </c>
      <c r="U217" s="188" t="s">
        <v>902</v>
      </c>
      <c r="V217" s="142" t="s">
        <v>1445</v>
      </c>
      <c r="W217" s="220" t="s">
        <v>1676</v>
      </c>
      <c r="X217" s="151" t="s">
        <v>1005</v>
      </c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 t="s">
        <v>710</v>
      </c>
      <c r="I219" s="134" t="s">
        <v>710</v>
      </c>
      <c r="J219" s="150">
        <v>78</v>
      </c>
      <c r="K219" s="150">
        <v>176</v>
      </c>
      <c r="L219" s="71" t="s">
        <v>11</v>
      </c>
      <c r="M219" s="148" t="s">
        <v>709</v>
      </c>
      <c r="N219" s="148" t="s">
        <v>710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1629</v>
      </c>
      <c r="W219" s="134" t="s">
        <v>1630</v>
      </c>
      <c r="X219" s="151" t="s">
        <v>1005</v>
      </c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1677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76" t="s">
        <v>104</v>
      </c>
      <c r="D3" s="176" t="s">
        <v>1678</v>
      </c>
      <c r="E3" s="176" t="s">
        <v>1679</v>
      </c>
      <c r="F3" s="176" t="s">
        <v>1680</v>
      </c>
      <c r="G3" s="176" t="s">
        <v>1681</v>
      </c>
      <c r="H3" s="176" t="s">
        <v>1682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1683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1684</v>
      </c>
      <c r="D12" s="177">
        <v>9049</v>
      </c>
      <c r="E12" s="178">
        <v>46044</v>
      </c>
      <c r="F12" s="180" t="s">
        <v>1685</v>
      </c>
      <c r="G12" s="177" t="s">
        <v>1686</v>
      </c>
      <c r="H12" s="177"/>
    </row>
    <row r="13" spans="3:8">
      <c r="C13" s="177" t="s">
        <v>1684</v>
      </c>
      <c r="D13" s="177">
        <v>9044</v>
      </c>
      <c r="E13" s="178">
        <v>46044</v>
      </c>
      <c r="F13" s="180" t="s">
        <v>1687</v>
      </c>
      <c r="G13" s="177" t="s">
        <v>1688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1690</v>
      </c>
      <c r="C2" s="83" t="s">
        <v>1197</v>
      </c>
      <c r="D2" s="83" t="s">
        <v>1199</v>
      </c>
      <c r="E2" s="83" t="s">
        <v>1691</v>
      </c>
      <c r="F2" s="83" t="s">
        <v>1692</v>
      </c>
      <c r="G2" s="83" t="s">
        <v>1693</v>
      </c>
      <c r="H2" s="83" t="s">
        <v>1694</v>
      </c>
      <c r="I2" s="83" t="s">
        <v>1695</v>
      </c>
      <c r="J2" s="83" t="s">
        <v>1696</v>
      </c>
      <c r="K2" s="109" t="s">
        <v>1697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F1" workbookViewId="0">
      <selection activeCell="L913" sqref="L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5"/>
      <c r="B2" s="256"/>
      <c r="C2" s="25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8" t="s">
        <v>1260</v>
      </c>
      <c r="Q2" s="259"/>
      <c r="R2" s="88"/>
      <c r="S2" s="88"/>
      <c r="T2" s="89"/>
      <c r="U2" s="260" t="s">
        <v>1698</v>
      </c>
      <c r="V2" s="260"/>
      <c r="W2" s="26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1699</v>
      </c>
      <c r="B3" s="91" t="s">
        <v>1700</v>
      </c>
      <c r="C3" s="91" t="s">
        <v>7</v>
      </c>
      <c r="D3" s="92" t="s">
        <v>1212</v>
      </c>
      <c r="E3" s="92" t="s">
        <v>366</v>
      </c>
      <c r="F3" s="92" t="s">
        <v>1701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1702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>
      <c r="A199" s="95" t="str">
        <f>IF(FN_MC!Y202="","*",FN_MC!Y202)</f>
        <v>*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109</v>
      </c>
      <c r="V200" s="98">
        <f ca="1">_xlfn.XLOOKUP(G200&amp;$V$3,BS_CONTROLE[CHAVE],BS_CONTROLE[Quantidade_11],"-")</f>
        <v>180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*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*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7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*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15</v>
      </c>
      <c r="V205" s="98">
        <f ca="1">_xlfn.XLOOKUP(G205&amp;$V$3,BS_CONTROLE[CHAVE],BS_CONTROLE[Quantidade_11],"-")</f>
        <v>0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IF(FN_MC!Y211="","*",FN_MC!Y211)</f>
        <v>*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*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2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47690</v>
      </c>
      <c r="V212" s="98">
        <f ca="1">_xlfn.XLOOKUP(G212&amp;$V$3,BS_CONTROLE[CHAVE],BS_CONTROLE[Quantidade_11],"-")</f>
        <v>20000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IF(FN_MC!Y217="","*",FN_MC!Y217)</f>
        <v>*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*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*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1" t="s">
        <v>1703</v>
      </c>
      <c r="C2" s="261"/>
      <c r="D2" s="261"/>
      <c r="E2" s="261"/>
      <c r="F2" s="261"/>
      <c r="G2" s="261"/>
    </row>
    <row r="3" spans="2:7">
      <c r="B3" s="262"/>
      <c r="C3" s="262"/>
      <c r="D3" s="262"/>
      <c r="E3" s="262"/>
      <c r="F3" s="262"/>
      <c r="G3" s="262"/>
    </row>
    <row r="4" spans="2:7" ht="40.5">
      <c r="B4" s="181" t="s">
        <v>1704</v>
      </c>
      <c r="C4" s="181" t="s">
        <v>1705</v>
      </c>
      <c r="D4" s="181" t="s">
        <v>1706</v>
      </c>
      <c r="E4" s="181" t="s">
        <v>1707</v>
      </c>
      <c r="F4" s="181" t="s">
        <v>366</v>
      </c>
      <c r="G4" s="181" t="s">
        <v>1708</v>
      </c>
    </row>
    <row r="5" spans="2:7">
      <c r="B5" s="182" t="s">
        <v>1709</v>
      </c>
      <c r="C5" s="182">
        <v>309525</v>
      </c>
      <c r="D5" s="182" t="s">
        <v>1710</v>
      </c>
      <c r="E5" s="182" t="s">
        <v>249</v>
      </c>
      <c r="F5" s="182" t="s">
        <v>1711</v>
      </c>
      <c r="G5" s="183">
        <v>46296</v>
      </c>
    </row>
    <row r="6" spans="2:7">
      <c r="B6" s="182" t="s">
        <v>1712</v>
      </c>
      <c r="C6" s="182">
        <v>257410</v>
      </c>
      <c r="D6" s="182" t="s">
        <v>1713</v>
      </c>
      <c r="E6" s="182" t="s">
        <v>249</v>
      </c>
      <c r="F6" s="182" t="s">
        <v>1711</v>
      </c>
      <c r="G6" s="183"/>
    </row>
    <row r="7" spans="2:7">
      <c r="B7" s="182" t="s">
        <v>1484</v>
      </c>
      <c r="C7" s="182">
        <v>256875</v>
      </c>
      <c r="D7" s="182" t="s">
        <v>1714</v>
      </c>
      <c r="E7" s="182" t="s">
        <v>249</v>
      </c>
      <c r="F7" s="182" t="s">
        <v>1711</v>
      </c>
      <c r="G7" s="183">
        <v>46296</v>
      </c>
    </row>
    <row r="8" spans="2:7">
      <c r="B8" s="182" t="s">
        <v>1715</v>
      </c>
      <c r="C8" s="182">
        <v>257278</v>
      </c>
      <c r="D8" s="182" t="s">
        <v>1716</v>
      </c>
      <c r="E8" s="182" t="s">
        <v>240</v>
      </c>
      <c r="F8" s="182" t="s">
        <v>1717</v>
      </c>
      <c r="G8" s="183">
        <v>46235</v>
      </c>
    </row>
    <row r="9" spans="2:7">
      <c r="B9" s="182" t="s">
        <v>1718</v>
      </c>
      <c r="C9" s="182">
        <v>261794</v>
      </c>
      <c r="D9" s="182" t="s">
        <v>1719</v>
      </c>
      <c r="E9" s="182" t="s">
        <v>240</v>
      </c>
      <c r="F9" s="182" t="s">
        <v>1717</v>
      </c>
      <c r="G9" s="183">
        <v>46082</v>
      </c>
    </row>
    <row r="10" spans="2:7">
      <c r="B10" s="182" t="s">
        <v>1720</v>
      </c>
      <c r="C10" s="182">
        <v>257033</v>
      </c>
      <c r="D10" s="182" t="s">
        <v>1721</v>
      </c>
      <c r="E10" s="182" t="s">
        <v>240</v>
      </c>
      <c r="F10" s="182" t="s">
        <v>480</v>
      </c>
      <c r="G10" s="182" t="s">
        <v>1722</v>
      </c>
    </row>
    <row r="11" spans="2:7">
      <c r="B11" s="182" t="s">
        <v>1723</v>
      </c>
      <c r="C11" s="182">
        <v>396578</v>
      </c>
      <c r="D11" s="182" t="s">
        <v>1724</v>
      </c>
      <c r="E11" s="182" t="s">
        <v>240</v>
      </c>
      <c r="F11" s="182" t="s">
        <v>480</v>
      </c>
      <c r="G11" s="182" t="s">
        <v>1722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3" t="s">
        <v>1725</v>
      </c>
      <c r="D5" s="264"/>
      <c r="E5" s="264"/>
      <c r="F5" s="264"/>
      <c r="G5" s="264"/>
      <c r="H5" s="264"/>
      <c r="I5" s="264"/>
      <c r="J5" s="265"/>
      <c r="K5" s="266" t="s">
        <v>1726</v>
      </c>
      <c r="L5" s="267"/>
      <c r="M5" s="267"/>
      <c r="N5" s="267"/>
      <c r="O5" s="268" t="s">
        <v>1727</v>
      </c>
      <c r="P5" s="269"/>
      <c r="Q5" s="270"/>
    </row>
    <row r="6" spans="1:17" s="81" customFormat="1" ht="15.75" customHeight="1">
      <c r="A6" s="75" t="s">
        <v>1701</v>
      </c>
      <c r="B6" s="82" t="s">
        <v>1700</v>
      </c>
      <c r="C6" s="83" t="s">
        <v>1212</v>
      </c>
      <c r="D6" s="84" t="s">
        <v>1213</v>
      </c>
      <c r="E6" s="83" t="s">
        <v>1728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1729</v>
      </c>
      <c r="M6" s="116" t="s">
        <v>29</v>
      </c>
      <c r="N6" s="117" t="s">
        <v>1207</v>
      </c>
      <c r="O6" s="159" t="s">
        <v>1250</v>
      </c>
      <c r="P6" s="128"/>
      <c r="Q6" s="138" t="s">
        <v>1730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tabSelected="1"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71"/>
    </row>
    <row r="2" spans="1:73">
      <c r="A2" s="272"/>
      <c r="C2" s="234"/>
    </row>
    <row r="4" spans="1:73">
      <c r="B4" s="271"/>
    </row>
    <row r="5" spans="1:73">
      <c r="A5" s="272"/>
      <c r="B5" s="273" t="s">
        <v>1731</v>
      </c>
      <c r="C5" s="234"/>
    </row>
    <row r="6" spans="1:73">
      <c r="B6" s="274"/>
    </row>
    <row r="8" spans="1:73">
      <c r="BT8" s="271"/>
    </row>
    <row r="9" spans="1:73">
      <c r="BS9" s="272"/>
      <c r="BU9" s="234"/>
    </row>
    <row r="10" spans="1:73">
      <c r="BT10" s="274"/>
    </row>
    <row r="17" spans="1:1">
      <c r="A17" s="272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2026-02-18T19:49:43Z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