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48" documentId="8_{B6337239-1A00-434D-AAD0-422EA1FEB5AE}" xr6:coauthVersionLast="47" xr6:coauthVersionMax="47" xr10:uidLastSave="{37A5965D-7903-4C7C-8209-76DBFEE6151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<sst xmlns="http://schemas.openxmlformats.org/spreadsheetml/2006/main" count="5977" uniqueCount="1602">
  <si>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</si>
  <si>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</si>
  <si>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</si>
  <si>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</si>
  <si>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</si>
  <si>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</si>
  <si>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</si>
  <si>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</si>
  <si>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</si>
  <si>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</si>
  <si>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</si>
  <si>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</si>
  <si>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</si>
  <si>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</si>
  <si>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</si>
  <si>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</si>
  <si>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</si>
  <si>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</si>
  <si>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</si>
  <si>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</si>
  <si>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</si>
  <si>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</si>
  <si>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</si>
  <si>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</si>
  <si>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</si>
  <si>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</si>
  <si>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</si>
  <si>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</si>
  <si>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</si>
  <si>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</si>
  <si>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</si>
  <si>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</si>
  <si>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</si>
  <si>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</si>
  <si>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</si>
  <si>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</si>
  <si>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</si>
  <si>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</si>
  <si>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</si>
  <si>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</si>
  <si>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</si>
  <si>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</si>
  <si>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</si>
  <si>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</si>
  <si>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</si>
  <si>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</si>
  <si>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</si>
  <si>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</si>
  <si>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</si>
  <si>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</si>
  <si>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</si>
  <si>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</si>
  <si>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</si>
  <si>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</si>
  <si>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</si>
  <si>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</si>
  <si>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</si>
  <si>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</si>
  <si>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</si>
  <si>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</si>
  <si>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</si>
  <si>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</si>
  <si>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</si>
  <si>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</si>
  <si>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</si>
  <si>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</si>
  <si>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</si>
  <si>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</si>
  <si>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</si>
  <si>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</si>
  <si>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</si>
  <si>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</si>
  <si>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</si>
  <si>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</si>
  <si>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</si>
  <si>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</si>
  <si>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</si>
  <si>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</si>
  <si>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</si>
  <si>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</si>
  <si>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</si>
  <si>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</si>
  <si>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</si>
  <si>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</si>
  <si>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</si>
  <si>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</si>
  <si>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</si>
  <si>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</si>
  <si>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</si>
  <si>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</si>
  <si>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</si>
  <si>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</si>
  <si>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</si>
  <si>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</si>
  <si>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</si>
  <si>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</si>
  <si>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</si>
  <si>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</si>
  <si>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</si>
  <si>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</si>
  <si>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</si>
  <si>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</si>
  <si>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</si>
  <si>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</si>
  <si>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</si>
  <si>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</si>
  <si>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</si>
  <si>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</si>
  <si>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</si>
  <si>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</si>
  <si>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</si>
  <si>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</si>
  <si>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</si>
  <si>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</si>
  <si>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</si>
  <si>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</si>
  <si>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</si>
  <si>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</si>
  <si>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</si>
  <si>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</si>
  <si>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</si>
  <si>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</si>
  <si>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</si>
  <si>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</si>
  <si>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</si>
  <si>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</si>
  <si>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</si>
  <si>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</si>
  <si>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</si>
  <si>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</si>
  <si>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</si>
  <si>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</si>
  <si>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</si>
  <si>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</si>
  <si>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</si>
  <si>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</si>
  <si>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</si>
  <si>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</si>
  <si>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</si>
  <si>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</si>
  <si>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</si>
  <si>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</si>
  <si>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</si>
  <si>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</si>
  <si>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</si>
  <si>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</si>
  <si>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</si>
  <si>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</si>
  <si>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</si>
  <si>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</si>
  <si>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</si>
  <si>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</si>
  <si>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</si>
  <si>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</si>
  <si>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</si>
  <si>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</si>
  <si>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</si>
  <si>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</si>
  <si>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</si>
  <si>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</si>
  <si>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</si>
  <si>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</si>
  <si>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</si>
  <si>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</si>
  <si>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</si>
  <si>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</si>
  <si>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</si>
  <si>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</si>
  <si>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</si>
  <si>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</si>
  <si>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</si>
  <si>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</si>
  <si>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</si>
  <si>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</si>
  <si>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</si>
  <si>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</si>
  <si>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</si>
  <si>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</si>
  <si>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</si>
  <si>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</si>
  <si>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</si>
  <si>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</si>
  <si>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</si>
  <si>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</si>
  <si>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</si>
  <si>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</si>
  <si>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</si>
  <si>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</si>
  <si>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</si>
  <si>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</si>
  <si>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</si>
  <si>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</si>
  <si>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</si>
  <si>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</si>
  <si>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</si>
  <si>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</si>
  <si>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</si>
  <si>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</si>
  <si>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</si>
  <si>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</si>
  <si>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</si>
  <si>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</si>
  <si>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</si>
  <si>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</si>
  <si>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</si>
  <si>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</si>
  <si>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</si>
  <si>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</si>
  <si>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</si>
  <si>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</si>
  <si>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</si>
  <si>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</si>
  <si>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</si>
  <si>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</si>
  <si>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</si>
  <si>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</si>
  <si>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</si>
  <si>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</si>
  <si>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</si>
  <si>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</si>
  <si>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</si>
  <si>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</si>
  <si>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</si>
  <si>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</si>
  <si>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</si>
  <si>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</si>
  <si>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</si>
  <si>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</si>
  <si>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</si>
  <si>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</si>
  <si>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</si>
  <si>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</si>
  <si>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</si>
  <si>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</si>
  <si>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</si>
  <si>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</si>
  <si>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</si>
  <si>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</si>
  <si>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</si>
  <si>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</si>
  <si>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</si>
  <si>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</si>
  <si>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</si>
  <si>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</si>
  <si>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</si>
  <si>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</si>
  <si>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</si>
  <si>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</si>
  <si>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</si>
  <si>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</si>
  <si>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</si>
  <si>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</si>
  <si>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</si>
  <si>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</si>
  <si>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</si>
  <si>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</si>
  <si>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</si>
  <si>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</si>
  <si>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</si>
  <si>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</si>
  <si>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</si>
  <si>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</si>
  <si>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</si>
  <si>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</si>
  <si>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</si>
  <si>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</si>
  <si>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</si>
  <si>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</si>
  <si>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</si>
  <si>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</si>
  <si>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</si>
  <si>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</si>
  <si>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</si>
  <si>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</si>
  <si>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</si>
  <si>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</si>
  <si>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</si>
  <si>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</si>
  <si>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</si>
  <si>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</si>
  <si>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</si>
  <si>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</si>
  <si>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</si>
  <si>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</si>
  <si>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</si>
  <si>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</si>
  <si>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</si>
  <si>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</si>
  <si>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</si>
  <si>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</si>
  <si>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</si>
  <si>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</si>
  <si>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</si>
  <si>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</si>
  <si>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</si>
  <si>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</si>
  <si>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</si>
  <si>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</si>
  <si>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</si>
  <si>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</si>
  <si>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</si>
  <si>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</si>
  <si>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</si>
  <si>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</si>
  <si>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</si>
  <si>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</si>
  <si>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</si>
  <si>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</si>
  <si>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</si>
  <si>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</si>
  <si>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</si>
  <si>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</si>
  <si>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</si>
  <si>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</si>
  <si>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</si>
  <si>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</si>
  <si>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</si>
  <si>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</si>
  <si>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</si>
  <si>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</si>
  <si>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</si>
  <si>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</si>
  <si>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</si>
  <si>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</si>
  <si>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</si>
  <si>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</si>
  <si>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</si>
  <si>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</si>
  <si>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</si>
  <si>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</si>
  <si>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</si>
  <si>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</si>
  <si>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</si>
  <si>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</si>
  <si>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</si>
  <si>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</si>
  <si>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</si>
  <si>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</si>
  <si>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</si>
  <si>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</si>
  <si>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</si>
  <si>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</si>
  <si>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</si>
  <si>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</si>
  <si>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</si>
  <si>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</si>
  <si>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</si>
  <si>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</si>
  <si>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</si>
  <si>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</si>
  <si>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</si>
  <si>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</si>
  <si>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</si>
  <si>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</si>
  <si>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</si>
  <si>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</si>
  <si>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</si>
  <si>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</si>
  <si>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</si>
  <si>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</si>
  <si>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</si>
  <si>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</si>
  <si>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</si>
  <si>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</si>
  <si>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</si>
  <si>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</si>
  <si>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</si>
  <si>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</si>
  <si>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</si>
  <si>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</si>
  <si>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</si>
  <si>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</si>
  <si>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</si>
  <si>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</si>
  <si>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</si>
  <si>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</si>
  <si>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</si>
  <si>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</si>
  <si>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</si>
  <si>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</si>
  <si>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</si>
  <si>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</si>
  <si>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</si>
  <si>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</si>
  <si>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</si>
  <si>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</si>
  <si>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</si>
  <si>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</si>
  <si>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</si>
  <si>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</si>
  <si>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</si>
  <si>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</si>
  <si>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</si>
  <si>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</si>
  <si>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</si>
  <si>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</si>
  <si>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</si>
  <si>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</si>
  <si>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</si>
  <si>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</si>
  <si>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</si>
  <si>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</si>
  <si>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</si>
  <si>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</si>
  <si>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</si>
  <si>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</si>
  <si>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</si>
  <si>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</si>
  <si>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</si>
  <si>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</si>
  <si>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</si>
  <si>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</si>
  <si>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</si>
  <si>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</si>
  <si>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</si>
  <si>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</si>
  <si>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</si>
  <si>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</si>
  <si>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</si>
  <si>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</si>
  <si>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</si>
  <si>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</si>
  <si>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</si>
  <si>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</si>
  <si>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</si>
  <si>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</si>
  <si>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</si>
  <si>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</si>
  <si>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</si>
  <si>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</si>
  <si>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</si>
  <si>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</si>
  <si>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</si>
  <si>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</si>
  <si>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</si>
  <si>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</si>
  <si>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</si>
  <si>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</si>
  <si>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</si>
  <si>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</si>
  <si>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</si>
  <si>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</si>
  <si>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</si>
  <si>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</si>
  <si>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</si>
  <si>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</si>
  <si>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</si>
  <si>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</si>
  <si>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</si>
  <si>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</si>
  <si>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</si>
  <si>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</si>
  <si>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</si>
  <si>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</si>
  <si>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</si>
  <si>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</si>
  <si>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</si>
  <si>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</si>
  <si>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</si>
  <si>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</si>
  <si>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</si>
  <si>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</si>
  <si>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</si>
  <si>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</si>
  <si>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</si>
  <si>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</si>
  <si>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</si>
  <si>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</si>
  <si>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</si>
  <si>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</si>
  <si>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</si>
  <si>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</si>
  <si>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</si>
  <si>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</si>
  <si>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</si>
  <si>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</si>
  <si>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</si>
  <si>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</si>
  <si>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</si>
  <si>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</si>
  <si>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</si>
  <si>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</si>
  <si>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</si>
  <si>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</si>
  <si>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</si>
  <si>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</si>
  <si>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</si>
  <si>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</si>
  <si>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</si>
  <si>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</si>
  <si>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</si>
  <si>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</si>
  <si>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</si>
  <si>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</si>
  <si>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</si>
  <si>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</si>
  <si>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</si>
  <si>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</si>
  <si>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</si>
  <si>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</si>
  <si>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</si>
  <si>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</si>
  <si>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</si>
  <si>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</si>
  <si>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</si>
  <si>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</si>
  <si>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</si>
  <si>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</si>
  <si>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</si>
  <si>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</si>
  <si>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</si>
  <si>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</si>
  <si>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</si>
  <si>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</si>
  <si>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</si>
  <si>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</si>
  <si>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</si>
  <si>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</si>
  <si>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</si>
  <si>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</si>
  <si>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</si>
  <si>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</si>
  <si>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</si>
  <si>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</si>
  <si>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</si>
  <si>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</si>
  <si>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</si>
  <si>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</si>
  <si>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</si>
  <si>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</si>
  <si>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</si>
  <si>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</si>
  <si>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</si>
  <si>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</si>
  <si>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</si>
  <si>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</si>
  <si>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</si>
  <si>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</si>
  <si>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</si>
  <si>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</si>
  <si>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</si>
  <si>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</si>
  <si>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</si>
  <si>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</si>
  <si>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</si>
  <si>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</si>
  <si>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</si>
  <si>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</si>
  <si>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</si>
  <si>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</si>
  <si>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</si>
  <si>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</si>
  <si>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</si>
  <si>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</si>
  <si>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</si>
  <si>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</si>
  <si>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</si>
  <si>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</si>
  <si>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</si>
  <si>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</si>
  <si>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</si>
  <si>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</si>
  <si>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</si>
  <si>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</si>
  <si>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</si>
  <si>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</si>
  <si>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</si>
  <si>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</si>
  <si>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</si>
  <si>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</si>
  <si>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</si>
  <si>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</si>
  <si>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</si>
  <si>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</si>
  <si>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</si>
  <si>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</si>
  <si>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</si>
  <si>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</si>
  <si>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</si>
  <si>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</si>
  <si>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</si>
  <si>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</si>
  <si>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</si>
  <si>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</si>
  <si>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</si>
  <si>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</si>
  <si>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</si>
  <si>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</si>
  <si>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</si>
  <si>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</si>
  <si>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</si>
  <si>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</si>
  <si>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</si>
  <si>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</si>
  <si>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</si>
  <si>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</si>
  <si>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</si>
  <si>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</si>
  <si>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</si>
  <si>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</si>
  <si>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</si>
  <si>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</si>
  <si>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</si>
  <si>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</si>
  <si>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</si>
  <si>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</si>
  <si>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</si>
  <si>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</si>
  <si>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</si>
  <si>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</si>
  <si>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</si>
  <si>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</si>
  <si>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</si>
  <si>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</si>
  <si>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</si>
  <si>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</si>
  <si>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</si>
  <si>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</si>
  <si>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</si>
  <si>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</si>
  <si>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</si>
  <si>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</si>
  <si>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</si>
  <si>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</si>
  <si>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</si>
  <si>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</si>
  <si>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</si>
  <si>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</si>
  <si>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</si>
  <si>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</si>
  <si>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</si>
  <si>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</si>
  <si>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</si>
  <si>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</si>
  <si>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</si>
  <si>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</si>
  <si>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</si>
  <si>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</si>
  <si>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</si>
  <si>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</si>
  <si>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</si>
  <si>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</si>
  <si>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</si>
  <si>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</si>
  <si>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</si>
  <si>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</si>
  <si>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</si>
  <si>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</si>
  <si>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</si>
  <si>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</si>
  <si>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</si>
  <si>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</si>
  <si>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</si>
  <si>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</si>
  <si>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</si>
  <si>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</si>
  <si>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</si>
  <si>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</si>
  <si>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</si>
  <si>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</si>
  <si>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</si>
  <si>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</si>
  <si>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</si>
  <si>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</si>
  <si>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</si>
  <si>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</si>
  <si>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</si>
  <si>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</si>
  <si>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</si>
  <si>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</si>
  <si>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</si>
  <si>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</si>
  <si>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</si>
  <si>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</si>
  <si>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</si>
  <si>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</si>
  <si>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</si>
  <si>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</si>
  <si>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</si>
  <si>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</si>
  <si>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</si>
  <si>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</si>
  <si>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</si>
  <si>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</si>
  <si>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</si>
  <si>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</si>
  <si>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</si>
  <si>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</si>
  <si>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</si>
  <si>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</si>
  <si>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</si>
  <si>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</si>
  <si>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</si>
  <si>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</si>
  <si>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</si>
  <si>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</si>
  <si>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</si>
  <si>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</si>
  <si>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</si>
  <si>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</si>
  <si>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</si>
  <si>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</si>
  <si>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</si>
  <si>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</si>
  <si>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</si>
  <si>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</si>
  <si>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</si>
  <si>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</si>
  <si>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</si>
  <si>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</si>
  <si>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</si>
  <si>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</si>
  <si>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</si>
  <si>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</si>
  <si>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</si>
  <si>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</si>
  <si>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</si>
  <si>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</si>
  <si>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</si>
  <si>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</si>
  <si>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</si>
  <si>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</si>
  <si>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</si>
  <si>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</si>
  <si>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</si>
  <si>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</si>
  <si>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</si>
  <si>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</si>
  <si>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</si>
  <si>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</si>
  <si>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</si>
  <si>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</si>
  <si>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</si>
  <si>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</si>
  <si>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</si>
  <si>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</si>
  <si>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</si>
  <si>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</si>
  <si>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</si>
  <si>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</si>
  <si>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</si>
  <si>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</si>
  <si>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</si>
  <si>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</si>
  <si>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</si>
  <si>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</si>
  <si>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</si>
  <si>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</si>
  <si>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</si>
  <si>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</si>
  <si>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</si>
  <si>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</si>
  <si>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</si>
  <si>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</si>
  <si>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</si>
  <si>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</si>
  <si>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</si>
  <si>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</si>
  <si>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</si>
  <si>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</si>
  <si>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</si>
  <si>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</si>
  <si>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</si>
  <si>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</si>
  <si>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</si>
  <si>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</si>
  <si>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</si>
  <si>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</si>
  <si>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</si>
  <si>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</si>
  <si>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</si>
  <si>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</si>
  <si>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</si>
  <si>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</si>
  <si>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</si>
  <si>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</si>
  <si>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</si>
  <si>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</si>
  <si>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</si>
  <si>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</si>
  <si>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</si>
  <si>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</si>
  <si>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</si>
  <si>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</si>
  <si>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</si>
  <si>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</si>
  <si>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</si>
  <si>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</si>
  <si>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</si>
  <si>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</si>
  <si>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</si>
  <si>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</si>
  <si>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</si>
  <si>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</si>
  <si>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</si>
  <si>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</si>
  <si>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</si>
  <si>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</si>
  <si>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</si>
  <si>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</si>
  <si>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</si>
  <si>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</si>
  <si>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</si>
  <si>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</si>
  <si>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</si>
  <si>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</si>
  <si>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</si>
  <si>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</si>
  <si>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</si>
  <si>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</si>
  <si>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</si>
  <si>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</si>
  <si>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</si>
  <si>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</si>
  <si>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</si>
  <si>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</si>
  <si>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</si>
  <si>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</si>
  <si>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</si>
  <si>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</si>
  <si>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</si>
  <si>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</si>
  <si>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</si>
  <si>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</si>
  <si>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</si>
  <si>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</si>
  <si>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</si>
  <si>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</si>
  <si>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</si>
  <si>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</si>
  <si>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</si>
  <si>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</si>
  <si>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</si>
  <si>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</si>
  <si>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</si>
  <si>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</si>
  <si>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</si>
  <si>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</si>
  <si>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</si>
  <si>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</si>
  <si>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</si>
  <si>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</si>
  <si>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</si>
  <si>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</si>
  <si>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</si>
  <si>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</si>
  <si>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</si>
  <si>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</si>
  <si>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</si>
  <si>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</si>
  <si>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</si>
  <si>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</si>
  <si>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</si>
  <si>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</si>
  <si>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</si>
  <si>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</si>
  <si>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</si>
  <si>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</si>
  <si>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</si>
  <si>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</si>
  <si>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</si>
  <si>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</si>
  <si>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</si>
  <si>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</si>
  <si>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</si>
  <si>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</si>
  <si>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</si>
  <si>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</si>
  <si>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</si>
  <si>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</si>
  <si>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</si>
  <si>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</si>
  <si>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</si>
  <si>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</si>
  <si>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</si>
  <si>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</si>
  <si>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</si>
  <si>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</si>
  <si>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</si>
  <si>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</si>
  <si>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</si>
  <si>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</si>
  <si>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</si>
  <si>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</si>
  <si>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</si>
  <si>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</si>
  <si>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</si>
  <si>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</si>
  <si>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</si>
  <si>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</si>
  <si>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</si>
  <si>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</si>
  <si>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</si>
  <si>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</si>
  <si>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</si>
  <si>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</si>
  <si>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</si>
  <si>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</si>
  <si>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</si>
  <si>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</si>
  <si>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</si>
  <si>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</si>
  <si>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</si>
  <si>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</si>
  <si>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</si>
  <si>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</si>
  <si>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</si>
  <si>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</si>
  <si>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</si>
  <si>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</si>
  <si>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</si>
  <si>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</si>
  <si>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</si>
  <si>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</si>
  <si>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</si>
  <si>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</si>
  <si>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</si>
  <si>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</si>
  <si>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</si>
  <si>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</si>
  <si>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</si>
  <si>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</si>
  <si>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</si>
  <si>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</si>
  <si>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</si>
  <si>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</si>
  <si>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</si>
  <si>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</si>
  <si>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</si>
  <si>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</si>
  <si>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</si>
  <si>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</si>
  <si>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</si>
  <si>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</si>
  <si>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</si>
  <si>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</si>
  <si>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</si>
  <si>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</si>
  <si>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</si>
  <si>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</si>
  <si>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</si>
  <si>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</si>
  <si>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</si>
  <si>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</si>
  <si>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</si>
  <si>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</si>
  <si>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</si>
  <si>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</si>
  <si>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</si>
  <si>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</si>
  <si>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</si>
  <si>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</si>
  <si>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</si>
  <si>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</si>
  <si>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</si>
  <si>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</si>
  <si>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</si>
  <si>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</si>
  <si>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</si>
  <si>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</si>
  <si>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</si>
  <si>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</si>
  <si>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</si>
  <si>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</si>
  <si>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</si>
  <si>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</si>
  <si>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</si>
  <si>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</si>
  <si>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</si>
  <si>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</si>
  <si>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</si>
  <si>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</si>
  <si>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</si>
  <si>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</si>
  <si>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</si>
  <si>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</si>
  <si>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</si>
  <si>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</si>
  <si>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</si>
  <si>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</si>
  <si>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</si>
  <si>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</si>
  <si>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</si>
  <si>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</si>
  <si>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</si>
  <si>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</si>
  <si>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</si>
  <si>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</si>
  <si>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</si>
  <si>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</si>
  <si>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</si>
  <si>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</si>
  <si>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</si>
  <si>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</si>
  <si>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</si>
  <si>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</si>
  <si>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</si>
  <si>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</si>
  <si>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</si>
  <si>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</si>
  <si>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</si>
  <si>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</si>
  <si>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</si>
  <si>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</si>
  <si>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</si>
  <si>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</si>
  <si>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</si>
  <si>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</si>
  <si>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</si>
  <si>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</si>
  <si>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</si>
  <si>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</si>
  <si>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</si>
  <si>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</si>
  <si>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</si>
  <si>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</si>
  <si>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</si>
  <si>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</si>
  <si>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</si>
  <si>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</si>
  <si>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</si>
  <si>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</si>
  <si>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</si>
  <si>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</si>
  <si>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</si>
  <si>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</si>
  <si>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</si>
  <si>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</si>
  <si>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</si>
  <si>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</si>
  <si>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</si>
  <si>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</si>
  <si>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</si>
  <si>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</si>
  <si>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</si>
  <si>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</si>
  <si>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</si>
  <si>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</si>
  <si>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</si>
  <si>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</si>
  <si>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</si>
  <si>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</si>
  <si>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</si>
  <si>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</si>
  <si>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</si>
  <si>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</si>
  <si>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</si>
  <si>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</si>
  <si>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</si>
  <si>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</si>
  <si>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</si>
  <si>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</si>
  <si>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</si>
  <si>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</si>
  <si>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</si>
  <si>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</si>
  <si>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</si>
  <si>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</si>
  <si>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</si>
  <si>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</si>
  <si>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</si>
  <si>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</si>
  <si>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</si>
  <si>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</si>
  <si>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</si>
  <si>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</si>
  <si>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</si>
  <si>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</si>
  <si>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</si>
  <si>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</si>
  <si>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</si>
  <si>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</si>
  <si>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</si>
  <si>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</si>
  <si>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</si>
  <si>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</si>
  <si>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</si>
  <si>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</si>
  <si>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</si>
  <si>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</si>
  <si>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</si>
  <si>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</si>
  <si>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</si>
  <si>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</si>
  <si>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</si>
  <si>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</si>
  <si>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</si>
  <si>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</si>
  <si>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</si>
  <si>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</si>
  <si>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</si>
  <si>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</si>
  <si>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</si>
  <si>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</si>
  <si>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</si>
  <si>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</si>
  <si>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</si>
  <si>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</si>
  <si>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</si>
  <si>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</si>
  <si>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</si>
  <si>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</si>
  <si>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</si>
  <si>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</si>
  <si>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</si>
  <si>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</si>
  <si>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</si>
  <si>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</si>
  <si>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</si>
  <si>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</si>
  <si>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</si>
  <si>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</si>
  <si>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</si>
  <si>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</si>
  <si>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</si>
  <si>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</si>
  <si>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</si>
  <si>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</si>
  <si>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</si>
  <si>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</si>
  <si>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</si>
  <si>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</si>
  <si>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</si>
  <si>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</si>
  <si>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</si>
  <si>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</si>
  <si>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</si>
  <si>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</si>
  <si>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</si>
  <si>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</si>
  <si>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</si>
  <si>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</si>
  <si>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</si>
  <si>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</si>
  <si>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</si>
  <si>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</si>
  <si>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</si>
  <si>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</si>
  <si>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</si>
  <si>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</si>
  <si>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</si>
  <si>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</si>
  <si>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</si>
  <si>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</si>
  <si>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</si>
  <si>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</si>
  <si>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</si>
  <si>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</si>
  <si>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</si>
  <si>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</si>
  <si>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</si>
  <si>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</si>
  <si>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</si>
  <si>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</si>
  <si>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</si>
  <si>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</si>
  <si>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</si>
  <si>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</si>
  <si>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</si>
  <si>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</si>
  <si>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</si>
  <si>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</si>
  <si>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</si>
  <si>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</si>
  <si>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</si>
  <si>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</si>
  <si>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</si>
  <si>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</si>
  <si>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</si>
  <si>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</si>
  <si>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</si>
  <si>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</si>
  <si>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</si>
  <si>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</si>
  <si>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</si>
  <si>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</si>
  <si>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</si>
  <si>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</si>
  <si>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</si>
  <si>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</si>
  <si>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</si>
  <si>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</si>
  <si>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</si>
  <si>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</si>
  <si>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</si>
  <si>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</si>
  <si>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</si>
  <si>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</si>
  <si>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</si>
  <si>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</si>
  <si>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</si>
  <si>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</si>
  <si>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</si>
  <si>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</si>
  <si>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</si>
  <si>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</si>
  <si>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</si>
  <si>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</si>
  <si>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</si>
  <si>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</si>
  <si>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</si>
  <si>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</si>
  <si>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</si>
  <si>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</si>
  <si>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</si>
  <si>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</si>
  <si>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</si>
  <si>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</si>
  <si>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</si>
  <si>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</si>
  <si>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</si>
  <si>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</si>
  <si>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</si>
  <si>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</si>
  <si>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</si>
  <si>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</si>
  <si>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</si>
  <si>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</si>
  <si>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</si>
  <si>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</si>
  <si>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</si>
  <si>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</si>
  <si>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</si>
  <si>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</si>
  <si>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</si>
  <si>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</si>
  <si>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</si>
  <si>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</si>
  <si>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</si>
  <si>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</si>
  <si>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</si>
  <si>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</si>
  <si>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</si>
  <si>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</si>
  <si>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</si>
  <si>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</si>
  <si>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</si>
  <si>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</si>
  <si>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</si>
  <si>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</si>
  <si>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</si>
  <si>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</si>
  <si>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</si>
  <si>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</si>
  <si>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</si>
  <si>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</si>
  <si>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</si>
  <si>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</si>
  <si>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</si>
  <si>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</si>
  <si>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</si>
  <si>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</si>
  <si>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</si>
  <si>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</si>
  <si>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</si>
  <si>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</si>
  <si>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</si>
  <si>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</si>
  <si>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</si>
  <si>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</si>
  <si>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</si>
  <si>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</si>
  <si>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</si>
  <si>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</si>
  <si>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</si>
  <si>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</si>
  <si>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</si>
  <si>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</si>
  <si>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</si>
  <si>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</si>
  <si>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</si>
  <si>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</si>
  <si>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</si>
  <si>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</si>
  <si>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</si>
  <si>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</si>
  <si>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</si>
  <si>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</si>
  <si>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</si>
  <si>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</si>
  <si>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</si>
  <si>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</si>
  <si>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</si>
  <si>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</si>
  <si>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</si>
  <si>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</si>
  <si>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</si>
  <si>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</si>
  <si>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</si>
  <si>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</si>
  <si>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</si>
  <si>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</si>
  <si>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</si>
  <si>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</si>
  <si>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</si>
  <si>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</si>
  <si>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</si>
  <si>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</si>
  <si>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</si>
  <si>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</si>
  <si>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</si>
  <si>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</si>
  <si>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</si>
  <si>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</si>
  <si>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</si>
  <si>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</si>
  <si>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</si>
  <si>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</si>
  <si>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</si>
  <si>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</si>
  <si>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</si>
  <si>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</si>
  <si>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</si>
  <si>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</si>
  <si>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</si>
  <si>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</si>
  <si>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</si>
  <si>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</si>
  <si>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</si>
  <si>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</si>
  <si>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</si>
  <si>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</si>
  <si>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</si>
  <si>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</si>
  <si>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</si>
  <si>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</si>
  <si>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</si>
  <si>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</si>
  <si>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</si>
  <si>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</si>
  <si>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</si>
  <si>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</si>
  <si>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</si>
  <si>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</si>
  <si>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</si>
  <si>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</si>
  <si>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</si>
  <si>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</si>
  <si>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</si>
  <si>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</si>
  <si>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</si>
  <si>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</si>
  <si>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</si>
  <si>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</si>
  <si>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</si>
  <si>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</si>
  <si>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</si>
  <si>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</si>
  <si>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</si>
  <si>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</si>
  <si>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</si>
  <si>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</si>
  <si>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</si>
  <si>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</si>
  <si>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</si>
  <si>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</si>
  <si>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</si>
  <si>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</si>
  <si>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</si>
  <si>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</si>
  <si>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</si>
  <si>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</si>
  <si>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</si>
  <si>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</si>
  <si>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</si>
  <si>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</si>
  <si>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</si>
  <si>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</si>
  <si>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</si>
  <si>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</si>
  <si>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</si>
  <si>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</si>
  <si>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</si>
  <si>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</si>
  <si>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</si>
  <si>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</si>
  <si>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</si>
  <si>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</si>
  <si>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</si>
  <si>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</si>
  <si>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</si>
  <si>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</si>
  <si>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</si>
  <si>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</si>
  <si>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</si>
  <si>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</si>
  <si>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</si>
  <si>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</si>
  <si>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</si>
  <si>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</si>
  <si>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</si>
  <si>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</si>
  <si>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</si>
  <si>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</si>
  <si>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</si>
  <si>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</si>
  <si>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</si>
  <si>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</si>
  <si>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</si>
  <si>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</si>
  <si>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</si>
  <si>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</si>
  <si>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</si>
  <si>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</si>
  <si>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</si>
  <si>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</si>
  <si>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</si>
  <si>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</si>
  <si>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</si>
  <si>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</si>
  <si>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</si>
  <si>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</si>
  <si>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</si>
  <si>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</si>
  <si>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</si>
  <si>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</si>
  <si>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</si>
  <si>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</si>
  <si>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</si>
  <si>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</si>
  <si>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</si>
  <si>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</si>
  <si>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</si>
  <si>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</si>
  <si>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</si>
  <si>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</si>
  <si>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</si>
  <si>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</si>
  <si>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</si>
  <si>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</si>
  <si>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</si>
  <si>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</si>
  <si>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</si>
  <si>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</si>
  <si>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</si>
  <si>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</si>
  <si>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</si>
  <si>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</si>
  <si>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</si>
  <si>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</si>
  <si>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</si>
  <si>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</si>
  <si>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</si>
  <si>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</si>
  <si>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</si>
  <si>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</si>
  <si>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</si>
  <si>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</si>
  <si>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</si>
  <si>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</si>
  <si>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</si>
  <si>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</si>
  <si>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</si>
  <si>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</si>
  <si>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</si>
  <si>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</si>
  <si>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</si>
  <si>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</si>
  <si>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</si>
  <si>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</si>
  <si>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</si>
  <si>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</si>
  <si>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</si>
  <si>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</si>
  <si>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</si>
  <si>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</si>
  <si>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</si>
  <si>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</si>
  <si>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</si>
  <si>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</si>
  <si>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</si>
  <si>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</si>
  <si>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</si>
  <si>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</si>
  <si>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</si>
  <si>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</si>
  <si>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</si>
  <si>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</si>
  <si>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</si>
  <si>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</si>
  <si>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</si>
  <si>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</si>
  <si>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</si>
  <si>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</si>
  <si>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</si>
  <si>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</si>
  <si>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</si>
  <si>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</si>
  <si>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</si>
  <si>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</si>
  <si>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</si>
  <si>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</si>
  <si>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</si>
  <si>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</si>
  <si>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</si>
  <si>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</si>
  <si>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</si>
  <si>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</si>
  <si>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</si>
  <si>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</si>
  <si>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</si>
  <si>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</si>
  <si>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</si>
  <si>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</si>
  <si>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</si>
  <si>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</si>
  <si>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</si>
  <si>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</si>
  <si>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</si>
  <si>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</si>
  <si>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</si>
  <si>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</si>
  <si>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</si>
  <si>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</si>
  <si>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</si>
  <si>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</si>
  <si>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</si>
  <si>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</si>
  <si>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</si>
  <si>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</si>
  <si>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</si>
  <si>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</si>
  <si>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</si>
  <si>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</si>
  <si>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</si>
  <si>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</si>
  <si>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</si>
  <si>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</si>
  <si>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</si>
  <si>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</si>
  <si>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</si>
  <si>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</si>
  <si>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</si>
  <si>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</si>
  <si>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</si>
  <si>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</si>
  <si>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</si>
  <si>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</si>
  <si>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</si>
  <si>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</si>
  <si>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</si>
  <si>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</si>
  <si>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</si>
  <si>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</si>
  <si>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</si>
  <si>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</si>
  <si>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</si>
  <si>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</si>
  <si>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Pronto as 11:40 - alinhando oportunidade com o CCO</t>
  </si>
  <si>
    <t>Fran</t>
  </si>
  <si>
    <t>Em 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</si>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</sst>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90" activePane="bottomRight" state="frozen"/>
      <selection pane="bottomRight" activeCell="I301" sqref="I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1534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1535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1536</v>
      </c>
      <c r="BK263" s="16" t="s">
        <v>1536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1537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1538</v>
      </c>
      <c r="BK267" s="16" t="s">
        <v>1538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1539</v>
      </c>
      <c r="BK270" s="16" t="s">
        <v>1540</v>
      </c>
      <c r="BL270" s="15"/>
      <c r="BM270" s="14" t="s">
        <v>996</v>
      </c>
      <c r="BN270" s="14" t="s">
        <v>996</v>
      </c>
      <c r="BO270" s="160" t="s">
        <v>996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1541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1542</v>
      </c>
      <c r="BK273" s="16" t="s">
        <v>1543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1544</v>
      </c>
      <c r="BK275" s="16" t="s">
        <v>1545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1546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1547</v>
      </c>
      <c r="BK284" s="16" t="s">
        <v>1548</v>
      </c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1549</v>
      </c>
      <c r="W286" s="168" t="s">
        <v>1309</v>
      </c>
      <c r="X286" s="213" t="s">
        <v>972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1550</v>
      </c>
      <c r="BK286" s="16" t="s">
        <v>1550</v>
      </c>
      <c r="BL286" s="15"/>
      <c r="BM286" s="14"/>
      <c r="BN286" s="14"/>
      <c r="BO286" s="160"/>
      <c r="BP286" s="16"/>
      <c r="BQ286" s="12" t="str">
        <f t="shared" si="41"/>
        <v>Produção</v>
      </c>
      <c r="BR286" s="18">
        <f t="shared" si="42"/>
        <v>1.0000000000000004</v>
      </c>
      <c r="BS286" s="18">
        <f t="shared" si="43"/>
        <v>0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1552</v>
      </c>
      <c r="W289" s="168" t="s">
        <v>1553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1554</v>
      </c>
      <c r="BK289" s="16" t="s">
        <v>1554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433</v>
      </c>
      <c r="I295" s="168" t="s">
        <v>433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96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W70</v>
      </c>
      <c r="B298" s="166"/>
      <c r="C298" s="8" t="str">
        <f>IF(BS_CONTROLE[[#This Row],[DATA]]="","",WEEKNUM(BS_CONTROLE[[#This Row],[DATA]]))</f>
        <v/>
      </c>
      <c r="D298" s="51" t="s">
        <v>249</v>
      </c>
      <c r="E298" s="314">
        <v>300</v>
      </c>
      <c r="F298" s="167" t="s">
        <v>187</v>
      </c>
      <c r="G298" s="9" t="str">
        <f>IF(D298="","*",VLOOKUP(F298,BS_ATIVIDADE[#All],3,FALSE))</f>
        <v>PEDRA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VAGÕES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PDM - PEDRA - DESCARGA</v>
      </c>
      <c r="AJ298" s="9" t="str">
        <f>IF(D298="","*",VLOOKUP(AI298,BS_ATIVIDADE[#Data],3,FALSE))</f>
        <v>PEDRA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VAGÕES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4">
        <v>303</v>
      </c>
      <c r="F301" s="167" t="s">
        <v>79</v>
      </c>
      <c r="G301" s="9" t="str">
        <f>IF(D301="","*",VLOOKUP(F301,BS_ATIVIDADE[#All],3,FALSE))</f>
        <v>TRILHEIRO - DESCARGA</v>
      </c>
      <c r="H301" s="168" t="s">
        <v>957</v>
      </c>
      <c r="I301" s="168"/>
      <c r="J301" s="212">
        <v>98</v>
      </c>
      <c r="K301" s="212">
        <v>537.35</v>
      </c>
      <c r="L301" s="83">
        <v>531.5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/>
      <c r="P301" s="168"/>
      <c r="Q301" s="83"/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537.35</v>
      </c>
      <c r="AQ301" s="281">
        <f>IF(BS_CONTROLE[[#This Row],[KM - Fim]]=0, "-", BS_CONTROLE[[#This Row],[KM - Fim]])</f>
        <v>531.5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1555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1556</v>
      </c>
      <c r="E3" s="316" t="s">
        <v>1557</v>
      </c>
      <c r="F3" s="316" t="s">
        <v>1558</v>
      </c>
      <c r="G3" s="316" t="s">
        <v>1559</v>
      </c>
      <c r="H3" s="316" t="s">
        <v>1560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1563</v>
      </c>
      <c r="W1" s="385"/>
      <c r="X1" s="385"/>
      <c r="Y1" s="103"/>
    </row>
    <row r="2" spans="1:25" s="100" customFormat="1" ht="11.25" customHeight="1">
      <c r="A2" s="104" t="s">
        <v>1564</v>
      </c>
      <c r="B2" s="104" t="s">
        <v>1565</v>
      </c>
      <c r="C2" s="104" t="s">
        <v>7</v>
      </c>
      <c r="D2" s="105" t="s">
        <v>1177</v>
      </c>
      <c r="E2" s="105" t="s">
        <v>1178</v>
      </c>
      <c r="F2" s="105" t="s">
        <v>1566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W70</v>
      </c>
      <c r="H299" s="109" t="str">
        <f>IF(FN_MC!F298="","*",FN_MC!F298)</f>
        <v>PDM - PEDRA - DESCARGA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28</v>
      </c>
      <c r="W299" s="111">
        <f ca="1">_xlfn.XLOOKUP(G299&amp;$W$2,BS_CONTROLE[CHAVE],BS_CONTROLE[Quantidade_11],"-")</f>
        <v>1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E46</v>
      </c>
      <c r="H302" s="109" t="str">
        <f>IF(FN_MC!F301="","*",FN_MC!F301)</f>
        <v>TRILHEIRO - DESCARGA</v>
      </c>
      <c r="I302" s="109" t="str">
        <f>IF(FN_MC!H301="","*",FN_MC!H301)</f>
        <v>TGR2</v>
      </c>
      <c r="J302" s="109" t="str">
        <f>IF(FN_MC!I301="","*",FN_MC!I301)</f>
        <v>*</v>
      </c>
      <c r="K302" s="109" t="str">
        <f>IF(FN_MC!M301="","*",FN_MC!M301)</f>
        <v>TBE-TRM</v>
      </c>
      <c r="L302" s="328" t="str">
        <f>IF(FN_MC!N301="","*",FN_MC!N301)</f>
        <v>TBE539</v>
      </c>
      <c r="M302" s="110">
        <f>IF(FN_MC!J301="","*",FN_MC!J301)</f>
        <v>98</v>
      </c>
      <c r="N302" s="291">
        <f>IF(FN_MC!K301="","*",FN_MC!K301)</f>
        <v>537.35</v>
      </c>
      <c r="O302" s="291">
        <f>IF(FN_MC!L301="","*",FN_MC!L301)</f>
        <v>531.5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936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1570</v>
      </c>
      <c r="C4" s="321" t="s">
        <v>1571</v>
      </c>
      <c r="D4" s="321" t="s">
        <v>1572</v>
      </c>
      <c r="E4" s="321" t="s">
        <v>1573</v>
      </c>
      <c r="F4" s="321" t="s">
        <v>367</v>
      </c>
      <c r="G4" s="321" t="s">
        <v>1574</v>
      </c>
      <c r="H4" s="187"/>
    </row>
    <row r="5" spans="1:8" ht="43.5">
      <c r="A5" s="187"/>
      <c r="B5" s="322" t="s">
        <v>1575</v>
      </c>
      <c r="C5" s="322">
        <v>309525</v>
      </c>
      <c r="D5" s="322" t="s">
        <v>1576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1577</v>
      </c>
      <c r="C6" s="322">
        <v>256875</v>
      </c>
      <c r="D6" s="322" t="s">
        <v>1578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1579</v>
      </c>
      <c r="C7" s="322">
        <v>257278</v>
      </c>
      <c r="D7" s="322" t="s">
        <v>1580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1581</v>
      </c>
      <c r="C8" s="322">
        <v>261794</v>
      </c>
      <c r="D8" s="322" t="s">
        <v>1582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1583</v>
      </c>
      <c r="C9" s="322">
        <v>257033</v>
      </c>
      <c r="D9" s="322" t="s">
        <v>1584</v>
      </c>
      <c r="E9" s="322" t="s">
        <v>240</v>
      </c>
      <c r="F9" s="322" t="s">
        <v>554</v>
      </c>
      <c r="G9" s="322" t="s">
        <v>1585</v>
      </c>
      <c r="H9" s="187"/>
    </row>
    <row r="10" spans="1:8" ht="43.5">
      <c r="A10" s="187"/>
      <c r="B10" s="322" t="s">
        <v>1586</v>
      </c>
      <c r="C10" s="322">
        <v>396578</v>
      </c>
      <c r="D10" s="322" t="s">
        <v>1587</v>
      </c>
      <c r="E10" s="322" t="s">
        <v>240</v>
      </c>
      <c r="F10" s="322" t="s">
        <v>554</v>
      </c>
      <c r="G10" s="322" t="s">
        <v>1585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1588</v>
      </c>
      <c r="C2" s="95" t="s">
        <v>1162</v>
      </c>
      <c r="D2" s="95" t="s">
        <v>1164</v>
      </c>
      <c r="E2" s="95" t="s">
        <v>1589</v>
      </c>
      <c r="F2" s="95" t="s">
        <v>1590</v>
      </c>
      <c r="G2" s="95" t="s">
        <v>1591</v>
      </c>
      <c r="H2" s="95" t="s">
        <v>1592</v>
      </c>
      <c r="I2" s="95" t="s">
        <v>1593</v>
      </c>
      <c r="J2" s="95" t="s">
        <v>1594</v>
      </c>
      <c r="K2" s="130" t="s">
        <v>1595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W70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E46</v>
      </c>
      <c r="E307" s="120" t="str">
        <f>IF(FN_MC!H301="","*",FN_MC!H301)</f>
        <v>TGR2</v>
      </c>
      <c r="F307" s="136" t="str">
        <f>IF(FN_MC!M301="","*",FN_MC!M301)</f>
        <v>TBE-TRM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1596</v>
      </c>
      <c r="D5" s="389"/>
      <c r="E5" s="389"/>
      <c r="F5" s="389"/>
      <c r="G5" s="389"/>
      <c r="H5" s="389"/>
      <c r="I5" s="389"/>
      <c r="J5" s="390"/>
      <c r="K5" s="391" t="s">
        <v>1597</v>
      </c>
      <c r="L5" s="392"/>
      <c r="M5" s="392"/>
      <c r="N5" s="392"/>
      <c r="O5" s="393" t="s">
        <v>1598</v>
      </c>
      <c r="P5" s="394"/>
      <c r="Q5" s="395"/>
    </row>
    <row r="6" spans="1:17" s="93" customFormat="1" ht="15.75" customHeight="1">
      <c r="A6" s="87" t="s">
        <v>1566</v>
      </c>
      <c r="B6" s="94" t="s">
        <v>1565</v>
      </c>
      <c r="C6" s="95" t="s">
        <v>1177</v>
      </c>
      <c r="D6" s="96" t="s">
        <v>1178</v>
      </c>
      <c r="E6" s="95" t="s">
        <v>1599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1600</v>
      </c>
      <c r="M6" s="138" t="s">
        <v>30</v>
      </c>
      <c r="N6" s="139" t="s">
        <v>1172</v>
      </c>
      <c r="O6" s="241" t="s">
        <v>1215</v>
      </c>
      <c r="P6" s="152"/>
      <c r="Q6" s="188" t="s">
        <v>1601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Aguardando descanso de equipe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Pronto as 11:40 - alinhando oportunidade com o CCO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Em 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W70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E46</v>
      </c>
      <c r="F303" s="99" t="str">
        <f>IF(FN_MC!H301="","*",FN_MC!H301)</f>
        <v>TGR2</v>
      </c>
      <c r="G303" s="99" t="str">
        <f>IF(FN_MC!M301="","*",FN_MC!M301)</f>
        <v>TBE-TRM</v>
      </c>
      <c r="H303" s="149">
        <f>IF(FN_MC!K301="","*",FN_MC!K301)</f>
        <v>537.35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TBE-TRM</v>
      </c>
      <c r="M303" s="140">
        <f>IF(FN_MC!AP301="","*",FN_MC!AP301)</f>
        <v>537.35</v>
      </c>
      <c r="N303" s="140" t="str">
        <f>IF(FN_MC!AM301="","*",FN_MC!AM301)</f>
        <v>TBE-TRM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2026-01-14T14:57:51Z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