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30" documentId="8_{B6337239-1A00-434D-AAD0-422EA1FEB5AE}" xr6:coauthVersionLast="47" xr6:coauthVersionMax="47" xr10:uidLastSave="{40DA03D1-62FF-4FDE-9272-895F3D1BEEA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4" i="12" s="1"/>
  <c r="R273" i="1"/>
  <c r="S273" i="1" a="1"/>
  <c r="S273" i="1" s="1"/>
  <c r="D274" i="12" s="1"/>
  <c r="T273" i="1" a="1"/>
  <c r="T273" i="1" s="1"/>
  <c r="E274" i="12" s="1"/>
  <c r="U273" i="1"/>
  <c r="AI273" i="1"/>
  <c r="BB273" i="1" s="1"/>
  <c r="AJ273" i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89" i="1" l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N411" i="11" s="1"/>
  <c r="AM422" i="1"/>
  <c r="AM421" i="1"/>
  <c r="AM420" i="1"/>
  <c r="AM419" i="1"/>
  <c r="AM418" i="1"/>
  <c r="AM417" i="1"/>
  <c r="L405" i="11" s="1"/>
  <c r="AM416" i="1"/>
  <c r="AM415" i="1"/>
  <c r="AM414" i="1"/>
  <c r="L402" i="11" s="1"/>
  <c r="AM413" i="1"/>
  <c r="AM412" i="1"/>
  <c r="AM411" i="1"/>
  <c r="L399" i="11" s="1"/>
  <c r="AM410" i="1"/>
  <c r="AM409" i="1"/>
  <c r="AM408" i="1"/>
  <c r="AM407" i="1"/>
  <c r="AM406" i="1"/>
  <c r="AM405" i="1"/>
  <c r="AM404" i="1"/>
  <c r="AM403" i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N84" i="11"/>
  <c r="L60" i="11"/>
  <c r="L43" i="11"/>
  <c r="N43" i="11"/>
  <c r="N33" i="11"/>
  <c r="N22" i="11"/>
  <c r="N9" i="11"/>
  <c r="L148" i="11"/>
  <c r="N175" i="11"/>
  <c r="L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11" i="11" l="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<sst xmlns="http://schemas.openxmlformats.org/spreadsheetml/2006/main" count="5858" uniqueCount="1574">
  <si>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</si>
  <si>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</si>
  <si>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</si>
  <si>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</si>
  <si>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</si>
  <si>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</si>
  <si>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</si>
  <si>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</si>
  <si>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</si>
  <si>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</si>
  <si>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</si>
  <si>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</si>
  <si>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</si>
  <si>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</si>
  <si>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</si>
  <si>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</si>
  <si>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</si>
  <si>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</si>
  <si>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</si>
  <si>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</si>
  <si>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</si>
  <si>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</si>
  <si>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</si>
  <si>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</si>
  <si>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</si>
  <si>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</si>
  <si>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</si>
  <si>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</si>
  <si>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</si>
  <si>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</si>
  <si>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</si>
  <si>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</si>
  <si>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</si>
  <si>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</si>
  <si>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</si>
  <si>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</si>
  <si>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</si>
  <si>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</si>
  <si>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</si>
  <si>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</si>
  <si>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</si>
  <si>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</si>
  <si>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</si>
  <si>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</si>
  <si>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</si>
  <si>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</si>
  <si>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</si>
  <si>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</si>
  <si>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</si>
  <si>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</si>
  <si>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</si>
  <si>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</si>
  <si>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</si>
  <si>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</si>
  <si>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</si>
  <si>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</si>
  <si>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</si>
  <si>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</si>
  <si>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</si>
  <si>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</si>
  <si>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</si>
  <si>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</si>
  <si>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</si>
  <si>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</si>
  <si>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</si>
  <si>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</si>
  <si>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</si>
  <si>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</si>
  <si>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</si>
  <si>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</si>
  <si>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</si>
  <si>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</si>
  <si>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</si>
  <si>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</si>
  <si>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</si>
  <si>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</si>
  <si>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</si>
  <si>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</si>
  <si>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</si>
  <si>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</si>
  <si>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</si>
  <si>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</si>
  <si>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</si>
  <si>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</si>
  <si>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</si>
  <si>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</si>
  <si>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</si>
  <si>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</si>
  <si>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</si>
  <si>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</si>
  <si>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</si>
  <si>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</si>
  <si>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</si>
  <si>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</si>
  <si>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</si>
  <si>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</si>
  <si>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</si>
  <si>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</si>
  <si>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</si>
  <si>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</si>
  <si>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</si>
  <si>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</si>
  <si>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</si>
  <si>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</si>
  <si>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</si>
  <si>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</si>
  <si>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</si>
  <si>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</si>
  <si>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</si>
  <si>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</si>
  <si>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</si>
  <si>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</si>
  <si>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</si>
  <si>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</si>
  <si>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</si>
  <si>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</si>
  <si>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</si>
  <si>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</si>
  <si>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</si>
  <si>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</si>
  <si>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</si>
  <si>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</si>
  <si>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</si>
  <si>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</si>
  <si>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</si>
  <si>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</si>
  <si>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</si>
  <si>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</si>
  <si>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</si>
  <si>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</si>
  <si>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</si>
  <si>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</si>
  <si>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</si>
  <si>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</si>
  <si>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</si>
  <si>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</si>
  <si>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</si>
  <si>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</si>
  <si>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</si>
  <si>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</si>
  <si>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</si>
  <si>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</si>
  <si>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</si>
  <si>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</si>
  <si>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</si>
  <si>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</si>
  <si>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</si>
  <si>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</si>
  <si>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</si>
  <si>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</si>
  <si>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</si>
  <si>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</si>
  <si>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</si>
  <si>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</si>
  <si>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</si>
  <si>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</si>
  <si>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</si>
  <si>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</si>
  <si>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</si>
  <si>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</si>
  <si>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</si>
  <si>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</si>
  <si>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</si>
  <si>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</si>
  <si>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</si>
  <si>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</si>
  <si>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</si>
  <si>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</si>
  <si>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</si>
  <si>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</si>
  <si>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</si>
  <si>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</si>
  <si>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</si>
  <si>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</si>
  <si>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</si>
  <si>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</si>
  <si>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</si>
  <si>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</si>
  <si>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</si>
  <si>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</si>
  <si>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</si>
  <si>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</si>
  <si>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</si>
  <si>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</si>
  <si>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</si>
  <si>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</si>
  <si>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</si>
  <si>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</si>
  <si>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</si>
  <si>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</si>
  <si>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</si>
  <si>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</si>
  <si>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</si>
  <si>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</si>
  <si>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</si>
  <si>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</si>
  <si>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</si>
  <si>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</si>
  <si>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</si>
  <si>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</si>
  <si>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</si>
  <si>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</si>
  <si>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</si>
  <si>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</si>
  <si>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</si>
  <si>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</si>
  <si>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</si>
  <si>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</si>
  <si>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</si>
  <si>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</si>
  <si>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</si>
  <si>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</si>
  <si>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</si>
  <si>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</si>
  <si>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</si>
  <si>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</si>
  <si>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</si>
  <si>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</si>
  <si>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</si>
  <si>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</si>
  <si>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</si>
  <si>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</si>
  <si>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</si>
  <si>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</si>
  <si>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</si>
  <si>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</si>
  <si>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</si>
  <si>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</si>
  <si>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</si>
  <si>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</si>
  <si>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</si>
  <si>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</si>
  <si>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</si>
  <si>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</si>
  <si>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</si>
  <si>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</si>
  <si>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</si>
  <si>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</si>
  <si>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</si>
  <si>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</si>
  <si>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</si>
  <si>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</si>
  <si>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</si>
  <si>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</si>
  <si>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</si>
  <si>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</si>
  <si>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</si>
  <si>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</si>
  <si>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</si>
  <si>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</si>
  <si>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</si>
  <si>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</si>
  <si>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</si>
  <si>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</si>
  <si>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</si>
  <si>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</si>
  <si>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</si>
  <si>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</si>
  <si>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</si>
  <si>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</si>
  <si>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</si>
  <si>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</si>
  <si>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</si>
  <si>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</si>
  <si>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</si>
  <si>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</si>
  <si>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</si>
  <si>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</si>
  <si>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</si>
  <si>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</si>
  <si>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</si>
  <si>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</si>
  <si>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</si>
  <si>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</si>
  <si>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</si>
  <si>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</si>
  <si>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</si>
  <si>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</si>
  <si>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</si>
  <si>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</si>
  <si>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</si>
  <si>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</si>
  <si>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</si>
  <si>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</si>
  <si>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</si>
  <si>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</si>
  <si>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</si>
  <si>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</si>
  <si>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</si>
  <si>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</si>
  <si>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</si>
  <si>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</si>
  <si>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</si>
  <si>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</si>
  <si>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</si>
  <si>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</si>
  <si>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</si>
  <si>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</si>
  <si>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</si>
  <si>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</si>
  <si>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</si>
  <si>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</si>
  <si>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</si>
  <si>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</si>
  <si>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</si>
  <si>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</si>
  <si>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</si>
  <si>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</si>
  <si>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</si>
  <si>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</si>
  <si>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</si>
  <si>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</si>
  <si>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</si>
  <si>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</si>
  <si>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</si>
  <si>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</si>
  <si>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</si>
  <si>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</si>
  <si>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</si>
  <si>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</si>
  <si>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</si>
  <si>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</si>
  <si>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</si>
  <si>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</si>
  <si>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</si>
  <si>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</si>
  <si>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</si>
  <si>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</si>
  <si>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</si>
  <si>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</si>
  <si>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</si>
  <si>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</si>
  <si>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</si>
  <si>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</si>
  <si>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</si>
  <si>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</si>
  <si>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</si>
  <si>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</si>
  <si>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</si>
  <si>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</si>
  <si>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</si>
  <si>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</si>
  <si>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</si>
  <si>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</si>
  <si>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</si>
  <si>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</si>
  <si>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</si>
  <si>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</si>
  <si>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</si>
  <si>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</si>
  <si>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</si>
  <si>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</si>
  <si>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</si>
  <si>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</si>
  <si>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</si>
  <si>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</si>
  <si>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</si>
  <si>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</si>
  <si>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</si>
  <si>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</si>
  <si>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</si>
  <si>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</si>
  <si>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</si>
  <si>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</si>
  <si>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</si>
  <si>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</si>
  <si>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</si>
  <si>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</si>
  <si>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</si>
  <si>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</si>
  <si>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</si>
  <si>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</si>
  <si>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</si>
  <si>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</si>
  <si>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</si>
  <si>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</si>
  <si>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</si>
  <si>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</si>
  <si>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</si>
  <si>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</si>
  <si>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</si>
  <si>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</si>
  <si>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</si>
  <si>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</si>
  <si>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</si>
  <si>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</si>
  <si>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</si>
  <si>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</si>
  <si>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</si>
  <si>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</si>
  <si>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</si>
  <si>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</si>
  <si>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</si>
  <si>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</si>
  <si>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</si>
  <si>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</si>
  <si>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</si>
  <si>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</si>
  <si>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</si>
  <si>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</si>
  <si>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</si>
  <si>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</si>
  <si>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</si>
  <si>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</si>
  <si>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</si>
  <si>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</si>
  <si>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</si>
  <si>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</si>
  <si>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</si>
  <si>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</si>
  <si>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</si>
  <si>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</si>
  <si>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</si>
  <si>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</si>
  <si>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</si>
  <si>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</si>
  <si>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</si>
  <si>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</si>
  <si>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</si>
  <si>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</si>
  <si>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</si>
  <si>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</si>
  <si>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</si>
  <si>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</si>
  <si>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</si>
  <si>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</si>
  <si>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</si>
  <si>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</si>
  <si>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</si>
  <si>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</si>
  <si>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</si>
  <si>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</si>
  <si>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</si>
  <si>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</si>
  <si>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</si>
  <si>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</si>
  <si>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</si>
  <si>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</si>
  <si>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</si>
  <si>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</si>
  <si>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</si>
  <si>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</si>
  <si>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</si>
  <si>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</si>
  <si>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</si>
  <si>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</si>
  <si>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</si>
  <si>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</si>
  <si>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</si>
  <si>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</si>
  <si>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</si>
  <si>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</si>
  <si>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</si>
  <si>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</si>
  <si>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</si>
  <si>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</si>
  <si>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</si>
  <si>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</si>
  <si>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</si>
  <si>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</si>
  <si>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</si>
  <si>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</si>
  <si>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</si>
  <si>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</si>
  <si>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</si>
  <si>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</si>
  <si>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</si>
  <si>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</si>
  <si>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</si>
  <si>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</si>
  <si>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</si>
  <si>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</si>
  <si>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</si>
  <si>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</si>
  <si>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</si>
  <si>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</si>
  <si>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</si>
  <si>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</si>
  <si>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</si>
  <si>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</si>
  <si>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</si>
  <si>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</si>
  <si>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</si>
  <si>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</si>
  <si>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</si>
  <si>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</si>
  <si>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</si>
  <si>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</si>
  <si>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</si>
  <si>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</si>
  <si>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</si>
  <si>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</si>
  <si>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</si>
  <si>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</si>
  <si>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</si>
  <si>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</si>
  <si>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</si>
  <si>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</si>
  <si>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</si>
  <si>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</si>
  <si>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</si>
  <si>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</si>
  <si>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</si>
  <si>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</si>
  <si>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</si>
  <si>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</si>
  <si>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</si>
  <si>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</si>
  <si>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</si>
  <si>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</si>
  <si>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</si>
  <si>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</si>
  <si>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</si>
  <si>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</si>
  <si>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</si>
  <si>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</si>
  <si>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</si>
  <si>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</si>
  <si>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</si>
  <si>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</si>
  <si>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</si>
  <si>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</si>
  <si>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</si>
  <si>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</si>
  <si>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</si>
  <si>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</si>
  <si>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</si>
  <si>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</si>
  <si>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</si>
  <si>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</si>
  <si>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</si>
  <si>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</si>
  <si>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</si>
  <si>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</si>
  <si>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</si>
  <si>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</si>
  <si>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</si>
  <si>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</si>
  <si>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</si>
  <si>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</si>
  <si>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</si>
  <si>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</si>
  <si>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</si>
  <si>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</si>
  <si>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</si>
  <si>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</si>
  <si>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</si>
  <si>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</si>
  <si>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</si>
  <si>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</si>
  <si>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</si>
  <si>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</si>
  <si>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</si>
  <si>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</si>
  <si>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</si>
  <si>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</si>
  <si>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</si>
  <si>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</si>
  <si>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</si>
  <si>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</si>
  <si>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</si>
  <si>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</si>
  <si>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</si>
  <si>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</si>
  <si>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</si>
  <si>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</si>
  <si>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</si>
  <si>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</si>
  <si>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</si>
  <si>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</si>
  <si>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</si>
  <si>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</si>
  <si>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</si>
  <si>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</si>
  <si>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</si>
  <si>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</si>
  <si>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</si>
  <si>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</si>
  <si>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</si>
  <si>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</si>
  <si>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</si>
  <si>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</si>
  <si>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</si>
  <si>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</si>
  <si>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</si>
  <si>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</si>
  <si>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</si>
  <si>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</si>
  <si>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</si>
  <si>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</si>
  <si>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</si>
  <si>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</si>
  <si>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</si>
  <si>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</si>
  <si>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</si>
  <si>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</si>
  <si>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</si>
  <si>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</si>
  <si>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</si>
  <si>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</si>
  <si>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</si>
  <si>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</si>
  <si>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</si>
  <si>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</si>
  <si>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</si>
  <si>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</si>
  <si>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</si>
  <si>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</si>
  <si>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</si>
  <si>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</si>
  <si>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</si>
  <si>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</si>
  <si>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</si>
  <si>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</si>
  <si>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</si>
  <si>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</si>
  <si>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</si>
  <si>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</si>
  <si>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</si>
  <si>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</si>
  <si>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</si>
  <si>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</si>
  <si>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</si>
  <si>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</si>
  <si>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</si>
  <si>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</si>
  <si>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</si>
  <si>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</si>
  <si>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</si>
  <si>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</si>
  <si>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</si>
  <si>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</si>
  <si>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</si>
  <si>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</si>
  <si>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</si>
  <si>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</si>
  <si>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</si>
  <si>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</si>
  <si>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</si>
  <si>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</si>
  <si>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</si>
  <si>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</si>
  <si>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</si>
  <si>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</si>
  <si>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</si>
  <si>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</si>
  <si>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</si>
  <si>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</si>
  <si>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</si>
  <si>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</si>
  <si>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</si>
  <si>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</si>
  <si>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</si>
  <si>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</si>
  <si>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</si>
  <si>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</si>
  <si>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</si>
  <si>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</si>
  <si>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</si>
  <si>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</si>
  <si>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</si>
  <si>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</si>
  <si>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</si>
  <si>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</si>
  <si>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</si>
  <si>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</si>
  <si>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</si>
  <si>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</si>
  <si>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</si>
  <si>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</si>
  <si>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</si>
  <si>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</si>
  <si>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</si>
  <si>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</si>
  <si>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</si>
  <si>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</si>
  <si>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</si>
  <si>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</si>
  <si>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</si>
  <si>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</si>
  <si>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</si>
  <si>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</si>
  <si>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</si>
  <si>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</si>
  <si>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</si>
  <si>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</si>
  <si>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</si>
  <si>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</si>
  <si>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</si>
  <si>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</si>
  <si>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</si>
  <si>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</si>
  <si>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</si>
  <si>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</si>
  <si>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</si>
  <si>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</si>
  <si>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</si>
  <si>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</si>
  <si>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</si>
  <si>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</si>
  <si>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</si>
  <si>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</si>
  <si>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</si>
  <si>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</si>
  <si>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</si>
  <si>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</si>
  <si>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</si>
  <si>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</si>
  <si>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</si>
  <si>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</si>
  <si>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</si>
  <si>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</si>
  <si>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</si>
  <si>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</si>
  <si>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</si>
  <si>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</si>
  <si>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</si>
  <si>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</si>
  <si>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</si>
  <si>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</si>
  <si>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</si>
  <si>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</si>
  <si>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</si>
  <si>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</si>
  <si>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</si>
  <si>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</si>
  <si>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</si>
  <si>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</si>
  <si>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</si>
  <si>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</si>
  <si>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</si>
  <si>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</si>
  <si>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</si>
  <si>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</si>
  <si>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</si>
  <si>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</si>
  <si>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</si>
  <si>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</si>
  <si>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</si>
  <si>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</si>
  <si>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</si>
  <si>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</si>
  <si>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</si>
  <si>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</si>
  <si>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</si>
  <si>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</si>
  <si>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</si>
  <si>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</si>
  <si>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</si>
  <si>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</si>
  <si>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</si>
  <si>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</si>
  <si>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</si>
  <si>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</si>
  <si>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</si>
  <si>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</si>
  <si>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</si>
  <si>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</si>
  <si>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</si>
  <si>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</si>
  <si>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</si>
  <si>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</si>
  <si>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</si>
  <si>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</si>
  <si>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</si>
  <si>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</si>
  <si>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</si>
  <si>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</si>
  <si>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</si>
  <si>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</si>
  <si>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</si>
  <si>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</si>
  <si>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</si>
  <si>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</si>
  <si>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</si>
  <si>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</si>
  <si>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</si>
  <si>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</si>
  <si>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</si>
  <si>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</si>
  <si>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</si>
  <si>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</si>
  <si>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</si>
  <si>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</si>
  <si>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</si>
  <si>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</si>
  <si>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</si>
  <si>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</si>
  <si>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</si>
  <si>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</si>
  <si>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</si>
  <si>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</si>
  <si>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</si>
  <si>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</si>
  <si>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</si>
  <si>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</si>
  <si>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</si>
  <si>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</si>
  <si>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</si>
  <si>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</si>
  <si>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</si>
  <si>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</si>
  <si>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</si>
  <si>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</si>
  <si>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</si>
  <si>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</si>
  <si>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</si>
  <si>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</si>
  <si>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</si>
  <si>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</si>
  <si>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</si>
  <si>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</si>
  <si>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</si>
  <si>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</si>
  <si>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</si>
  <si>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</si>
  <si>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</si>
  <si>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</si>
  <si>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</si>
  <si>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</si>
  <si>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</si>
  <si>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</si>
  <si>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</si>
  <si>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</si>
  <si>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</si>
  <si>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</si>
  <si>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</si>
  <si>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</si>
  <si>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</si>
  <si>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</si>
  <si>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</si>
  <si>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</si>
  <si>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</si>
  <si>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</si>
  <si>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</si>
  <si>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</si>
  <si>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</si>
  <si>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</si>
  <si>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</si>
  <si>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</si>
  <si>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</si>
  <si>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</si>
  <si>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</si>
  <si>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</si>
  <si>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</si>
  <si>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</si>
  <si>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</si>
  <si>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</si>
  <si>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</si>
  <si>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</si>
  <si>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</si>
  <si>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</si>
  <si>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</si>
  <si>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</si>
  <si>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</si>
  <si>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</si>
  <si>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</si>
  <si>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</si>
  <si>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</si>
  <si>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</si>
  <si>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</si>
  <si>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</si>
  <si>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</si>
  <si>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</si>
  <si>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</si>
  <si>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</si>
  <si>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</si>
  <si>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</si>
  <si>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</si>
  <si>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</si>
  <si>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</si>
  <si>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</si>
  <si>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</si>
  <si>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</si>
  <si>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</si>
  <si>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</si>
  <si>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</si>
  <si>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</si>
  <si>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</si>
  <si>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</si>
  <si>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</si>
  <si>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</si>
  <si>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</si>
  <si>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</si>
  <si>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</si>
  <si>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</si>
  <si>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</si>
  <si>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</si>
  <si>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</si>
  <si>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</si>
  <si>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</si>
  <si>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</si>
  <si>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</si>
  <si>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</si>
  <si>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</si>
  <si>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</si>
  <si>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</si>
  <si>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</si>
  <si>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</si>
  <si>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</si>
  <si>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</si>
  <si>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</si>
  <si>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</si>
  <si>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</si>
  <si>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</si>
  <si>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</si>
  <si>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</si>
  <si>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</si>
  <si>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</si>
  <si>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</si>
  <si>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</si>
  <si>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</si>
  <si>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</si>
  <si>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</si>
  <si>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</si>
  <si>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</si>
  <si>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</si>
  <si>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</si>
  <si>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</si>
  <si>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</si>
  <si>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</si>
  <si>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</si>
  <si>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</si>
  <si>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</si>
  <si>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</si>
  <si>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</si>
  <si>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</si>
  <si>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</si>
  <si>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</si>
  <si>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</si>
  <si>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</si>
  <si>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</si>
  <si>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</si>
  <si>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</si>
  <si>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</si>
  <si>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</si>
  <si>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</si>
  <si>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</si>
  <si>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</si>
  <si>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</si>
  <si>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</si>
  <si>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</si>
  <si>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</si>
  <si>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</si>
  <si>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</si>
  <si>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</si>
  <si>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</si>
  <si>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</si>
  <si>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</si>
  <si>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</si>
  <si>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</si>
  <si>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</si>
  <si>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</si>
  <si>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</si>
  <si>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</si>
  <si>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</si>
  <si>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</si>
  <si>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</si>
  <si>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</si>
  <si>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</si>
  <si>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</si>
  <si>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</si>
  <si>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</si>
  <si>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</si>
  <si>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</si>
  <si>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</si>
  <si>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</si>
  <si>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</si>
  <si>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</si>
  <si>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</si>
  <si>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</si>
  <si>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</si>
  <si>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</si>
  <si>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</si>
  <si>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</si>
  <si>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</si>
  <si>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</si>
  <si>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</si>
  <si>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</si>
  <si>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</si>
  <si>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</si>
  <si>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</si>
  <si>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</si>
  <si>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</si>
  <si>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</si>
  <si>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</si>
  <si>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</si>
  <si>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</si>
  <si>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</si>
  <si>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</si>
  <si>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</si>
  <si>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</si>
  <si>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</si>
  <si>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</si>
  <si>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</si>
  <si>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</si>
  <si>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</si>
  <si>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</si>
  <si>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</si>
  <si>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</si>
  <si>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</si>
  <si>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</si>
  <si>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</si>
  <si>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</si>
  <si>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</si>
  <si>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</si>
  <si>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</si>
  <si>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</si>
  <si>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</si>
  <si>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</si>
  <si>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</si>
  <si>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</si>
  <si>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</si>
  <si>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</si>
  <si>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</si>
  <si>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</si>
  <si>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</si>
  <si>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</si>
  <si>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</si>
  <si>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</si>
  <si>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</si>
  <si>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</si>
  <si>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</si>
  <si>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</si>
  <si>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</si>
  <si>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</si>
  <si>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</si>
  <si>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</si>
  <si>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</si>
  <si>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</si>
  <si>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</si>
  <si>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</si>
  <si>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</si>
  <si>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</si>
  <si>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</si>
  <si>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</si>
  <si>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</si>
  <si>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</si>
  <si>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</si>
  <si>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</si>
  <si>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</si>
  <si>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</si>
  <si>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</si>
  <si>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</si>
  <si>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</si>
  <si>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</si>
  <si>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</si>
  <si>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</si>
  <si>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</si>
  <si>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</si>
  <si>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</si>
  <si>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</si>
  <si>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</si>
  <si>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</si>
  <si>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</si>
  <si>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</si>
  <si>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</si>
  <si>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</si>
  <si>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</si>
  <si>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</si>
  <si>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</si>
  <si>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</si>
  <si>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</si>
  <si>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</si>
  <si>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</si>
  <si>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</si>
  <si>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</si>
  <si>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</si>
  <si>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</si>
  <si>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</si>
  <si>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</si>
  <si>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</si>
  <si>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</si>
  <si>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</si>
  <si>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</si>
  <si>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</si>
  <si>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</si>
  <si>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</si>
  <si>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</si>
  <si>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</si>
  <si>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</si>
  <si>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</si>
  <si>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</si>
  <si>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</si>
  <si>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</si>
  <si>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</si>
  <si>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</si>
  <si>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</si>
  <si>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</si>
  <si>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</si>
  <si>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</si>
  <si>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</si>
  <si>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</si>
  <si>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</si>
  <si>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</si>
  <si>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</si>
  <si>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</si>
  <si>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</si>
  <si>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</si>
  <si>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</si>
  <si>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</si>
  <si>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</si>
  <si>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</si>
  <si>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</si>
  <si>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</si>
  <si>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</si>
  <si>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</si>
  <si>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</si>
  <si>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</si>
  <si>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</si>
  <si>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</si>
  <si>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</si>
  <si>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</si>
  <si>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</si>
  <si>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</si>
  <si>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</si>
  <si>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</si>
  <si>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</si>
  <si>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</si>
  <si>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</si>
  <si>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</si>
  <si>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</si>
  <si>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</si>
  <si>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</si>
  <si>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</si>
  <si>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</si>
  <si>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</si>
  <si>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</si>
  <si>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</si>
  <si>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</si>
  <si>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</si>
  <si>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</si>
  <si>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</si>
  <si>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</si>
  <si>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</si>
  <si>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</si>
  <si>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</si>
  <si>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</si>
  <si>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</si>
  <si>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</si>
  <si>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</si>
  <si>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</si>
  <si>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</si>
  <si>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</si>
  <si>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</si>
  <si>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</si>
  <si>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</si>
  <si>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</si>
  <si>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</si>
  <si>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</si>
  <si>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</si>
  <si>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</si>
  <si>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</si>
  <si>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</si>
  <si>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</si>
  <si>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</si>
  <si>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</si>
  <si>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</si>
  <si>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</si>
  <si>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</si>
  <si>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</si>
  <si>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</si>
  <si>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</si>
  <si>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</si>
  <si>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</si>
  <si>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</si>
  <si>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</si>
  <si>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</si>
  <si>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</si>
  <si>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</si>
  <si>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</si>
  <si>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</si>
  <si>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</si>
  <si>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</si>
  <si>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</si>
  <si>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</si>
  <si>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</si>
  <si>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</si>
  <si>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</si>
  <si>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</si>
  <si>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</si>
  <si>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</si>
  <si>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</si>
  <si>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</si>
  <si>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</si>
  <si>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</si>
  <si>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</si>
  <si>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</si>
  <si>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</si>
  <si>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</si>
  <si>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</si>
  <si>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</si>
  <si>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</si>
  <si>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</si>
  <si>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</si>
  <si>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</si>
  <si>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</si>
  <si>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</si>
  <si>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</si>
  <si>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</si>
  <si>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</si>
  <si>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</si>
  <si>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</si>
  <si>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</si>
  <si>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</si>
  <si>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</si>
  <si>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</si>
  <si>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</si>
  <si>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</si>
  <si>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</si>
  <si>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</si>
  <si>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</si>
  <si>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</si>
  <si>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</si>
  <si>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</si>
  <si>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</si>
  <si>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</si>
  <si>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</si>
  <si>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</si>
  <si>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</si>
  <si>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</si>
  <si>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</si>
  <si>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</si>
  <si>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</si>
  <si>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</si>
  <si>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</si>
  <si>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</si>
  <si>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</si>
  <si>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</si>
  <si>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</si>
  <si>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</si>
  <si>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</si>
  <si>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</si>
  <si>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</si>
  <si>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</si>
  <si>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</si>
  <si>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</si>
  <si>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</si>
  <si>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</si>
  <si>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</si>
  <si>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</si>
  <si>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</si>
  <si>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</si>
  <si>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</si>
  <si>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</si>
  <si>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</si>
  <si>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</si>
  <si>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</si>
  <si>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</si>
  <si>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</si>
  <si>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</si>
  <si>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</si>
  <si>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</si>
  <si>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</si>
  <si>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</si>
  <si>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</si>
  <si>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</si>
  <si>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</si>
  <si>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</si>
  <si>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</si>
  <si>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</si>
  <si>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</si>
  <si>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</si>
  <si>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</si>
  <si>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</si>
  <si>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</si>
  <si>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</si>
  <si>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</si>
  <si>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</si>
  <si>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</si>
  <si>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</si>
  <si>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</si>
  <si>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</si>
  <si>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</si>
  <si>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</si>
  <si>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</si>
  <si>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</si>
  <si>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</si>
  <si>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</si>
  <si>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</si>
  <si>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</si>
  <si>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</si>
  <si>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</si>
  <si>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</si>
  <si>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</si>
  <si>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</si>
  <si>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</si>
  <si>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</si>
  <si>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</si>
  <si>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</si>
  <si>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</si>
  <si>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</si>
  <si>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</si>
  <si>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</si>
  <si>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</si>
  <si>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</si>
  <si>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</si>
  <si>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</si>
  <si>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</si>
  <si>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</si>
  <si>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</si>
  <si>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</si>
  <si>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</si>
  <si>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</si>
  <si>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</si>
  <si>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</si>
  <si>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</si>
  <si>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</si>
  <si>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</si>
  <si>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</si>
  <si>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</si>
  <si>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</si>
  <si>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</si>
  <si>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</si>
  <si>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</si>
  <si>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</si>
  <si>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</si>
  <si>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</si>
  <si>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</si>
  <si>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</si>
  <si>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</si>
  <si>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</si>
  <si>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</si>
  <si>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</si>
  <si>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</si>
  <si>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</si>
  <si>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</si>
  <si>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</si>
  <si>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</si>
  <si>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</si>
  <si>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</si>
  <si>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</si>
  <si>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</si>
  <si>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</si>
  <si>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</si>
  <si>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</si>
  <si>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</si>
  <si>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</si>
  <si>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</si>
  <si>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</si>
  <si>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</si>
  <si>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</si>
  <si>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</si>
  <si>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</si>
  <si>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</si>
  <si>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</si>
  <si>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</si>
  <si>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</si>
  <si>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</si>
  <si>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</si>
  <si>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</si>
  <si>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</si>
  <si>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</si>
  <si>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</si>
  <si>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</si>
  <si>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</si>
  <si>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</si>
  <si>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</si>
  <si>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</si>
  <si>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</si>
  <si>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</si>
  <si>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</si>
  <si>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</si>
  <si>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</si>
  <si>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</si>
  <si>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</si>
  <si>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</si>
  <si>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</si>
  <si>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</si>
  <si>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</si>
  <si>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</si>
  <si>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</si>
  <si>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</si>
  <si>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</si>
  <si>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</si>
  <si>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</si>
  <si>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</si>
  <si>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</si>
  <si>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</si>
  <si>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</si>
  <si>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</si>
  <si>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</si>
  <si>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</si>
  <si>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</si>
  <si>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</si>
  <si>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</si>
  <si>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</si>
  <si>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</si>
  <si>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</si>
  <si>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</si>
  <si>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</si>
  <si>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</si>
  <si>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</si>
  <si>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</si>
  <si>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</si>
  <si>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</si>
  <si>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</si>
  <si>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</si>
  <si>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</si>
  <si>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</si>
  <si>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</si>
  <si>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</si>
  <si>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</si>
  <si>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</si>
  <si>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</si>
  <si>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</si>
  <si>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</si>
  <si>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</si>
  <si>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</si>
  <si>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</si>
  <si>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</si>
  <si>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</si>
  <si>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</si>
  <si>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</si>
  <si>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</si>
  <si>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</si>
  <si>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</si>
  <si>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</si>
  <si>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</si>
  <si>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</si>
  <si>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</si>
  <si>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</si>
  <si>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</si>
  <si>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</si>
  <si>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</si>
  <si>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</si>
  <si>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</si>
  <si>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</si>
  <si>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</si>
  <si>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</si>
  <si>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</si>
  <si>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</si>
  <si>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</si>
  <si>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</si>
  <si>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</si>
  <si>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</si>
  <si>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</si>
  <si>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</si>
  <si>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</si>
  <si>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</si>
  <si>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</si>
  <si>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</si>
  <si>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</si>
  <si>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</si>
  <si>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</si>
  <si>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</si>
  <si>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</si>
  <si>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</si>
  <si>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</si>
  <si>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</si>
  <si>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</si>
  <si>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</si>
  <si>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</si>
  <si>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</si>
  <si>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</si>
  <si>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</si>
  <si>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</si>
  <si>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</si>
  <si>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</si>
  <si>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</si>
  <si>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</si>
  <si>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</si>
  <si>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</si>
  <si>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</si>
  <si>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</si>
  <si>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</si>
  <si>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</si>
  <si>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</si>
  <si>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</si>
  <si>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</si>
  <si>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</si>
  <si>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</si>
  <si>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</si>
  <si>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</si>
  <si>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</si>
  <si>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</si>
  <si>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</si>
  <si>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</si>
  <si>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</si>
  <si>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Intervalo programado para as 15h</t>
  </si>
  <si>
    <t>Intervalo prograamdo para as 15h</t>
  </si>
  <si>
    <t xml:space="preserve">MC1 as 11:38h aguardando para dar passagem ao W70 e D72 </t>
  </si>
  <si>
    <t>MC1 as 10:48h - licenciado as 13:11h</t>
  </si>
  <si>
    <t>Desacrga de pedro do km 719 ao 717 - e desloca pra TGR</t>
  </si>
  <si>
    <t>MC1 as 11:20h - licença as 11:34h deslocando pro km de descarga</t>
  </si>
  <si>
    <t>Licença as 11:34h deslocando pro km de descarga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</si>
  <si>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</si>
  <si>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</si>
  <si>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</si>
  <si>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</si>
  <si>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</si>
  <si>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solda realizada</t>
  </si>
  <si>
    <t>Descarga km 206 ao 201</t>
  </si>
  <si>
    <t>MC1 as 08:30h deslocando pro local de descarga</t>
  </si>
  <si>
    <t>Em intervalo as 11:32h as 13:32h - 1518 dormentes</t>
  </si>
  <si>
    <t>Pronto as 10:30h - intervalo das 10:49h as 12:49h</t>
  </si>
  <si>
    <t>Intervalo das 10:49h as 12:49h - 2 soldas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</si>
  <si>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</si>
  <si>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</si>
  <si>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</si>
  <si>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</si>
  <si>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</si>
  <si>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</si>
  <si>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</si>
  <si>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</si>
  <si>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</si>
  <si>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</si>
  <si>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</si>
  <si>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</si>
  <si>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</si>
  <si>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</si>
  <si>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</si>
  <si>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</si>
  <si>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</si>
  <si>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</si>
  <si>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</si>
  <si>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</si>
  <si>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</si>
  <si>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</si>
  <si>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</si>
  <si>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</si>
  <si>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</si>
  <si>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</si>
  <si>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 xml:space="preserve">Em inspeção </t>
  </si>
  <si>
    <t>Descarga de 2 barras no equip - 98/563383-563931cv</t>
  </si>
  <si>
    <t>TCSTGR</t>
  </si>
  <si>
    <t>ZIQ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</si>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</sst>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G282" activePane="bottomRight" state="frozen"/>
      <selection pane="bottomRight" activeCell="Q289" sqref="Q2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1479</v>
      </c>
      <c r="BK227" s="16" t="s">
        <v>1480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1</v>
      </c>
      <c r="BI233" s="16"/>
      <c r="BJ233" s="16" t="s">
        <v>1484</v>
      </c>
      <c r="BK233" s="16" t="s">
        <v>1485</v>
      </c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/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1495</v>
      </c>
      <c r="BK239" s="16" t="s">
        <v>1496</v>
      </c>
      <c r="BL239" s="15"/>
      <c r="BM239" s="14" t="s">
        <v>992</v>
      </c>
      <c r="BN239" s="14" t="s">
        <v>1021</v>
      </c>
      <c r="BO239" s="160" t="s">
        <v>1130</v>
      </c>
      <c r="BP239" s="16"/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>
      <c r="A241" s="50" t="str">
        <f t="shared" si="31"/>
        <v>V6646035</v>
      </c>
      <c r="B241" s="166">
        <v>46035</v>
      </c>
      <c r="C241" s="8">
        <f>IF(BS_CONTROLE[[#This Row],[DATA]]="","",WEEKNUM(BS_CONTROLE[[#This Row],[DATA]]))</f>
        <v>3</v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1497</v>
      </c>
      <c r="BK241" s="16" t="s">
        <v>1498</v>
      </c>
      <c r="BL241" s="15"/>
      <c r="BM241" s="14" t="s">
        <v>994</v>
      </c>
      <c r="BN241" s="14" t="s">
        <v>1012</v>
      </c>
      <c r="BO241" s="160" t="s">
        <v>1085</v>
      </c>
      <c r="BP241" s="16"/>
      <c r="BQ241" s="12" t="str">
        <f t="shared" si="32"/>
        <v>Produção e Intervalo</v>
      </c>
      <c r="BR241" s="18">
        <f t="shared" si="33"/>
        <v>0</v>
      </c>
      <c r="BS241" s="18">
        <f t="shared" si="34"/>
        <v>0</v>
      </c>
      <c r="BT241" s="220" t="str">
        <f>IF(BN241="","",SUBSTITUTE(BM241," ","")&amp;SUBSTITUTE(BN241," ",""))</f>
        <v>ModernizaçãoEquipamento</v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1499</v>
      </c>
      <c r="N243" s="199" t="s">
        <v>1500</v>
      </c>
      <c r="O243" s="168">
        <v>0.375</v>
      </c>
      <c r="P243" s="168">
        <v>4.1666666666666664E-2</v>
      </c>
      <c r="Q243" s="83">
        <v>1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/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1</v>
      </c>
      <c r="BI243" s="16"/>
      <c r="BJ243" s="16" t="s">
        <v>1501</v>
      </c>
      <c r="BK243" s="16" t="s">
        <v>1502</v>
      </c>
      <c r="BL243" s="15"/>
      <c r="BM243" s="14"/>
      <c r="BN243" s="14"/>
      <c r="BO243" s="160"/>
      <c r="BP243" s="16"/>
      <c r="BQ243" s="12" t="str">
        <f t="shared" si="32"/>
        <v>Produção</v>
      </c>
      <c r="BR243" s="18">
        <f t="shared" si="33"/>
        <v>1</v>
      </c>
      <c r="BS243" s="18">
        <f t="shared" si="34"/>
        <v>0</v>
      </c>
      <c r="BT243" s="220" t="str">
        <f t="shared" si="26"/>
        <v/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1503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1504</v>
      </c>
      <c r="J245" s="212">
        <v>78</v>
      </c>
      <c r="K245" s="212">
        <v>334</v>
      </c>
      <c r="L245" s="83" t="s">
        <v>11</v>
      </c>
      <c r="M245" s="199" t="s">
        <v>1505</v>
      </c>
      <c r="N245" s="199" t="s">
        <v>1505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1506</v>
      </c>
      <c r="X245" s="213" t="s">
        <v>972</v>
      </c>
      <c r="Y245" s="153" t="s">
        <v>975</v>
      </c>
      <c r="Z245" s="153"/>
      <c r="AA245" s="83" t="s">
        <v>1507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/>
      <c r="BI245" s="16"/>
      <c r="BJ245" s="16" t="s">
        <v>1340</v>
      </c>
      <c r="BK245" s="16" t="s">
        <v>1340</v>
      </c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/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1508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1509</v>
      </c>
      <c r="BK248" s="16" t="s">
        <v>1510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1511</v>
      </c>
      <c r="W250" s="168" t="s">
        <v>1512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/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1</v>
      </c>
      <c r="BI250" s="16"/>
      <c r="BJ250" s="16" t="s">
        <v>1513</v>
      </c>
      <c r="BK250" s="16" t="s">
        <v>1514</v>
      </c>
      <c r="BL250" s="15"/>
      <c r="BM250" s="14"/>
      <c r="BN250" s="14"/>
      <c r="BO250" s="160"/>
      <c r="BP250" s="16"/>
      <c r="BQ250" s="12" t="str">
        <f t="shared" si="32"/>
        <v>Produção</v>
      </c>
      <c r="BR250" s="18">
        <f t="shared" si="33"/>
        <v>1</v>
      </c>
      <c r="BS250" s="18">
        <f t="shared" si="34"/>
        <v>0</v>
      </c>
      <c r="BT250" s="220" t="str">
        <f>IF(BN250="","",SUBSTITUTE(BM250," ","")&amp;SUBSTITUTE(BN250," ",""))</f>
        <v/>
      </c>
    </row>
    <row r="251" spans="1:72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1515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1516</v>
      </c>
      <c r="BK251" s="16" t="s">
        <v>1517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1518</v>
      </c>
      <c r="W252" s="168" t="s">
        <v>1512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1</v>
      </c>
      <c r="BI252" s="16"/>
      <c r="BJ252" s="16" t="s">
        <v>1519</v>
      </c>
      <c r="BK252" s="16" t="s">
        <v>1520</v>
      </c>
      <c r="BL252" s="15"/>
      <c r="BM252" s="14"/>
      <c r="BN252" s="14"/>
      <c r="BO252" s="160"/>
      <c r="BP252" s="16"/>
      <c r="BQ252" s="12" t="str">
        <f t="shared" si="32"/>
        <v>Produção</v>
      </c>
      <c r="BR252" s="18">
        <f t="shared" si="33"/>
        <v>1</v>
      </c>
      <c r="BS252" s="18">
        <f t="shared" si="34"/>
        <v>0</v>
      </c>
      <c r="BT252" s="220" t="str">
        <f>IF(BN252="","",SUBSTITUTE(BM252," ","")&amp;SUBSTITUTE(BN252," ",""))</f>
        <v/>
      </c>
    </row>
    <row r="253" spans="1:72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1521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1512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/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1</v>
      </c>
      <c r="BI253" s="16"/>
      <c r="BJ253" s="16" t="s">
        <v>1522</v>
      </c>
      <c r="BK253" s="16" t="s">
        <v>1523</v>
      </c>
      <c r="BL253" s="15"/>
      <c r="BM253" s="14"/>
      <c r="BN253" s="14"/>
      <c r="BO253" s="160"/>
      <c r="BP253" s="16"/>
      <c r="BQ253" s="12" t="str">
        <f t="shared" si="32"/>
        <v>Produção</v>
      </c>
      <c r="BR253" s="18">
        <f t="shared" si="33"/>
        <v>1</v>
      </c>
      <c r="BS253" s="18">
        <f t="shared" si="34"/>
        <v>0</v>
      </c>
      <c r="BT253" s="220" t="str">
        <f>IF(BN253="","",SUBSTITUTE(BM253," ","")&amp;SUBSTITUTE(BN253," ",""))</f>
        <v/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/>
      <c r="P260" s="168"/>
      <c r="Q260" s="83"/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e">
        <f t="shared" si="32"/>
        <v>#DIV/0!</v>
      </c>
      <c r="BR260" s="18" t="e">
        <f t="shared" si="33"/>
        <v>#DIV/0!</v>
      </c>
      <c r="BS260" s="18" t="e">
        <f t="shared" si="34"/>
        <v>#DIV/0!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410</v>
      </c>
      <c r="I263" s="396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0.125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1524</v>
      </c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TIQ1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96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>A6046036</v>
      </c>
      <c r="B280" s="166">
        <v>46036</v>
      </c>
      <c r="C280" s="8">
        <f>IF(BS_CONTROLE[[#This Row],[DATA]]="","",WEEKNUM(BS_CONTROLE[[#This Row],[DATA]]))</f>
        <v>3</v>
      </c>
      <c r="D280" s="51" t="s">
        <v>107</v>
      </c>
      <c r="E280" s="314">
        <v>282</v>
      </c>
      <c r="F280" s="167" t="s">
        <v>33</v>
      </c>
      <c r="G280" s="9" t="str">
        <f>IF(D280="","*",VLOOKUP(F280,BS_ATIVIDADE[#All],3,FALSE))</f>
        <v>DETECÇÃO</v>
      </c>
      <c r="H280" s="168" t="s">
        <v>624</v>
      </c>
      <c r="I280" s="168" t="s">
        <v>957</v>
      </c>
      <c r="J280" s="212">
        <v>74</v>
      </c>
      <c r="K280" s="212">
        <v>291</v>
      </c>
      <c r="L280" s="83" t="s">
        <v>11</v>
      </c>
      <c r="M280" s="199" t="s">
        <v>554</v>
      </c>
      <c r="N280" s="199" t="s">
        <v>1525</v>
      </c>
      <c r="O280" s="168">
        <v>0.33333333333333331</v>
      </c>
      <c r="P280" s="168">
        <v>4.1666666666666664E-2</v>
      </c>
      <c r="Q280" s="83">
        <v>1</v>
      </c>
      <c r="R280" s="10" t="str">
        <f>IFERROR(_xlfn.XLOOKUP(F280, BS_ATIVIDADE[ATIVIDADE],BS_ATIVIDADE[UNIDADE] ), "*")</f>
        <v>KM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BASE_MAPA!$E$2:$E$359, BASE_MAPA!$J$2:$J$359), "ERRO")</f>
        <v>MARCO INICIAL - ALTO ARAGUAIA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9" t="str">
        <f>IF(BS_CONTROLE[[#This Row],[Local - Partida]]=0, "-", BS_CONTROLE[[#This Row],[Local - Partida]])</f>
        <v>TCS</v>
      </c>
      <c r="AL280" s="279" t="str">
        <f>IF(BS_CONTROLE[[#This Row],[Local - Encerramento]]=0, "-", BS_CONTROLE[[#This Row],[Local - Encerramento]])</f>
        <v>TGR2</v>
      </c>
      <c r="AM280" s="279" t="str">
        <f>IF(BS_CONTROLE[[#This Row],[Entre - Estações]]=0, "-", BS_CONTROLE[[#This Row],[Entre - Estações]])</f>
        <v>TCS-TGR</v>
      </c>
      <c r="AN280" s="279" t="str">
        <f>IF(BS_CONTROLE[[#This Row],[SB]]=0, "-", BS_CONTROLE[[#This Row],[SB]])</f>
        <v>TCSTGR</v>
      </c>
      <c r="AO280" s="280">
        <f>IF(BS_CONTROLE[[#This Row],[SUB]]=0, "-", BS_CONTROLE[[#This Row],[SUB]])</f>
        <v>74</v>
      </c>
      <c r="AP280" s="281">
        <f>IF(BS_CONTROLE[[#This Row],[KM - Inicio]]=0, "-", BS_CONTROLE[[#This Row],[KM - Inicio]])</f>
        <v>291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BASE_MAPA!$E$2:$E$359, BASE_MAPA!$J$2:$J$359), "ERRO")</f>
        <v>MARCO INICIAL - ALTO ARAGUAIA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Produção e Intervalo</v>
      </c>
      <c r="BR280" s="18">
        <f t="shared" si="33"/>
        <v>0</v>
      </c>
      <c r="BS280" s="18">
        <f t="shared" si="34"/>
        <v>0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1526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/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e">
        <f t="shared" si="41"/>
        <v>#DIV/0!</v>
      </c>
      <c r="BR289" s="18">
        <f t="shared" si="42"/>
        <v>0</v>
      </c>
      <c r="BS289" s="18" t="e">
        <f t="shared" si="43"/>
        <v>#DIV/0!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246:BK592 BK6:BK9 BK11:BK38 BK43 BK45:BK50 BK40 BK52:BK53 BK55:BK77 BK79:BK91 BK93 BK108:BK120 BK95:BK106 BK122 BK124:BK194 BK196:BK208 BK210 BK215:BK218 BK220:BK222 BK224:BK24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1527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1528</v>
      </c>
      <c r="E3" s="316" t="s">
        <v>1529</v>
      </c>
      <c r="F3" s="316" t="s">
        <v>1530</v>
      </c>
      <c r="G3" s="316" t="s">
        <v>1531</v>
      </c>
      <c r="H3" s="316" t="s">
        <v>1532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1533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1534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1535</v>
      </c>
      <c r="W1" s="385"/>
      <c r="X1" s="385"/>
      <c r="Y1" s="103"/>
    </row>
    <row r="2" spans="1:25" s="100" customFormat="1" ht="11.25" customHeight="1">
      <c r="A2" s="104" t="s">
        <v>1536</v>
      </c>
      <c r="B2" s="104" t="s">
        <v>1537</v>
      </c>
      <c r="C2" s="104" t="s">
        <v>7</v>
      </c>
      <c r="D2" s="105" t="s">
        <v>1177</v>
      </c>
      <c r="E2" s="105" t="s">
        <v>1178</v>
      </c>
      <c r="F2" s="105" t="s">
        <v>1538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1539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>
        <f>IF(FN_MC!B241="","*",FN_MC!B241)</f>
        <v>46035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*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*</v>
      </c>
      <c r="R261" s="127" t="str">
        <f>IF(FN_MC!P260="","*",FN_MC!P260)</f>
        <v>*</v>
      </c>
      <c r="S261" s="109" t="str">
        <f>IF(FN_MC!Q260="","*",CONCATENATE(FN_MC!Q260," ",FN_MC!R260))</f>
        <v>*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*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TIQ1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0.125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*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*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*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*</v>
      </c>
      <c r="U271" s="109" t="str">
        <f>IF(FN_MC!W270="","*",FN_MC!W270)</f>
        <v>*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*</v>
      </c>
      <c r="C274" s="108" t="str">
        <f>IF(FN_MC!Z273="","*",FN_MC!Z273)</f>
        <v>*</v>
      </c>
      <c r="D274" s="109" t="str">
        <f>IF(FN_MC!S273="","*",FN_MC!S273)</f>
        <v>-</v>
      </c>
      <c r="E274" s="109" t="str">
        <f>IF(FN_MC!T273="","*",FN_MC!T273)</f>
        <v>-</v>
      </c>
      <c r="F274" s="109" t="str">
        <f>IF(FN_MC!B273="","*",FN_MC!B273)</f>
        <v>*</v>
      </c>
      <c r="G274" s="109" t="str">
        <f>IF(FN_MC!D273="","*",FN_MC!D273)</f>
        <v>*</v>
      </c>
      <c r="H274" s="109" t="str">
        <f>IF(FN_MC!F273="","*",FN_MC!F273)</f>
        <v>*</v>
      </c>
      <c r="I274" s="109" t="str">
        <f>IF(FN_MC!H273="","*",FN_MC!H273)</f>
        <v>*</v>
      </c>
      <c r="J274" s="109" t="str">
        <f>IF(FN_MC!I273="","*",FN_MC!I273)</f>
        <v>*</v>
      </c>
      <c r="K274" s="109" t="str">
        <f>IF(FN_MC!M273="","*",FN_MC!M273)</f>
        <v>-</v>
      </c>
      <c r="L274" s="328" t="str">
        <f>IF(FN_MC!N273="","*",FN_MC!N273)</f>
        <v>-</v>
      </c>
      <c r="M274" s="110" t="str">
        <f>IF(FN_MC!J273="","*",FN_MC!J273)</f>
        <v>*</v>
      </c>
      <c r="N274" s="291" t="str">
        <f>IF(FN_MC!K273="","*",FN_MC!K273)</f>
        <v>*</v>
      </c>
      <c r="O274" s="291" t="str">
        <f>IF(FN_MC!L273="","*",FN_MC!L273)</f>
        <v>-</v>
      </c>
      <c r="P274" s="110"/>
      <c r="Q274" s="127" t="str">
        <f>IF(FN_MC!O273="","*",FN_MC!O273)</f>
        <v>*</v>
      </c>
      <c r="R274" s="127" t="str">
        <f>IF(FN_MC!P273="","*",FN_MC!P273)</f>
        <v>*</v>
      </c>
      <c r="S274" s="109" t="str">
        <f>IF(FN_MC!Q273="","*",CONCATENATE(FN_MC!Q273," ",FN_MC!R273))</f>
        <v>*</v>
      </c>
      <c r="T274" s="109" t="str">
        <f>IF(FN_MC!V273="","*",FN_MC!V273)</f>
        <v>*</v>
      </c>
      <c r="U274" s="109" t="str">
        <f>IF(FN_MC!W273="","*",FN_MC!W273)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*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*</v>
      </c>
      <c r="U276" s="109" t="str">
        <f>IF(FN_MC!W275="","*",FN_MC!W275)</f>
        <v>*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FERRONORTE</v>
      </c>
      <c r="E281" s="109" t="str">
        <f>IF(FN_MC!T280="","*",FN_MC!T280)</f>
        <v>TCS-TGR</v>
      </c>
      <c r="F281" s="109">
        <f>IF(FN_MC!B280="","*",FN_MC!B280)</f>
        <v>46036</v>
      </c>
      <c r="G281" s="109" t="str">
        <f>IF(FN_MC!D280="","*",FN_MC!D280)</f>
        <v>A60</v>
      </c>
      <c r="H281" s="109" t="str">
        <f>IF(FN_MC!F280="","*",FN_MC!F280)</f>
        <v>DETECÇÃO - RONDA 7 DIAS</v>
      </c>
      <c r="I281" s="109" t="str">
        <f>IF(FN_MC!H280="","*",FN_MC!H280)</f>
        <v>TCS</v>
      </c>
      <c r="J281" s="109" t="str">
        <f>IF(FN_MC!I280="","*",FN_MC!I280)</f>
        <v>TGR2</v>
      </c>
      <c r="K281" s="109" t="str">
        <f>IF(FN_MC!M280="","*",FN_MC!M280)</f>
        <v>TCS-TGR</v>
      </c>
      <c r="L281" s="328" t="str">
        <f>IF(FN_MC!N280="","*",FN_MC!N280)</f>
        <v>TCSTGR</v>
      </c>
      <c r="M281" s="110">
        <f>IF(FN_MC!J280="","*",FN_MC!J280)</f>
        <v>74</v>
      </c>
      <c r="N281" s="291">
        <f>IF(FN_MC!K280="","*",FN_MC!K280)</f>
        <v>291</v>
      </c>
      <c r="O281" s="291" t="str">
        <f>IF(FN_MC!L280="","*",FN_MC!L280)</f>
        <v>-</v>
      </c>
      <c r="P281" s="110"/>
      <c r="Q281" s="127">
        <f>IF(FN_MC!O280="","*",FN_MC!O280)</f>
        <v>0.33333333333333331</v>
      </c>
      <c r="R281" s="127">
        <f>IF(FN_MC!P280="","*",FN_MC!P280)</f>
        <v>4.1666666666666664E-2</v>
      </c>
      <c r="S281" s="109" t="str">
        <f>IF(FN_MC!Q280="","*",CONCATENATE(FN_MC!Q280," ",FN_MC!R280))</f>
        <v>1 KM</v>
      </c>
      <c r="T281" s="109" t="str">
        <f>IF(FN_MC!V280="","*",FN_MC!V280)</f>
        <v>*</v>
      </c>
      <c r="U281" s="109" t="str">
        <f>IF(FN_MC!W280="","*",FN_MC!W280)</f>
        <v>*</v>
      </c>
      <c r="V281" s="111">
        <f ca="1">_xlfn.XLOOKUP(G281&amp;$V$2,BS_CONTROLE[CHAVE],BS_CONTROLE[Quantidade_11],"-")</f>
        <v>280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*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*</v>
      </c>
      <c r="U285" s="109" t="str">
        <f>IF(FN_MC!W284="","*",FN_MC!W284)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*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*</v>
      </c>
      <c r="T290" s="109" t="str">
        <f>IF(FN_MC!V289="","*",FN_MC!V289)</f>
        <v>*</v>
      </c>
      <c r="U290" s="109" t="str">
        <f>IF(FN_MC!W289="","*",FN_MC!W289)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1540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1541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1542</v>
      </c>
      <c r="C4" s="321" t="s">
        <v>1543</v>
      </c>
      <c r="D4" s="321" t="s">
        <v>1544</v>
      </c>
      <c r="E4" s="321" t="s">
        <v>1545</v>
      </c>
      <c r="F4" s="321" t="s">
        <v>367</v>
      </c>
      <c r="G4" s="321" t="s">
        <v>1546</v>
      </c>
      <c r="H4" s="187"/>
    </row>
    <row r="5" spans="1:8" ht="43.5">
      <c r="A5" s="187"/>
      <c r="B5" s="322" t="s">
        <v>1547</v>
      </c>
      <c r="C5" s="322">
        <v>309525</v>
      </c>
      <c r="D5" s="322" t="s">
        <v>1548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1549</v>
      </c>
      <c r="C6" s="322">
        <v>256875</v>
      </c>
      <c r="D6" s="322" t="s">
        <v>1550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1551</v>
      </c>
      <c r="C7" s="322">
        <v>257278</v>
      </c>
      <c r="D7" s="322" t="s">
        <v>1552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1553</v>
      </c>
      <c r="C8" s="322">
        <v>261794</v>
      </c>
      <c r="D8" s="322" t="s">
        <v>1554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1555</v>
      </c>
      <c r="C9" s="322">
        <v>257033</v>
      </c>
      <c r="D9" s="322" t="s">
        <v>1556</v>
      </c>
      <c r="E9" s="322" t="s">
        <v>240</v>
      </c>
      <c r="F9" s="322" t="s">
        <v>554</v>
      </c>
      <c r="G9" s="322" t="s">
        <v>1557</v>
      </c>
      <c r="H9" s="187"/>
    </row>
    <row r="10" spans="1:8" ht="43.5">
      <c r="A10" s="187"/>
      <c r="B10" s="322" t="s">
        <v>1558</v>
      </c>
      <c r="C10" s="322">
        <v>396578</v>
      </c>
      <c r="D10" s="322" t="s">
        <v>1559</v>
      </c>
      <c r="E10" s="322" t="s">
        <v>240</v>
      </c>
      <c r="F10" s="322" t="s">
        <v>554</v>
      </c>
      <c r="G10" s="322" t="s">
        <v>1557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1560</v>
      </c>
      <c r="C2" s="95" t="s">
        <v>1162</v>
      </c>
      <c r="D2" s="95" t="s">
        <v>1164</v>
      </c>
      <c r="E2" s="95" t="s">
        <v>1561</v>
      </c>
      <c r="F2" s="95" t="s">
        <v>1562</v>
      </c>
      <c r="G2" s="95" t="s">
        <v>1563</v>
      </c>
      <c r="H2" s="95" t="s">
        <v>1564</v>
      </c>
      <c r="I2" s="95" t="s">
        <v>1565</v>
      </c>
      <c r="J2" s="95" t="s">
        <v>1566</v>
      </c>
      <c r="K2" s="130" t="s">
        <v>1567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>
        <f>IF(FN_MC!B241="","*",FN_MC!B241)</f>
        <v>46035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*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*</v>
      </c>
      <c r="I266" s="120" t="str">
        <f>IF(FN_MC!AC260="","*",FN_MC!AC260)</f>
        <v>*</v>
      </c>
      <c r="J266" s="121" t="str">
        <f>IF(FN_MC!AA260="","*",FN_MC!AA260)</f>
        <v>*</v>
      </c>
      <c r="K266" s="133" t="str">
        <f>IF(FN_MC!AD260="","*",FN_MC!AD260)</f>
        <v>*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 hidden="1">
      <c r="B269" s="119" t="str">
        <f>IF(FN_MC!Y263="","*",FN_MC!Y263)</f>
        <v>*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TIQ1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*</v>
      </c>
      <c r="I269" s="120" t="str">
        <f>IF(FN_MC!AC263="","*",FN_MC!AC263)</f>
        <v>*</v>
      </c>
      <c r="J269" s="121" t="str">
        <f>IF(FN_MC!AA263="","*",FN_MC!AA263)</f>
        <v>*</v>
      </c>
      <c r="K269" s="133" t="str">
        <f>IF(FN_MC!AD263="","*",FN_MC!AD263)</f>
        <v>*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*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*</v>
      </c>
      <c r="I273" s="120" t="str">
        <f>IF(FN_MC!AC267="","*",FN_MC!AC267)</f>
        <v>*</v>
      </c>
      <c r="J273" s="121" t="str">
        <f>IF(FN_MC!AA267="","*",FN_MC!AA267)</f>
        <v>*</v>
      </c>
      <c r="K273" s="133" t="str">
        <f>IF(FN_MC!AD267="","*",FN_MC!AD267)</f>
        <v>*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*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*</v>
      </c>
      <c r="K276" s="133" t="str">
        <f>IF(FN_MC!AD270="","*",FN_MC!AD270)</f>
        <v>*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*</v>
      </c>
      <c r="C279" s="120" t="str">
        <f>IF(FN_MC!B273="","*",FN_MC!B273)</f>
        <v>*</v>
      </c>
      <c r="D279" s="120" t="str">
        <f>IF(FN_MC!D273="","*",FN_MC!D273)</f>
        <v>*</v>
      </c>
      <c r="E279" s="120" t="str">
        <f>IF(FN_MC!H273="","*",FN_MC!H273)</f>
        <v>*</v>
      </c>
      <c r="F279" s="136" t="str">
        <f>IF(FN_MC!M273="","*",FN_MC!M273)</f>
        <v>-</v>
      </c>
      <c r="G279" s="120" t="str">
        <f>IF(FN_MC!I273="","*",FN_MC!I273)</f>
        <v>*</v>
      </c>
      <c r="H279" s="120" t="str">
        <f>IF(FN_MC!AB273="","*",FN_MC!AB273)</f>
        <v>*</v>
      </c>
      <c r="I279" s="120" t="str">
        <f>IF(FN_MC!AC273="","*",FN_MC!AC273)</f>
        <v>*</v>
      </c>
      <c r="J279" s="121" t="str">
        <f>IF(FN_MC!AA273="","*",FN_MC!AA273)</f>
        <v>*</v>
      </c>
      <c r="K279" s="133" t="str">
        <f>IF(FN_MC!AD273="","*",FN_MC!AD273)</f>
        <v>*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*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*</v>
      </c>
      <c r="I281" s="120" t="str">
        <f>IF(FN_MC!AC275="","*",FN_MC!AC275)</f>
        <v>*</v>
      </c>
      <c r="J281" s="121" t="str">
        <f>IF(FN_MC!AA275="","*",FN_MC!AA275)</f>
        <v>*</v>
      </c>
      <c r="K281" s="133" t="str">
        <f>IF(FN_MC!AD275="","*",FN_MC!AD275)</f>
        <v>*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>
        <f>IF(FN_MC!B280="","*",FN_MC!B280)</f>
        <v>46036</v>
      </c>
      <c r="D286" s="120" t="str">
        <f>IF(FN_MC!D280="","*",FN_MC!D280)</f>
        <v>A60</v>
      </c>
      <c r="E286" s="120" t="str">
        <f>IF(FN_MC!H280="","*",FN_MC!H280)</f>
        <v>TCS</v>
      </c>
      <c r="F286" s="136" t="str">
        <f>IF(FN_MC!M280="","*",FN_MC!M280)</f>
        <v>TCS-TGR</v>
      </c>
      <c r="G286" s="120" t="str">
        <f>IF(FN_MC!I280="","*",FN_MC!I280)</f>
        <v>TGR2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*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*</v>
      </c>
      <c r="K290" s="133" t="str">
        <f>IF(FN_MC!AD284="","*",FN_MC!AD284)</f>
        <v>*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*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*</v>
      </c>
      <c r="I295" s="120" t="str">
        <f>IF(FN_MC!AC289="","*",FN_MC!AC289)</f>
        <v>*</v>
      </c>
      <c r="J295" s="121" t="str">
        <f>IF(FN_MC!AA289="","*",FN_MC!AA289)</f>
        <v>*</v>
      </c>
      <c r="K295" s="133" t="str">
        <f>IF(FN_MC!AD289="","*",FN_MC!AD289)</f>
        <v>*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1568</v>
      </c>
      <c r="D5" s="389"/>
      <c r="E5" s="389"/>
      <c r="F5" s="389"/>
      <c r="G5" s="389"/>
      <c r="H5" s="389"/>
      <c r="I5" s="389"/>
      <c r="J5" s="390"/>
      <c r="K5" s="391" t="s">
        <v>1569</v>
      </c>
      <c r="L5" s="392"/>
      <c r="M5" s="392"/>
      <c r="N5" s="392"/>
      <c r="O5" s="393" t="s">
        <v>1570</v>
      </c>
      <c r="P5" s="394"/>
      <c r="Q5" s="395"/>
    </row>
    <row r="6" spans="1:17" s="93" customFormat="1" ht="15.75" customHeight="1">
      <c r="A6" s="87" t="s">
        <v>1538</v>
      </c>
      <c r="B6" s="94" t="s">
        <v>1537</v>
      </c>
      <c r="C6" s="95" t="s">
        <v>1177</v>
      </c>
      <c r="D6" s="96" t="s">
        <v>1178</v>
      </c>
      <c r="E6" s="95" t="s">
        <v>1571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1572</v>
      </c>
      <c r="M6" s="138" t="s">
        <v>30</v>
      </c>
      <c r="N6" s="139" t="s">
        <v>1172</v>
      </c>
      <c r="O6" s="241" t="s">
        <v>1215</v>
      </c>
      <c r="P6" s="152"/>
      <c r="Q6" s="188" t="s">
        <v>1573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Intervalo prograamdo para as 15h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- licenciado as 13:11h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1</v>
      </c>
      <c r="P237" s="90"/>
      <c r="Q237" s="144" t="str">
        <f>IF($A$2=1,IF(FN_MC!BJ233="","*",FN_MC!BJ233),IF(FN_MC!BK233="","*",FN_MC!BK233))</f>
        <v>Licença as 11:34h deslocando pro km de descarga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1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Aguardando descanso da equipe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1</v>
      </c>
      <c r="P253" s="90"/>
      <c r="Q253" s="144" t="str">
        <f>IF($A$2=1,IF(FN_MC!BJ250="","*",FN_MC!BJ250),IF(FN_MC!BK250="","*",FN_MC!BK250))</f>
        <v>Em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1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1</v>
      </c>
      <c r="P255" s="90"/>
      <c r="Q255" s="144" t="str">
        <f>IF($A$2=1,IF(FN_MC!BJ253="","*",FN_MC!BJ253),IF(FN_MC!BK253="","*",FN_MC!BK253))</f>
        <v xml:space="preserve">Em inspeção 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*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*</v>
      </c>
      <c r="J262" s="131" t="str">
        <f>IF(FN_MC!P260="","*",FN_MC!P260)</f>
        <v>*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*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TIQ1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0.125</v>
      </c>
      <c r="K265" s="140" t="str">
        <f>IF(FN_MC!AK263="","*",FN_MC!AK263)</f>
        <v>TIQ1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*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*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 t="str">
        <f>IF(FN_MC!B273="","*",FN_MC!B273)</f>
        <v>*</v>
      </c>
      <c r="B275" s="98" t="str">
        <f>IF(FN_MC!X273="","*",FN_MC!X273)</f>
        <v>*</v>
      </c>
      <c r="C275" s="99" t="str">
        <f>IF(FN_MC!S273="","*",FN_MC!S273)</f>
        <v>-</v>
      </c>
      <c r="D275" s="99" t="str">
        <f>IF(FN_MC!T273="","*",FN_MC!T273)</f>
        <v>-</v>
      </c>
      <c r="E275" s="99" t="str">
        <f>IF(FN_MC!D273="","*",FN_MC!D273)</f>
        <v>*</v>
      </c>
      <c r="F275" s="99" t="str">
        <f>IF(FN_MC!H273="","*",FN_MC!H273)</f>
        <v>*</v>
      </c>
      <c r="G275" s="99" t="str">
        <f>IF(FN_MC!M273="","*",FN_MC!M273)</f>
        <v>-</v>
      </c>
      <c r="H275" s="149" t="str">
        <f>IF(FN_MC!K273="","*",FN_MC!K273)</f>
        <v>*</v>
      </c>
      <c r="I275" s="131" t="str">
        <f>IF(FN_MC!O273="","*",FN_MC!O273)</f>
        <v>*</v>
      </c>
      <c r="J275" s="131" t="str">
        <f>IF(FN_MC!P273="","*",FN_MC!P273)</f>
        <v>*</v>
      </c>
      <c r="K275" s="140" t="str">
        <f>IF(FN_MC!AK273="","*",FN_MC!AK273)</f>
        <v>-</v>
      </c>
      <c r="L275" s="140" t="str">
        <f>IF(FN_MC!AM273="","*",FN_MC!AM273)</f>
        <v>-</v>
      </c>
      <c r="M275" s="140" t="str">
        <f>IF(FN_MC!AP273="","*",FN_MC!AP273)</f>
        <v>-</v>
      </c>
      <c r="N275" s="140" t="str">
        <f>IF(FN_MC!AM273="","*",FN_MC!AM273)</f>
        <v>-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*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>
        <f>IF(FN_MC!B280="","*",FN_MC!B280)</f>
        <v>46036</v>
      </c>
      <c r="B282" s="98" t="str">
        <f>IF(FN_MC!X280="","*",FN_MC!X280)</f>
        <v>*</v>
      </c>
      <c r="C282" s="99" t="str">
        <f>IF(FN_MC!S280="","*",FN_MC!S280)</f>
        <v>FERRONORTE</v>
      </c>
      <c r="D282" s="99" t="str">
        <f>IF(FN_MC!T280="","*",FN_MC!T280)</f>
        <v>TCS-TGR</v>
      </c>
      <c r="E282" s="99" t="str">
        <f>IF(FN_MC!D280="","*",FN_MC!D280)</f>
        <v>A60</v>
      </c>
      <c r="F282" s="99" t="str">
        <f>IF(FN_MC!H280="","*",FN_MC!H280)</f>
        <v>TCS</v>
      </c>
      <c r="G282" s="99" t="str">
        <f>IF(FN_MC!M280="","*",FN_MC!M280)</f>
        <v>TCS-TGR</v>
      </c>
      <c r="H282" s="149">
        <f>IF(FN_MC!K280="","*",FN_MC!K280)</f>
        <v>291</v>
      </c>
      <c r="I282" s="131">
        <f>IF(FN_MC!O280="","*",FN_MC!O280)</f>
        <v>0.33333333333333331</v>
      </c>
      <c r="J282" s="131">
        <f>IF(FN_MC!P280="","*",FN_MC!P280)</f>
        <v>4.1666666666666664E-2</v>
      </c>
      <c r="K282" s="140" t="str">
        <f>IF(FN_MC!AK280="","*",FN_MC!AK280)</f>
        <v>TCS</v>
      </c>
      <c r="L282" s="140" t="str">
        <f>IF(FN_MC!AM280="","*",FN_MC!AM280)</f>
        <v>TCS-TGR</v>
      </c>
      <c r="M282" s="140">
        <f>IF(FN_MC!AP280="","*",FN_MC!AP280)</f>
        <v>291</v>
      </c>
      <c r="N282" s="140" t="str">
        <f>IF(FN_MC!AM280="","*",FN_MC!AM280)</f>
        <v>TCS-TGR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*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*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1573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2026-01-13T17:37:36Z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