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5362" documentId="120_S{118792C3-22EF-5104-A093-F22BFE3913F3}" xr6:coauthVersionLast="47" xr6:coauthVersionMax="47" xr10:uidLastSave="{3539ECA2-F972-45D5-A8B3-E5BA1AF0D5D2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8" hidden="1">'CONTROLE - MAQUINISTAS'!$B$2:$K$3</definedName>
    <definedName name="_xlnm._FilterDatabase" localSheetId="7" hidden="1">'CONTROLE D+1'!$A$2:$W$1050</definedName>
    <definedName name="_xlnm._FilterDatabase" localSheetId="6" hidden="1">'CONTROLE D'!$A$6:$P$8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88" i="1" l="1" a="1"/>
  <c r="N388" i="1" s="1"/>
  <c r="M388" i="1" a="1"/>
  <c r="M388" i="1" s="1"/>
  <c r="N386" i="1" a="1"/>
  <c r="N386" i="1" s="1"/>
  <c r="M386" i="1" a="1"/>
  <c r="M386" i="1" s="1"/>
  <c r="N385" i="1" a="1"/>
  <c r="N385" i="1" s="1"/>
  <c r="M385" i="1" a="1"/>
  <c r="M385" i="1" s="1"/>
  <c r="N381" i="1" a="1"/>
  <c r="N381" i="1" s="1"/>
  <c r="M381" i="1" a="1"/>
  <c r="M381" i="1" s="1"/>
  <c r="N380" i="1" a="1"/>
  <c r="N380" i="1" s="1"/>
  <c r="M380" i="1" a="1"/>
  <c r="M380" i="1" s="1"/>
  <c r="N378" i="1" a="1"/>
  <c r="N378" i="1" s="1"/>
  <c r="M378" i="1" a="1"/>
  <c r="M378" i="1" s="1"/>
  <c r="N377" i="1" a="1"/>
  <c r="N377" i="1" s="1"/>
  <c r="M377" i="1" a="1"/>
  <c r="M377" i="1" s="1"/>
  <c r="N373" i="1" a="1"/>
  <c r="N373" i="1" s="1"/>
  <c r="M373" i="1" a="1"/>
  <c r="M373" i="1" s="1"/>
  <c r="N371" i="1" a="1"/>
  <c r="N371" i="1" s="1"/>
  <c r="M371" i="1" a="1"/>
  <c r="M371" i="1" s="1"/>
  <c r="N370" i="1" a="1"/>
  <c r="N370" i="1" s="1"/>
  <c r="M370" i="1" a="1"/>
  <c r="M370" i="1" s="1"/>
  <c r="N367" i="1" a="1"/>
  <c r="N367" i="1" s="1"/>
  <c r="M367" i="1" a="1"/>
  <c r="M367" i="1" s="1"/>
  <c r="N355" i="1" a="1"/>
  <c r="N355" i="1" s="1"/>
  <c r="M355" i="1" a="1"/>
  <c r="M355" i="1" s="1"/>
  <c r="N354" i="1" a="1"/>
  <c r="N354" i="1" s="1"/>
  <c r="M354" i="1" a="1"/>
  <c r="M354" i="1" s="1"/>
  <c r="N353" i="1" a="1"/>
  <c r="N353" i="1" s="1"/>
  <c r="M353" i="1" a="1"/>
  <c r="M353" i="1" s="1"/>
  <c r="N352" i="1" a="1"/>
  <c r="N352" i="1" s="1"/>
  <c r="M352" i="1" a="1"/>
  <c r="M352" i="1" s="1"/>
  <c r="N350" i="1" a="1"/>
  <c r="N350" i="1" s="1"/>
  <c r="M350" i="1" a="1"/>
  <c r="M350" i="1" s="1"/>
  <c r="AO329" i="1"/>
  <c r="N345" i="1" a="1"/>
  <c r="N345" i="1" s="1"/>
  <c r="M345" i="1" a="1"/>
  <c r="M345" i="1" s="1"/>
  <c r="M344" i="1" a="1"/>
  <c r="M344" i="1"/>
  <c r="N344" i="1" a="1"/>
  <c r="N344" i="1"/>
  <c r="N341" i="1" a="1"/>
  <c r="N341" i="1" s="1"/>
  <c r="M341" i="1" a="1"/>
  <c r="M341" i="1" s="1"/>
  <c r="N340" i="1" a="1"/>
  <c r="N340" i="1" s="1"/>
  <c r="M340" i="1" a="1"/>
  <c r="M340" i="1" s="1"/>
  <c r="M339" i="1" a="1"/>
  <c r="M339" i="1"/>
  <c r="N339" i="1" a="1"/>
  <c r="N339" i="1"/>
  <c r="N338" i="1" a="1"/>
  <c r="N338" i="1" s="1"/>
  <c r="M338" i="1" a="1"/>
  <c r="M338" i="1" s="1"/>
  <c r="M333" i="1" a="1"/>
  <c r="M333" i="1" s="1"/>
  <c r="M332" i="1" a="1"/>
  <c r="M332" i="1" s="1"/>
  <c r="M331" i="1" a="1"/>
  <c r="M331" i="1" s="1"/>
  <c r="N329" i="1" a="1"/>
  <c r="N329" i="1" s="1"/>
  <c r="M329" i="1" a="1"/>
  <c r="M329" i="1" s="1"/>
  <c r="N328" i="1" a="1"/>
  <c r="N328" i="1" s="1"/>
  <c r="M328" i="1" a="1"/>
  <c r="M328" i="1" s="1"/>
  <c r="N327" i="1" a="1"/>
  <c r="N327" i="1" s="1"/>
  <c r="M327" i="1" a="1"/>
  <c r="M327" i="1" s="1"/>
  <c r="N326" i="1" a="1"/>
  <c r="N326" i="1" s="1"/>
  <c r="M326" i="1" a="1"/>
  <c r="M326" i="1" s="1"/>
  <c r="N325" i="1" a="1"/>
  <c r="N325" i="1" s="1"/>
  <c r="M325" i="1" a="1"/>
  <c r="M325" i="1" s="1"/>
  <c r="N320" i="1" a="1"/>
  <c r="N320" i="1" s="1"/>
  <c r="M320" i="1" a="1"/>
  <c r="M320" i="1" s="1"/>
  <c r="N319" i="1" a="1"/>
  <c r="N319" i="1" s="1"/>
  <c r="M319" i="1" a="1"/>
  <c r="M319" i="1" s="1"/>
  <c r="N315" i="1" a="1"/>
  <c r="N315" i="1" s="1"/>
  <c r="M315" i="1" a="1"/>
  <c r="M315" i="1" s="1"/>
  <c r="N314" i="1" a="1"/>
  <c r="N314" i="1" s="1"/>
  <c r="M314" i="1" a="1"/>
  <c r="M314" i="1" s="1"/>
  <c r="M311" i="1" a="1"/>
  <c r="M311" i="1" s="1"/>
  <c r="N298" i="1" a="1"/>
  <c r="N298" i="1"/>
  <c r="M298" i="1" a="1"/>
  <c r="M298" i="1"/>
  <c r="BS277" i="1"/>
  <c r="BS275" i="1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M306" i="1" a="1"/>
  <c r="M306" i="1"/>
  <c r="K303" i="15" s="1"/>
  <c r="N295" i="1" a="1"/>
  <c r="N295" i="1"/>
  <c r="L292" i="15" s="1"/>
  <c r="M295" i="1" a="1"/>
  <c r="M295" i="1"/>
  <c r="K292" i="15" s="1"/>
  <c r="N299" i="1" a="1"/>
  <c r="N299" i="1"/>
  <c r="L296" i="15" s="1"/>
  <c r="M299" i="1" a="1"/>
  <c r="M299" i="1"/>
  <c r="K296" i="15" s="1"/>
  <c r="N304" i="1" a="1"/>
  <c r="N304" i="1"/>
  <c r="L301" i="15" s="1"/>
  <c r="M304" i="1" a="1"/>
  <c r="M304" i="1"/>
  <c r="K301" i="15" s="1"/>
  <c r="N303" i="1" a="1"/>
  <c r="N303" i="1"/>
  <c r="L300" i="15" s="1"/>
  <c r="M303" i="1" a="1"/>
  <c r="M303" i="1"/>
  <c r="K300" i="15" s="1"/>
  <c r="N301" i="1" a="1"/>
  <c r="N301" i="1"/>
  <c r="L298" i="15" s="1"/>
  <c r="M301" i="1" a="1"/>
  <c r="M301" i="1"/>
  <c r="K298" i="15" s="1"/>
  <c r="N300" i="1" a="1"/>
  <c r="N300" i="1"/>
  <c r="L297" i="15" s="1"/>
  <c r="M300" i="1" a="1"/>
  <c r="M300" i="1"/>
  <c r="K297" i="15" s="1"/>
  <c r="N297" i="1" a="1"/>
  <c r="N297" i="1"/>
  <c r="L294" i="15" s="1"/>
  <c r="M297" i="1" a="1"/>
  <c r="M297" i="1"/>
  <c r="K294" i="15" s="1"/>
  <c r="M294" i="1" a="1"/>
  <c r="M294" i="1"/>
  <c r="K291" i="15" s="1"/>
  <c r="N291" i="1" a="1"/>
  <c r="N291" i="1"/>
  <c r="L288" i="15" s="1"/>
  <c r="M291" i="1" a="1"/>
  <c r="M291" i="1"/>
  <c r="K288" i="15" s="1"/>
  <c r="M290" i="1" a="1"/>
  <c r="M290" i="1"/>
  <c r="K287" i="15" s="1"/>
  <c r="N289" i="1" a="1"/>
  <c r="N289" i="1"/>
  <c r="L286" i="15" s="1"/>
  <c r="M289" i="1" a="1"/>
  <c r="M289" i="1"/>
  <c r="K286" i="15" s="1"/>
  <c r="N288" i="1" a="1"/>
  <c r="N288" i="1"/>
  <c r="L285" i="15" s="1"/>
  <c r="M288" i="1" a="1"/>
  <c r="M288" i="1"/>
  <c r="K285" i="15" s="1"/>
  <c r="M286" i="1" a="1"/>
  <c r="M286" i="1"/>
  <c r="K283" i="15" s="1"/>
  <c r="N285" i="1" a="1"/>
  <c r="N285" i="1"/>
  <c r="L282" i="15" s="1"/>
  <c r="M285" i="1" a="1"/>
  <c r="M285" i="1"/>
  <c r="K282" i="15" s="1"/>
  <c r="N284" i="1" a="1"/>
  <c r="N284" i="1"/>
  <c r="L281" i="15" s="1"/>
  <c r="M284" i="1" a="1"/>
  <c r="M284" i="1"/>
  <c r="K281" i="15" s="1"/>
  <c r="N283" i="1" a="1"/>
  <c r="N283" i="1"/>
  <c r="L280" i="15" s="1"/>
  <c r="M283" i="1" a="1"/>
  <c r="M283" i="1"/>
  <c r="K280" i="15" s="1"/>
  <c r="M281" i="1" a="1"/>
  <c r="M281" i="1" s="1"/>
  <c r="K278" i="15" s="1"/>
  <c r="N280" i="1" a="1"/>
  <c r="N280" i="1" s="1"/>
  <c r="L277" i="15" s="1"/>
  <c r="M280" i="1" a="1"/>
  <c r="M280" i="1" s="1"/>
  <c r="K277" i="15" s="1"/>
  <c r="N279" i="1" a="1"/>
  <c r="N279" i="1" s="1"/>
  <c r="L276" i="15" s="1"/>
  <c r="M279" i="1" a="1"/>
  <c r="M279" i="1" s="1"/>
  <c r="K276" i="15" s="1"/>
  <c r="N272" i="1" a="1"/>
  <c r="N272" i="1" s="1"/>
  <c r="L269" i="15" s="1"/>
  <c r="M272" i="1" a="1"/>
  <c r="M272" i="1" s="1"/>
  <c r="K269" i="15" s="1"/>
  <c r="N271" i="1" a="1"/>
  <c r="N271" i="1" s="1"/>
  <c r="L268" i="15" s="1"/>
  <c r="M271" i="1" a="1"/>
  <c r="M271" i="1" s="1"/>
  <c r="K268" i="15" s="1"/>
  <c r="N270" i="1" a="1"/>
  <c r="N270" i="1" s="1"/>
  <c r="L267" i="15" s="1"/>
  <c r="M270" i="1" a="1"/>
  <c r="M270" i="1" s="1"/>
  <c r="K267" i="15" s="1"/>
  <c r="N269" i="1" a="1"/>
  <c r="N269" i="1" s="1"/>
  <c r="L266" i="15" s="1"/>
  <c r="M269" i="1" a="1"/>
  <c r="M269" i="1" s="1"/>
  <c r="K266" i="15" s="1"/>
  <c r="N268" i="1" a="1"/>
  <c r="N268" i="1" s="1"/>
  <c r="L265" i="15" s="1"/>
  <c r="M268" i="1" a="1"/>
  <c r="M268" i="1" s="1"/>
  <c r="K265" i="15" s="1"/>
  <c r="N267" i="1" a="1"/>
  <c r="N267" i="1" s="1"/>
  <c r="L264" i="15" s="1"/>
  <c r="M267" i="1" a="1"/>
  <c r="M267" i="1" s="1"/>
  <c r="K264" i="15" s="1"/>
  <c r="N265" i="1" a="1"/>
  <c r="N265" i="1" s="1"/>
  <c r="L262" i="15" s="1"/>
  <c r="M265" i="1" a="1"/>
  <c r="M265" i="1" s="1"/>
  <c r="K262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62" i="1" a="1"/>
  <c r="N262" i="1" s="1"/>
  <c r="L259" i="15" s="1"/>
  <c r="N260" i="1" a="1"/>
  <c r="N260" i="1" s="1"/>
  <c r="L257" i="15" s="1"/>
  <c r="M260" i="1" a="1"/>
  <c r="M260" i="1" s="1"/>
  <c r="K257" i="15" s="1"/>
  <c r="N266" i="1" a="1"/>
  <c r="N266" i="1" s="1"/>
  <c r="L263" i="15" s="1"/>
  <c r="M266" i="1" a="1"/>
  <c r="M266" i="1" s="1"/>
  <c r="K263" i="15" s="1"/>
  <c r="M264" i="1" a="1"/>
  <c r="M264" i="1"/>
  <c r="K261" i="15" s="1"/>
  <c r="N263" i="1" a="1"/>
  <c r="N263" i="1"/>
  <c r="L260" i="15" s="1"/>
  <c r="M263" i="1" a="1"/>
  <c r="M263" i="1"/>
  <c r="K260" i="15" s="1"/>
  <c r="M259" i="1" a="1"/>
  <c r="M259" i="1"/>
  <c r="K256" i="15" s="1"/>
  <c r="N258" i="1" a="1"/>
  <c r="N258" i="1"/>
  <c r="L255" i="15" s="1"/>
  <c r="M258" i="1" a="1"/>
  <c r="M258" i="1"/>
  <c r="K255" i="15" s="1"/>
  <c r="N257" i="1" a="1"/>
  <c r="N257" i="1"/>
  <c r="L254" i="15" s="1"/>
  <c r="M257" i="1" a="1"/>
  <c r="M257" i="1"/>
  <c r="K254" i="15" s="1"/>
  <c r="N256" i="1" a="1"/>
  <c r="N256" i="1"/>
  <c r="L253" i="15" s="1"/>
  <c r="M256" i="1" a="1"/>
  <c r="M256" i="1"/>
  <c r="K253" i="15" s="1"/>
  <c r="AP230" i="1"/>
  <c r="M253" i="1" a="1"/>
  <c r="M253" i="1" s="1"/>
  <c r="K250" i="15" s="1"/>
  <c r="N236" i="1" a="1"/>
  <c r="N236" i="1" s="1"/>
  <c r="L233" i="15" s="1"/>
  <c r="M236" i="1" a="1"/>
  <c r="M236" i="1" s="1"/>
  <c r="K233" i="15" s="1"/>
  <c r="M237" i="1" a="1"/>
  <c r="M237" i="1" s="1"/>
  <c r="K234" i="15" s="1"/>
  <c r="N237" i="1" a="1"/>
  <c r="N237" i="1" s="1"/>
  <c r="L234" i="15" s="1"/>
  <c r="M238" i="1" a="1"/>
  <c r="M238" i="1" s="1"/>
  <c r="K235" i="15" s="1"/>
  <c r="N238" i="1" a="1"/>
  <c r="N238" i="1" s="1"/>
  <c r="L235" i="15" s="1"/>
  <c r="M239" i="1" a="1"/>
  <c r="M239" i="1" s="1"/>
  <c r="K236" i="15" s="1"/>
  <c r="N239" i="1" a="1"/>
  <c r="N239" i="1" s="1"/>
  <c r="L236" i="15" s="1"/>
  <c r="M241" i="1" a="1"/>
  <c r="M241" i="1" s="1"/>
  <c r="K238" i="15" s="1"/>
  <c r="N241" i="1" a="1"/>
  <c r="N241" i="1" s="1"/>
  <c r="L238" i="15" s="1"/>
  <c r="M242" i="1" a="1"/>
  <c r="M242" i="1" s="1"/>
  <c r="K239" i="15" s="1"/>
  <c r="N242" i="1" a="1"/>
  <c r="N242" i="1" s="1"/>
  <c r="L239" i="15" s="1"/>
  <c r="M243" i="1" a="1"/>
  <c r="M243" i="1" s="1"/>
  <c r="K240" i="15" s="1"/>
  <c r="N243" i="1" a="1"/>
  <c r="N243" i="1" s="1"/>
  <c r="L240" i="15" s="1"/>
  <c r="M244" i="1" a="1"/>
  <c r="M244" i="1" s="1"/>
  <c r="K241" i="15" s="1"/>
  <c r="N244" i="1" a="1"/>
  <c r="N244" i="1" s="1"/>
  <c r="L241" i="15" s="1"/>
  <c r="N252" i="1" a="1"/>
  <c r="N252" i="1" s="1"/>
  <c r="L249" i="15" s="1"/>
  <c r="M252" i="1" a="1"/>
  <c r="M252" i="1" s="1"/>
  <c r="K249" i="15" s="1"/>
  <c r="N251" i="1" a="1"/>
  <c r="N251" i="1" s="1"/>
  <c r="L248" i="15" s="1"/>
  <c r="M251" i="1" a="1"/>
  <c r="M251" i="1" s="1"/>
  <c r="K248" i="15" s="1"/>
  <c r="M248" i="1" a="1"/>
  <c r="M248" i="1" s="1"/>
  <c r="K245" i="15" s="1"/>
  <c r="M247" i="1" a="1"/>
  <c r="M247" i="1" s="1"/>
  <c r="K244" i="15" s="1"/>
  <c r="M246" i="1" a="1"/>
  <c r="M246" i="1" s="1"/>
  <c r="K243" i="15" s="1"/>
  <c r="N235" i="1" a="1"/>
  <c r="N235" i="1" s="1"/>
  <c r="L232" i="15" s="1"/>
  <c r="M235" i="1" a="1"/>
  <c r="M235" i="1" s="1"/>
  <c r="K232" i="15" s="1"/>
  <c r="N234" i="1" a="1"/>
  <c r="N234" i="1"/>
  <c r="L231" i="15" s="1"/>
  <c r="M234" i="1" a="1"/>
  <c r="M234" i="1"/>
  <c r="K231" i="15" s="1"/>
  <c r="N233" i="1" a="1"/>
  <c r="N233" i="1"/>
  <c r="L230" i="15" s="1"/>
  <c r="M233" i="1" a="1"/>
  <c r="M233" i="1"/>
  <c r="K230" i="15" s="1"/>
  <c r="M231" i="1" a="1"/>
  <c r="M231" i="1"/>
  <c r="K228" i="15" s="1"/>
  <c r="N230" i="1" a="1"/>
  <c r="N230" i="1"/>
  <c r="M230" i="1" a="1"/>
  <c r="M230" i="1"/>
  <c r="K227" i="15" s="1"/>
  <c r="N229" i="1" a="1"/>
  <c r="N229" i="1"/>
  <c r="L226" i="15" s="1"/>
  <c r="M229" i="1" a="1"/>
  <c r="M229" i="1"/>
  <c r="K226" i="15" s="1"/>
  <c r="N228" i="1" a="1"/>
  <c r="N228" i="1"/>
  <c r="L225" i="15" s="1"/>
  <c r="M228" i="1" a="1"/>
  <c r="M228" i="1"/>
  <c r="K225" i="15" s="1"/>
  <c r="M226" i="1" a="1"/>
  <c r="M226" i="1"/>
  <c r="K223" i="15" s="1"/>
  <c r="N225" i="1" a="1"/>
  <c r="N225" i="1"/>
  <c r="L222" i="15" s="1"/>
  <c r="M225" i="1" a="1"/>
  <c r="M225" i="1"/>
  <c r="K222" i="15" s="1"/>
  <c r="N224" i="1" a="1"/>
  <c r="N224" i="1"/>
  <c r="L221" i="15" s="1"/>
  <c r="M224" i="1" a="1"/>
  <c r="M224" i="1"/>
  <c r="K221" i="15" s="1"/>
  <c r="N223" i="1" a="1"/>
  <c r="N223" i="1"/>
  <c r="L220" i="15" s="1"/>
  <c r="M223" i="1" a="1"/>
  <c r="M223" i="1"/>
  <c r="K220" i="15" s="1"/>
  <c r="N137" i="1" a="1"/>
  <c r="N137" i="1" s="1"/>
  <c r="L134" i="15" s="1"/>
  <c r="M137" i="1" a="1"/>
  <c r="M137" i="1" s="1"/>
  <c r="K134" i="15" s="1"/>
  <c r="N195" i="1" a="1"/>
  <c r="N195" i="1" s="1"/>
  <c r="L192" i="15" s="1"/>
  <c r="M195" i="1" a="1"/>
  <c r="M195" i="1" s="1"/>
  <c r="K192" i="15" s="1"/>
  <c r="N194" i="1" a="1"/>
  <c r="N194" i="1" s="1"/>
  <c r="L191" i="15" s="1"/>
  <c r="M194" i="1" a="1"/>
  <c r="M194" i="1" s="1"/>
  <c r="K191" i="15" s="1"/>
  <c r="N193" i="1" a="1"/>
  <c r="N193" i="1" s="1"/>
  <c r="L190" i="15" s="1"/>
  <c r="M193" i="1" a="1"/>
  <c r="M193" i="1" s="1"/>
  <c r="K190" i="15" s="1"/>
  <c r="M220" i="1" a="1"/>
  <c r="M220" i="1" s="1"/>
  <c r="K217" i="15" s="1"/>
  <c r="N219" i="1" a="1"/>
  <c r="N219" i="1" s="1"/>
  <c r="L216" i="15" s="1"/>
  <c r="M219" i="1" a="1"/>
  <c r="M219" i="1" s="1"/>
  <c r="K216" i="15" s="1"/>
  <c r="N218" i="1" a="1"/>
  <c r="N218" i="1" s="1"/>
  <c r="L215" i="15" s="1"/>
  <c r="M218" i="1" a="1"/>
  <c r="M218" i="1" s="1"/>
  <c r="K215" i="15" s="1"/>
  <c r="N217" i="1" a="1"/>
  <c r="N217" i="1" s="1"/>
  <c r="L214" i="15" s="1"/>
  <c r="M217" i="1" a="1"/>
  <c r="M217" i="1" s="1"/>
  <c r="K214" i="15" s="1"/>
  <c r="N210" i="1" a="1"/>
  <c r="N210" i="1" s="1"/>
  <c r="L207" i="15" s="1"/>
  <c r="M210" i="1" a="1"/>
  <c r="M210" i="1" s="1"/>
  <c r="K207" i="15" s="1"/>
  <c r="N207" i="1" a="1"/>
  <c r="N207" i="1" s="1"/>
  <c r="L204" i="15" s="1"/>
  <c r="M207" i="1" a="1"/>
  <c r="M207" i="1" s="1"/>
  <c r="K204" i="15" s="1"/>
  <c r="N200" i="1" a="1"/>
  <c r="N200" i="1" s="1"/>
  <c r="L197" i="15" s="1"/>
  <c r="M200" i="1" a="1"/>
  <c r="M200" i="1" s="1"/>
  <c r="K197" i="15" s="1"/>
  <c r="M203" i="1" a="1"/>
  <c r="M203" i="1" s="1"/>
  <c r="K200" i="15" s="1"/>
  <c r="N202" i="1" a="1"/>
  <c r="N202" i="1" s="1"/>
  <c r="L199" i="15" s="1"/>
  <c r="M202" i="1" a="1"/>
  <c r="M202" i="1" s="1"/>
  <c r="K199" i="15" s="1"/>
  <c r="N201" i="1" a="1"/>
  <c r="N201" i="1" s="1"/>
  <c r="L198" i="15" s="1"/>
  <c r="M201" i="1" a="1"/>
  <c r="M201" i="1" s="1"/>
  <c r="K198" i="15" s="1"/>
  <c r="N197" i="1" a="1"/>
  <c r="N197" i="1" s="1"/>
  <c r="L194" i="15" s="1"/>
  <c r="M197" i="1" a="1"/>
  <c r="M197" i="1" s="1"/>
  <c r="K194" i="15" s="1"/>
  <c r="N198" i="1" a="1"/>
  <c r="N198" i="1" s="1"/>
  <c r="L195" i="15" s="1"/>
  <c r="M198" i="1" a="1"/>
  <c r="M198" i="1" s="1"/>
  <c r="K195" i="15" s="1"/>
  <c r="N189" i="1" a="1"/>
  <c r="N189" i="1" s="1"/>
  <c r="L186" i="15" s="1"/>
  <c r="M189" i="1" a="1"/>
  <c r="M189" i="1" s="1"/>
  <c r="K186" i="15" s="1"/>
  <c r="M190" i="1" a="1"/>
  <c r="M190" i="1" s="1"/>
  <c r="K187" i="15" s="1"/>
  <c r="N184" i="1" a="1"/>
  <c r="N184" i="1" s="1"/>
  <c r="L181" i="15" s="1"/>
  <c r="M184" i="1" a="1"/>
  <c r="M184" i="1" s="1"/>
  <c r="K181" i="15" s="1"/>
  <c r="M168" i="1" a="1"/>
  <c r="M168" i="1"/>
  <c r="K165" i="15" s="1"/>
  <c r="M169" i="1" a="1"/>
  <c r="M169" i="1"/>
  <c r="K166" i="15" s="1"/>
  <c r="N174" i="1" a="1"/>
  <c r="N174" i="1"/>
  <c r="L171" i="15" s="1"/>
  <c r="M174" i="1" a="1"/>
  <c r="M174" i="1"/>
  <c r="K171" i="15" s="1"/>
  <c r="N173" i="1" a="1"/>
  <c r="N173" i="1"/>
  <c r="L170" i="15" s="1"/>
  <c r="M173" i="1" a="1"/>
  <c r="M173" i="1"/>
  <c r="K170" i="15" s="1"/>
  <c r="N159" i="1" a="1"/>
  <c r="N159" i="1"/>
  <c r="L156" i="15" s="1"/>
  <c r="M159" i="1" a="1"/>
  <c r="M159" i="1"/>
  <c r="K156" i="15" s="1"/>
  <c r="N158" i="1" a="1"/>
  <c r="N158" i="1"/>
  <c r="L155" i="15" s="1"/>
  <c r="M158" i="1" a="1"/>
  <c r="M158" i="1"/>
  <c r="K155" i="15" s="1"/>
  <c r="N157" i="1" a="1"/>
  <c r="N157" i="1"/>
  <c r="L154" i="15" s="1"/>
  <c r="M157" i="1" a="1"/>
  <c r="M157" i="1"/>
  <c r="K154" i="15" s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BR275" i="1" s="1"/>
  <c r="AY276" i="1"/>
  <c r="AY277" i="1"/>
  <c r="BR277" i="1" s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 s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 s="1"/>
  <c r="M65" i="1" a="1"/>
  <c r="M65" i="1" s="1"/>
  <c r="N63" i="1" a="1"/>
  <c r="N63" i="1"/>
  <c r="L60" i="15" s="1"/>
  <c r="M63" i="1" a="1"/>
  <c r="M63" i="1"/>
  <c r="K60" i="15" s="1"/>
  <c r="N62" i="1" a="1"/>
  <c r="N62" i="1" s="1"/>
  <c r="M62" i="1" a="1"/>
  <c r="M62" i="1" s="1"/>
  <c r="M74" i="1" a="1"/>
  <c r="M74" i="1"/>
  <c r="K71" i="15" s="1"/>
  <c r="M73" i="1" a="1"/>
  <c r="M73" i="1" s="1"/>
  <c r="M68" i="1" a="1"/>
  <c r="M68" i="1" s="1"/>
  <c r="M69" i="1" a="1"/>
  <c r="M69" i="1"/>
  <c r="K66" i="15" s="1"/>
  <c r="N69" i="1" a="1"/>
  <c r="N69" i="1" s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 s="1"/>
  <c r="M46" i="1" a="1"/>
  <c r="M46" i="1"/>
  <c r="K43" i="15" s="1"/>
  <c r="N46" i="1" a="1"/>
  <c r="N46" i="1" s="1"/>
  <c r="M40" i="1" a="1"/>
  <c r="M40" i="1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 s="1"/>
  <c r="D25" i="15" s="1"/>
  <c r="T28" i="1" a="1"/>
  <c r="T28" i="1"/>
  <c r="E25" i="15" s="1"/>
  <c r="U28" i="1" a="1"/>
  <c r="U28" i="1" s="1"/>
  <c r="AI28" i="1"/>
  <c r="AJ28" i="1"/>
  <c r="AK28" i="1"/>
  <c r="AL28" i="1"/>
  <c r="AM28" i="1"/>
  <c r="AN28" i="1"/>
  <c r="AO28" i="1"/>
  <c r="AP28" i="1"/>
  <c r="AQ28" i="1"/>
  <c r="BB28" i="1"/>
  <c r="BE28" i="1" a="1"/>
  <c r="BE28" i="1" s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 s="1"/>
  <c r="D4" i="15" s="1"/>
  <c r="T7" i="1" a="1"/>
  <c r="T7" i="1" s="1"/>
  <c r="E4" i="15" s="1"/>
  <c r="U7" i="1" a="1"/>
  <c r="U7" i="1" s="1"/>
  <c r="AI7" i="1"/>
  <c r="AJ7" i="1"/>
  <c r="AK7" i="1"/>
  <c r="K8" i="10" s="1"/>
  <c r="AL7" i="1"/>
  <c r="AN7" i="1"/>
  <c r="AO7" i="1"/>
  <c r="BE7" i="1" s="1" a="1"/>
  <c r="BE7" i="1" s="1"/>
  <c r="AP7" i="1"/>
  <c r="M8" i="10" s="1"/>
  <c r="AQ7" i="1"/>
  <c r="BB7" i="1"/>
  <c r="BR7" i="1"/>
  <c r="BS7" i="1"/>
  <c r="BT7" i="1"/>
  <c r="A8" i="1"/>
  <c r="C8" i="1"/>
  <c r="G8" i="1"/>
  <c r="M8" i="1" a="1"/>
  <c r="M8" i="1" s="1"/>
  <c r="N8" i="1" a="1"/>
  <c r="N8" i="1" s="1"/>
  <c r="R8" i="1"/>
  <c r="S8" i="1" a="1"/>
  <c r="S8" i="1" s="1"/>
  <c r="D5" i="15" s="1"/>
  <c r="T8" i="1" a="1"/>
  <c r="T8" i="1" s="1"/>
  <c r="E5" i="15" s="1"/>
  <c r="U8" i="1" a="1"/>
  <c r="U8" i="1"/>
  <c r="AI8" i="1"/>
  <c r="BB8" i="1" s="1"/>
  <c r="AJ8" i="1"/>
  <c r="AK8" i="1"/>
  <c r="K9" i="10" s="1"/>
  <c r="AL8" i="1"/>
  <c r="AO8" i="1"/>
  <c r="BE8" i="1" s="1" a="1"/>
  <c r="BE8" i="1" s="1"/>
  <c r="AP8" i="1"/>
  <c r="M9" i="10" s="1"/>
  <c r="AQ8" i="1"/>
  <c r="BR8" i="1"/>
  <c r="BS8" i="1"/>
  <c r="BT8" i="1"/>
  <c r="A9" i="1"/>
  <c r="C9" i="1"/>
  <c r="G9" i="1"/>
  <c r="M9" i="1" a="1"/>
  <c r="M9" i="1" s="1"/>
  <c r="N9" i="1" a="1"/>
  <c r="N9" i="1" s="1"/>
  <c r="L6" i="15" s="1"/>
  <c r="R9" i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O9" i="1"/>
  <c r="BE9" i="1" s="1" a="1"/>
  <c r="BE9" i="1" s="1"/>
  <c r="AP9" i="1"/>
  <c r="M10" i="10" s="1"/>
  <c r="AQ9" i="1"/>
  <c r="BR9" i="1"/>
  <c r="BS9" i="1"/>
  <c r="BT9" i="1"/>
  <c r="A10" i="1"/>
  <c r="C10" i="1"/>
  <c r="G10" i="1"/>
  <c r="M10" i="1" a="1"/>
  <c r="M10" i="1" s="1"/>
  <c r="N10" i="1" a="1"/>
  <c r="N10" i="1" s="1"/>
  <c r="L7" i="15" s="1"/>
  <c r="R10" i="1"/>
  <c r="S10" i="1" a="1"/>
  <c r="S10" i="1" s="1"/>
  <c r="D7" i="15" s="1"/>
  <c r="T10" i="1" a="1"/>
  <c r="T10" i="1" s="1"/>
  <c r="E7" i="15" s="1"/>
  <c r="U10" i="1" a="1"/>
  <c r="U10" i="1" s="1"/>
  <c r="AI10" i="1"/>
  <c r="BB10" i="1" s="1"/>
  <c r="AJ10" i="1"/>
  <c r="AK10" i="1"/>
  <c r="K11" i="10" s="1"/>
  <c r="AL10" i="1"/>
  <c r="AO10" i="1"/>
  <c r="AP10" i="1"/>
  <c r="M11" i="10" s="1"/>
  <c r="AQ10" i="1"/>
  <c r="BE10" i="1" a="1"/>
  <c r="BE10" i="1" s="1"/>
  <c r="BR10" i="1"/>
  <c r="BS10" i="1"/>
  <c r="BT10" i="1"/>
  <c r="A11" i="1"/>
  <c r="C11" i="1"/>
  <c r="G11" i="1"/>
  <c r="M11" i="1" a="1"/>
  <c r="M11" i="1" s="1"/>
  <c r="K8" i="15" s="1"/>
  <c r="N11" i="1" a="1"/>
  <c r="N11" i="1" s="1"/>
  <c r="R11" i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O11" i="1"/>
  <c r="BE11" i="1" s="1" a="1"/>
  <c r="BE11" i="1" s="1"/>
  <c r="AP11" i="1"/>
  <c r="M12" i="10" s="1"/>
  <c r="AQ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AJ13" i="1"/>
  <c r="AK13" i="1"/>
  <c r="K14" i="10" s="1"/>
  <c r="AL13" i="1"/>
  <c r="AM13" i="1"/>
  <c r="AN13" i="1"/>
  <c r="AO13" i="1"/>
  <c r="BE13" i="1" s="1" a="1"/>
  <c r="BE13" i="1" s="1"/>
  <c r="AP13" i="1"/>
  <c r="M14" i="10" s="1"/>
  <c r="AQ13" i="1"/>
  <c r="BB13" i="1"/>
  <c r="BR13" i="1"/>
  <c r="BS13" i="1"/>
  <c r="BT13" i="1"/>
  <c r="A14" i="1"/>
  <c r="C14" i="1"/>
  <c r="G14" i="1"/>
  <c r="R14" i="1"/>
  <c r="R11" i="15" s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K15" i="10"/>
  <c r="AO14" i="1"/>
  <c r="BE14" i="1" s="1" a="1"/>
  <c r="BE14" i="1" s="1"/>
  <c r="M15" i="10"/>
  <c r="BR14" i="1"/>
  <c r="BS14" i="1"/>
  <c r="BT14" i="1"/>
  <c r="A15" i="1"/>
  <c r="C15" i="1"/>
  <c r="G15" i="1"/>
  <c r="R15" i="1"/>
  <c r="R12" i="15" s="1"/>
  <c r="S15" i="1" a="1"/>
  <c r="S15" i="1" s="1"/>
  <c r="D12" i="15" s="1"/>
  <c r="T15" i="1" a="1"/>
  <c r="T15" i="1" s="1"/>
  <c r="E12" i="15" s="1"/>
  <c r="U15" i="1" a="1"/>
  <c r="U15" i="1" s="1"/>
  <c r="AI15" i="1"/>
  <c r="AJ15" i="1"/>
  <c r="AK15" i="1"/>
  <c r="K16" i="10" s="1"/>
  <c r="AL15" i="1"/>
  <c r="AM15" i="1"/>
  <c r="AN15" i="1"/>
  <c r="AO15" i="1"/>
  <c r="BE15" i="1" s="1" a="1"/>
  <c r="BE15" i="1" s="1"/>
  <c r="AP15" i="1"/>
  <c r="M16" i="10" s="1"/>
  <c r="AQ15" i="1"/>
  <c r="BB15" i="1"/>
  <c r="BR15" i="1"/>
  <c r="BS15" i="1"/>
  <c r="BT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AJ16" i="1"/>
  <c r="AK16" i="1"/>
  <c r="K17" i="10" s="1"/>
  <c r="AL16" i="1"/>
  <c r="AM16" i="1"/>
  <c r="AN16" i="1"/>
  <c r="AO16" i="1"/>
  <c r="AP16" i="1"/>
  <c r="M17" i="10" s="1"/>
  <c r="AQ16" i="1"/>
  <c r="BB16" i="1"/>
  <c r="BE16" i="1" a="1"/>
  <c r="BE16" i="1" s="1"/>
  <c r="BR16" i="1"/>
  <c r="BS16" i="1"/>
  <c r="BT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AJ17" i="1"/>
  <c r="AK17" i="1"/>
  <c r="K18" i="10" s="1"/>
  <c r="AL17" i="1"/>
  <c r="AM17" i="1"/>
  <c r="AN17" i="1"/>
  <c r="AO17" i="1"/>
  <c r="BE17" i="1" s="1" a="1"/>
  <c r="BE17" i="1" s="1"/>
  <c r="AP17" i="1"/>
  <c r="M18" i="10" s="1"/>
  <c r="AQ17" i="1"/>
  <c r="BB17" i="1"/>
  <c r="BR17" i="1"/>
  <c r="BS17" i="1"/>
  <c r="BT17" i="1"/>
  <c r="A18" i="1"/>
  <c r="C18" i="1"/>
  <c r="G18" i="1"/>
  <c r="M18" i="1" a="1"/>
  <c r="M18" i="1" s="1"/>
  <c r="N18" i="1" a="1"/>
  <c r="N18" i="1" s="1"/>
  <c r="L15" i="15" s="1"/>
  <c r="R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O18" i="1"/>
  <c r="BE18" i="1" s="1" a="1"/>
  <c r="BE18" i="1" s="1"/>
  <c r="AP18" i="1"/>
  <c r="M19" i="10" s="1"/>
  <c r="AQ18" i="1"/>
  <c r="BR18" i="1"/>
  <c r="BS18" i="1"/>
  <c r="BT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B19" i="1"/>
  <c r="BR19" i="1"/>
  <c r="BS19" i="1"/>
  <c r="BT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AJ20" i="1"/>
  <c r="AK20" i="1"/>
  <c r="K21" i="10" s="1"/>
  <c r="AL20" i="1"/>
  <c r="AM20" i="1"/>
  <c r="AN20" i="1"/>
  <c r="AO20" i="1"/>
  <c r="BE20" i="1" s="1" a="1"/>
  <c r="BE20" i="1" s="1"/>
  <c r="AP20" i="1"/>
  <c r="M21" i="10" s="1"/>
  <c r="AQ20" i="1"/>
  <c r="BB20" i="1"/>
  <c r="BR20" i="1"/>
  <c r="BS20" i="1"/>
  <c r="BT20" i="1"/>
  <c r="A21" i="1"/>
  <c r="C21" i="1"/>
  <c r="G21" i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AJ21" i="1"/>
  <c r="AK21" i="1"/>
  <c r="K22" i="10" s="1"/>
  <c r="AL21" i="1"/>
  <c r="AM21" i="1"/>
  <c r="AN21" i="1"/>
  <c r="AO21" i="1"/>
  <c r="BE21" i="1" s="1" a="1"/>
  <c r="BE21" i="1" s="1"/>
  <c r="AP21" i="1"/>
  <c r="M22" i="10" s="1"/>
  <c r="AQ21" i="1"/>
  <c r="BB21" i="1"/>
  <c r="BR21" i="1"/>
  <c r="BS21" i="1"/>
  <c r="BT21" i="1"/>
  <c r="A22" i="1"/>
  <c r="C22" i="1"/>
  <c r="G22" i="1"/>
  <c r="R22" i="1"/>
  <c r="R19" i="15" s="1"/>
  <c r="S22" i="1" a="1"/>
  <c r="S22" i="1" s="1"/>
  <c r="D19" i="15" s="1"/>
  <c r="T22" i="1" a="1"/>
  <c r="T22" i="1" s="1"/>
  <c r="E19" i="15" s="1"/>
  <c r="U22" i="1" a="1"/>
  <c r="U22" i="1" s="1"/>
  <c r="AI22" i="1"/>
  <c r="AJ22" i="1"/>
  <c r="AK22" i="1"/>
  <c r="K23" i="10" s="1"/>
  <c r="AL22" i="1"/>
  <c r="AM22" i="1"/>
  <c r="AN22" i="1"/>
  <c r="AO22" i="1"/>
  <c r="BE22" i="1" s="1" a="1"/>
  <c r="BE22" i="1" s="1"/>
  <c r="AP22" i="1"/>
  <c r="M23" i="10" s="1"/>
  <c r="AQ22" i="1"/>
  <c r="BB22" i="1"/>
  <c r="BR22" i="1"/>
  <c r="BS22" i="1"/>
  <c r="BT22" i="1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AJ23" i="1"/>
  <c r="AK23" i="1"/>
  <c r="K24" i="10" s="1"/>
  <c r="AL23" i="1"/>
  <c r="AM23" i="1"/>
  <c r="AN23" i="1"/>
  <c r="AO23" i="1"/>
  <c r="BE23" i="1" s="1" a="1"/>
  <c r="BE23" i="1" s="1"/>
  <c r="AP23" i="1"/>
  <c r="M24" i="10" s="1"/>
  <c r="AQ23" i="1"/>
  <c r="BB23" i="1"/>
  <c r="BR23" i="1"/>
  <c r="BS23" i="1"/>
  <c r="BT23" i="1"/>
  <c r="A24" i="1"/>
  <c r="C24" i="1"/>
  <c r="G24" i="1"/>
  <c r="M24" i="1" a="1"/>
  <c r="M24" i="1" s="1"/>
  <c r="K21" i="15" s="1"/>
  <c r="N24" i="1" a="1"/>
  <c r="N24" i="1" s="1"/>
  <c r="R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O24" i="1"/>
  <c r="BE24" i="1" s="1" a="1"/>
  <c r="BE24" i="1" s="1"/>
  <c r="AP24" i="1"/>
  <c r="M25" i="10" s="1"/>
  <c r="AQ24" i="1"/>
  <c r="BR24" i="1"/>
  <c r="BS24" i="1"/>
  <c r="BT24" i="1"/>
  <c r="A25" i="1"/>
  <c r="C25" i="1"/>
  <c r="G25" i="1"/>
  <c r="M25" i="1" a="1"/>
  <c r="M25" i="1" s="1"/>
  <c r="N25" i="1" a="1"/>
  <c r="N25" i="1" s="1"/>
  <c r="L22" i="15" s="1"/>
  <c r="R25" i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BE25" i="1" s="1" a="1"/>
  <c r="BE25" i="1" s="1"/>
  <c r="AP25" i="1"/>
  <c r="M26" i="10" s="1"/>
  <c r="AQ25" i="1"/>
  <c r="BR25" i="1"/>
  <c r="BS25" i="1"/>
  <c r="BT25" i="1"/>
  <c r="A26" i="1"/>
  <c r="C26" i="1"/>
  <c r="G26" i="1"/>
  <c r="M26" i="1" a="1"/>
  <c r="M26" i="1" s="1"/>
  <c r="K23" i="15" s="1"/>
  <c r="N26" i="1" a="1"/>
  <c r="N26" i="1" s="1"/>
  <c r="L23" i="15" s="1"/>
  <c r="R26" i="1"/>
  <c r="R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BE26" i="1" s="1" a="1"/>
  <c r="BE26" i="1" s="1"/>
  <c r="AP26" i="1"/>
  <c r="M27" i="10" s="1"/>
  <c r="AQ26" i="1"/>
  <c r="BR26" i="1"/>
  <c r="BS26" i="1"/>
  <c r="BT26" i="1"/>
  <c r="A27" i="1"/>
  <c r="C27" i="1"/>
  <c r="G27" i="1"/>
  <c r="R27" i="1"/>
  <c r="R24" i="15" s="1"/>
  <c r="S27" i="1" a="1"/>
  <c r="S27" i="1" s="1"/>
  <c r="D24" i="15" s="1"/>
  <c r="T27" i="1" a="1"/>
  <c r="T27" i="1" s="1"/>
  <c r="E24" i="15" s="1"/>
  <c r="U27" i="1" a="1"/>
  <c r="U27" i="1" s="1"/>
  <c r="AI27" i="1"/>
  <c r="AJ27" i="1"/>
  <c r="AK27" i="1"/>
  <c r="K28" i="10" s="1"/>
  <c r="AL27" i="1"/>
  <c r="AM27" i="1"/>
  <c r="AN27" i="1"/>
  <c r="AO27" i="1"/>
  <c r="BE27" i="1" s="1" a="1"/>
  <c r="BE27" i="1" s="1"/>
  <c r="AP27" i="1"/>
  <c r="M28" i="10" s="1"/>
  <c r="AQ27" i="1"/>
  <c r="BB27" i="1"/>
  <c r="BR27" i="1"/>
  <c r="BS27" i="1"/>
  <c r="BT27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B29" i="1"/>
  <c r="BR29" i="1"/>
  <c r="BS29" i="1"/>
  <c r="BT29" i="1"/>
  <c r="A30" i="1"/>
  <c r="C30" i="1"/>
  <c r="G30" i="1"/>
  <c r="R30" i="1"/>
  <c r="R27" i="15" s="1"/>
  <c r="S30" i="1" a="1"/>
  <c r="S30" i="1" s="1"/>
  <c r="D27" i="15" s="1"/>
  <c r="T30" i="1" a="1"/>
  <c r="T30" i="1" s="1"/>
  <c r="E27" i="15" s="1"/>
  <c r="U30" i="1" a="1"/>
  <c r="U30" i="1" s="1"/>
  <c r="AI30" i="1"/>
  <c r="AJ30" i="1"/>
  <c r="AK30" i="1"/>
  <c r="K30" i="10" s="1"/>
  <c r="AL30" i="1"/>
  <c r="AM30" i="1"/>
  <c r="AN30" i="1"/>
  <c r="AO30" i="1"/>
  <c r="BE30" i="1" s="1" a="1"/>
  <c r="BE30" i="1" s="1"/>
  <c r="AP30" i="1"/>
  <c r="M30" i="10" s="1"/>
  <c r="AQ30" i="1"/>
  <c r="BB30" i="1"/>
  <c r="BR30" i="1"/>
  <c r="BS30" i="1"/>
  <c r="BT30" i="1"/>
  <c r="A31" i="1"/>
  <c r="C31" i="1"/>
  <c r="G31" i="1"/>
  <c r="M31" i="1" a="1"/>
  <c r="M31" i="1" s="1"/>
  <c r="K28" i="15" s="1"/>
  <c r="N31" i="1" a="1"/>
  <c r="N31" i="1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BT31" i="1"/>
  <c r="A32" i="1"/>
  <c r="C32" i="1"/>
  <c r="G32" i="1"/>
  <c r="M32" i="1" a="1"/>
  <c r="M32" i="1" s="1"/>
  <c r="K29" i="15" s="1"/>
  <c r="N32" i="1" a="1"/>
  <c r="N32" i="1" s="1"/>
  <c r="L29" i="15" s="1"/>
  <c r="R32" i="1"/>
  <c r="S32" i="1" a="1"/>
  <c r="S32" i="1" s="1"/>
  <c r="D29" i="15" s="1"/>
  <c r="T32" i="1" a="1"/>
  <c r="T32" i="1" s="1"/>
  <c r="E29" i="15" s="1"/>
  <c r="U32" i="1" a="1"/>
  <c r="U32" i="1" s="1"/>
  <c r="AI32" i="1"/>
  <c r="BB32" i="1" s="1"/>
  <c r="AJ32" i="1"/>
  <c r="AK32" i="1"/>
  <c r="K32" i="10" s="1"/>
  <c r="AL32" i="1"/>
  <c r="AO32" i="1"/>
  <c r="BE32" i="1" s="1" a="1"/>
  <c r="BE32" i="1" s="1"/>
  <c r="AP32" i="1"/>
  <c r="M32" i="10" s="1"/>
  <c r="AQ32" i="1"/>
  <c r="BR32" i="1"/>
  <c r="BS32" i="1"/>
  <c r="BT32" i="1"/>
  <c r="A33" i="1"/>
  <c r="C33" i="1"/>
  <c r="G33" i="1"/>
  <c r="R33" i="1"/>
  <c r="R30" i="15" s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BE33" i="1" s="1" a="1"/>
  <c r="BE33" i="1" s="1"/>
  <c r="AP33" i="1"/>
  <c r="M33" i="10" s="1"/>
  <c r="AQ33" i="1"/>
  <c r="BB33" i="1"/>
  <c r="BR33" i="1"/>
  <c r="BS33" i="1"/>
  <c r="BT33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R32" i="15" s="1"/>
  <c r="S35" i="1" a="1"/>
  <c r="S35" i="1" s="1"/>
  <c r="D32" i="15" s="1"/>
  <c r="T35" i="1" a="1"/>
  <c r="T35" i="1" s="1"/>
  <c r="E32" i="15" s="1"/>
  <c r="U35" i="1" a="1"/>
  <c r="U35" i="1" s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R33" i="15" s="1"/>
  <c r="S36" i="1" a="1"/>
  <c r="S36" i="1" s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 s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40" i="10" s="1"/>
  <c r="AL40" i="1"/>
  <c r="AN40" i="1"/>
  <c r="AO40" i="1"/>
  <c r="BE40" i="1" s="1" a="1"/>
  <c r="BE40" i="1" s="1"/>
  <c r="AP40" i="1"/>
  <c r="M40" i="10" s="1"/>
  <c r="AQ40" i="1"/>
  <c r="BR40" i="1"/>
  <c r="BS40" i="1"/>
  <c r="BT40" i="1"/>
  <c r="A41" i="1"/>
  <c r="C41" i="1"/>
  <c r="G41" i="1"/>
  <c r="M41" i="1" a="1"/>
  <c r="M41" i="1" s="1"/>
  <c r="K38" i="15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L39" i="15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K40" i="15" s="1"/>
  <c r="N43" i="1" a="1"/>
  <c r="N43" i="1" s="1"/>
  <c r="L40" i="15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AJ46" i="1"/>
  <c r="AK46" i="1"/>
  <c r="K46" i="10" s="1"/>
  <c r="AL46" i="1"/>
  <c r="AM46" i="1"/>
  <c r="AO46" i="1"/>
  <c r="BE46" i="1" s="1" a="1"/>
  <c r="BE46" i="1" s="1"/>
  <c r="AP46" i="1"/>
  <c r="M46" i="10" s="1"/>
  <c r="AQ46" i="1"/>
  <c r="BB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62" i="10" s="1"/>
  <c r="AL62" i="1"/>
  <c r="AO62" i="1"/>
  <c r="BE62" i="1" s="1" a="1"/>
  <c r="BE62" i="1" s="1"/>
  <c r="AP62" i="1"/>
  <c r="M62" i="10" s="1"/>
  <c r="AQ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AJ63" i="1"/>
  <c r="AK63" i="1"/>
  <c r="K63" i="10" s="1"/>
  <c r="AL63" i="1"/>
  <c r="AM63" i="1"/>
  <c r="AN63" i="1"/>
  <c r="AO63" i="1"/>
  <c r="BE63" i="1" s="1" a="1"/>
  <c r="BE63" i="1" s="1"/>
  <c r="AP63" i="1"/>
  <c r="M63" i="10" s="1"/>
  <c r="AQ63" i="1"/>
  <c r="BB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65" i="10" s="1"/>
  <c r="AL65" i="1"/>
  <c r="AO65" i="1"/>
  <c r="BE65" i="1" s="1" a="1"/>
  <c r="BE65" i="1" s="1"/>
  <c r="AP65" i="1"/>
  <c r="M65" i="10" s="1"/>
  <c r="AQ65" i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N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AM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R160" i="15" s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L165" i="15" s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R205" i="15" s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R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R213" i="15" s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R222" i="15" s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R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R236" i="15" s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R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R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R249" i="15" s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R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R255" i="15" s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R258" i="15" s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R266" i="15" s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R274" i="15" s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T277" i="1"/>
  <c r="A278" i="1"/>
  <c r="C278" i="1"/>
  <c r="G278" i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R280" i="15" s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R281" i="15" s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R282" i="15" s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R283" i="15" s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R290" i="15" s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K295" i="15"/>
  <c r="L295" i="15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K302" i="10"/>
  <c r="M302" i="10"/>
  <c r="BR302" i="1"/>
  <c r="BS302" i="1"/>
  <c r="BT302" i="1"/>
  <c r="A303" i="1"/>
  <c r="C303" i="1"/>
  <c r="G303" i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R301" i="15" s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M306" i="10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K307" i="15"/>
  <c r="L307" i="15"/>
  <c r="R310" i="1"/>
  <c r="R307" i="15" s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K308" i="15"/>
  <c r="L308" i="15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K311" i="15"/>
  <c r="L311" i="15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K312" i="15"/>
  <c r="L312" i="15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R314" i="15" s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K316" i="15"/>
  <c r="L316" i="15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K317" i="15"/>
  <c r="L317" i="15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R318" i="15" s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K321" i="15"/>
  <c r="L321" i="15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K322" i="15"/>
  <c r="L322" i="15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K323" i="15"/>
  <c r="L323" i="15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M326" i="10"/>
  <c r="BR326" i="1"/>
  <c r="BS326" i="1"/>
  <c r="BT326" i="1"/>
  <c r="A327" i="1"/>
  <c r="C327" i="1"/>
  <c r="G327" i="1"/>
  <c r="K324" i="15"/>
  <c r="L324" i="15"/>
  <c r="R327" i="1"/>
  <c r="R324" i="15" s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M327" i="10"/>
  <c r="BR327" i="1"/>
  <c r="BS327" i="1"/>
  <c r="BT327" i="1"/>
  <c r="A328" i="1"/>
  <c r="C328" i="1"/>
  <c r="G328" i="1"/>
  <c r="K325" i="15"/>
  <c r="L325" i="15"/>
  <c r="R328" i="1"/>
  <c r="R325" i="15" s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K326" i="15"/>
  <c r="L326" i="15"/>
  <c r="R329" i="1"/>
  <c r="R326" i="15" s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M329" i="10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K328" i="15"/>
  <c r="L328" i="15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K329" i="15"/>
  <c r="L329" i="15"/>
  <c r="R332" i="1"/>
  <c r="R329" i="15" s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K330" i="15"/>
  <c r="L330" i="15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K335" i="15"/>
  <c r="L335" i="15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K336" i="15"/>
  <c r="L336" i="15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K337" i="15"/>
  <c r="L337" i="15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K338" i="15"/>
  <c r="L338" i="15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K340" i="15"/>
  <c r="L340" i="15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K341" i="15"/>
  <c r="L341" i="15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K342" i="15"/>
  <c r="L342" i="15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K347" i="15"/>
  <c r="L347" i="15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K349" i="15"/>
  <c r="L349" i="15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K350" i="15"/>
  <c r="L350" i="15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K351" i="15"/>
  <c r="L351" i="15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K352" i="15"/>
  <c r="L352" i="15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K364" i="15"/>
  <c r="L364" i="15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K367" i="15"/>
  <c r="L367" i="15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K368" i="15"/>
  <c r="L368" i="15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K370" i="15"/>
  <c r="L370" i="15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K371" i="15"/>
  <c r="L371" i="15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K374" i="15"/>
  <c r="L374" i="15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K375" i="15"/>
  <c r="L375" i="15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K377" i="15"/>
  <c r="L377" i="15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K378" i="15"/>
  <c r="L378" i="15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K382" i="15"/>
  <c r="L382" i="15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K383" i="15"/>
  <c r="L383" i="15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BR387" i="1"/>
  <c r="BS387" i="1"/>
  <c r="BT387" i="1"/>
  <c r="A388" i="1"/>
  <c r="C388" i="1"/>
  <c r="G388" i="1"/>
  <c r="K385" i="15"/>
  <c r="L385" i="15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AO388" i="1"/>
  <c r="AP388" i="1"/>
  <c r="M388" i="10" s="1"/>
  <c r="AQ388" i="1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AP401" i="1"/>
  <c r="M401" i="10" s="1"/>
  <c r="AQ401" i="1"/>
  <c r="BR401" i="1"/>
  <c r="BS401" i="1"/>
  <c r="BT401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AP412" i="1"/>
  <c r="M412" i="10" s="1"/>
  <c r="AQ412" i="1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M446" i="1" a="1"/>
  <c r="M446" i="1" s="1"/>
  <c r="K443" i="15" s="1"/>
  <c r="N446" i="1" a="1"/>
  <c r="N446" i="1" s="1"/>
  <c r="L443" i="15" s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M447" i="1" a="1"/>
  <c r="M447" i="1" s="1"/>
  <c r="K444" i="15" s="1"/>
  <c r="N447" i="1" a="1"/>
  <c r="N447" i="1" s="1"/>
  <c r="L444" i="15" s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M448" i="1" a="1"/>
  <c r="M448" i="1" s="1"/>
  <c r="K445" i="15" s="1"/>
  <c r="N448" i="1" a="1"/>
  <c r="N448" i="1" s="1"/>
  <c r="L445" i="15" s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M449" i="1" a="1"/>
  <c r="M449" i="1" s="1"/>
  <c r="K446" i="15" s="1"/>
  <c r="N449" i="1" a="1"/>
  <c r="N449" i="1" s="1"/>
  <c r="L446" i="15" s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M451" i="1" a="1"/>
  <c r="M451" i="1" s="1"/>
  <c r="K448" i="15" s="1"/>
  <c r="N451" i="1" a="1"/>
  <c r="N451" i="1" s="1"/>
  <c r="L448" i="15" s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M456" i="1" a="1"/>
  <c r="M456" i="1" s="1"/>
  <c r="K453" i="15" s="1"/>
  <c r="N456" i="1" a="1"/>
  <c r="N456" i="1" s="1"/>
  <c r="L453" i="15" s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M459" i="1" a="1"/>
  <c r="M459" i="1" s="1"/>
  <c r="K456" i="15" s="1"/>
  <c r="N459" i="1" a="1"/>
  <c r="N459" i="1" s="1"/>
  <c r="L456" i="15" s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M460" i="1" a="1"/>
  <c r="M460" i="1" s="1"/>
  <c r="K457" i="15" s="1"/>
  <c r="N460" i="1" a="1"/>
  <c r="N460" i="1" s="1"/>
  <c r="L457" i="15" s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N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AN429" i="1" l="1"/>
  <c r="AN587" i="1"/>
  <c r="AN584" i="1"/>
  <c r="K65" i="15"/>
  <c r="AM68" i="1"/>
  <c r="K37" i="15"/>
  <c r="AM40" i="1"/>
  <c r="K70" i="15"/>
  <c r="AM73" i="1"/>
  <c r="K59" i="15"/>
  <c r="AM62" i="1"/>
  <c r="K62" i="15"/>
  <c r="AM65" i="1"/>
  <c r="L43" i="15"/>
  <c r="AN46" i="1"/>
  <c r="L59" i="15"/>
  <c r="AN62" i="1"/>
  <c r="L62" i="15"/>
  <c r="AN65" i="1"/>
  <c r="AM7" i="1"/>
  <c r="K5" i="15"/>
  <c r="AM8" i="1"/>
  <c r="K7" i="15"/>
  <c r="AM10" i="1"/>
  <c r="AN10" i="1"/>
  <c r="AM31" i="1"/>
  <c r="AN26" i="1"/>
  <c r="K22" i="15"/>
  <c r="AM25" i="1"/>
  <c r="L21" i="15"/>
  <c r="AN24" i="1"/>
  <c r="L5" i="15"/>
  <c r="AN8" i="1"/>
  <c r="K15" i="15"/>
  <c r="AM18" i="1"/>
  <c r="L8" i="15"/>
  <c r="AN11" i="1"/>
  <c r="L28" i="15"/>
  <c r="AN31" i="1"/>
  <c r="K6" i="15"/>
  <c r="AM9" i="1"/>
  <c r="AM26" i="1"/>
  <c r="AM32" i="1"/>
  <c r="AN25" i="1"/>
  <c r="AM24" i="1"/>
  <c r="AN18" i="1"/>
  <c r="AM11" i="1"/>
  <c r="AN9" i="1"/>
  <c r="AN230" i="1"/>
  <c r="L227" i="15"/>
  <c r="AN608" i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AN388" i="1"/>
  <c r="AM388" i="1"/>
  <c r="F384" i="12"/>
  <c r="G388" i="10"/>
  <c r="D387" i="10"/>
  <c r="C387" i="10"/>
  <c r="AN387" i="1"/>
  <c r="AM387" i="1"/>
  <c r="F383" i="12"/>
  <c r="G387" i="10"/>
  <c r="D386" i="10"/>
  <c r="C386" i="10"/>
  <c r="AN386" i="1"/>
  <c r="AM386" i="1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F325" i="12"/>
  <c r="G329" i="10"/>
  <c r="D328" i="10"/>
  <c r="C328" i="10"/>
  <c r="AN328" i="1"/>
  <c r="AM328" i="1"/>
  <c r="F324" i="12"/>
  <c r="G328" i="10"/>
  <c r="D327" i="10"/>
  <c r="C327" i="10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<sst xmlns="http://schemas.openxmlformats.org/spreadsheetml/2006/main" count="7776" uniqueCount="1574">
  <si>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</si>
  <si>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</si>
  <si>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</si>
  <si>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</si>
  <si>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</si>
  <si>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</si>
  <si>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</si>
  <si>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</si>
  <si>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</si>
  <si>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</si>
  <si>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</si>
  <si>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</si>
  <si>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</si>
  <si>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</si>
  <si>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</si>
  <si>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</si>
  <si>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</si>
  <si>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</si>
  <si>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</si>
  <si>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</si>
  <si>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</si>
  <si>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</si>
  <si>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</si>
  <si>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</si>
  <si>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</si>
  <si>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</si>
  <si>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</si>
  <si>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</si>
  <si>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</si>
  <si>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</si>
  <si>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</si>
  <si>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</si>
  <si>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</si>
  <si>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</si>
  <si>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</si>
  <si>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</si>
  <si>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</si>
  <si>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</si>
  <si>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</si>
  <si>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</si>
  <si>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</si>
  <si>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</si>
  <si>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</si>
  <si>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</si>
  <si>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</si>
  <si>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</si>
  <si>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</si>
  <si>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</si>
  <si>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</si>
  <si>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</si>
  <si>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</si>
  <si>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</si>
  <si>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</si>
  <si>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</si>
  <si>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</si>
  <si>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</si>
  <si>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</si>
  <si>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</si>
  <si>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</si>
  <si>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</si>
  <si>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</si>
  <si>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</si>
  <si>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</si>
  <si>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</si>
  <si>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</si>
  <si>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</si>
  <si>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</si>
  <si>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</si>
  <si>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</si>
  <si>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</si>
  <si>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</si>
  <si>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</si>
  <si>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</si>
  <si>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</si>
  <si>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</si>
  <si>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</si>
  <si>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</si>
  <si>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</si>
  <si>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</si>
  <si>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</si>
  <si>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</si>
  <si>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</si>
  <si>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</si>
  <si>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</si>
  <si>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</si>
  <si>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</si>
  <si>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</si>
  <si>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</si>
  <si>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</si>
  <si>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</si>
  <si>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</si>
  <si>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</si>
  <si>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</si>
  <si>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</si>
  <si>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</si>
  <si>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</si>
  <si>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</si>
  <si>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</si>
  <si>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</si>
  <si>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</si>
  <si>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</si>
  <si>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</si>
  <si>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</si>
  <si>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</si>
  <si>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</si>
  <si>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</si>
  <si>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</si>
  <si>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</si>
  <si>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</si>
  <si>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</si>
  <si>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</si>
  <si>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</si>
  <si>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</si>
  <si>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</si>
  <si>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</si>
  <si>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</si>
  <si>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</si>
  <si>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</si>
  <si>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</si>
  <si>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</si>
  <si>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</si>
  <si>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</si>
  <si>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</si>
  <si>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</si>
  <si>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</si>
  <si>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</si>
  <si>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</si>
  <si>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</si>
  <si>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</si>
  <si>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</si>
  <si>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</si>
  <si>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</si>
  <si>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</si>
  <si>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</si>
  <si>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</si>
  <si>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</si>
  <si>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</si>
  <si>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</si>
  <si>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</si>
  <si>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</si>
  <si>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</si>
  <si>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</si>
  <si>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</si>
  <si>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</si>
  <si>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</si>
  <si>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</si>
  <si>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</si>
  <si>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</si>
  <si>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</si>
  <si>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</si>
  <si>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</si>
  <si>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</si>
  <si>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</si>
  <si>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</si>
  <si>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</si>
  <si>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</si>
  <si>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</si>
  <si>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</si>
  <si>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</si>
  <si>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</si>
  <si>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</si>
  <si>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</si>
  <si>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</si>
  <si>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</si>
  <si>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</si>
  <si>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</si>
  <si>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</si>
  <si>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</si>
  <si>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</si>
  <si>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</si>
  <si>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</si>
  <si>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</si>
  <si>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</si>
  <si>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</si>
  <si>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</si>
  <si>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</si>
  <si>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</si>
  <si>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</si>
  <si>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</si>
  <si>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</si>
  <si>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</si>
  <si>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</si>
  <si>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</si>
  <si>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</si>
  <si>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</si>
  <si>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</si>
  <si>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</si>
  <si>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</si>
  <si>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</si>
  <si>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</si>
  <si>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</si>
  <si>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</si>
  <si>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</si>
  <si>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</si>
  <si>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</si>
  <si>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</si>
  <si>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</si>
  <si>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</si>
  <si>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</si>
  <si>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</si>
  <si>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</si>
  <si>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</si>
  <si>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</si>
  <si>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</si>
  <si>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</si>
  <si>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</si>
  <si>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</si>
  <si>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</si>
  <si>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</si>
  <si>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</si>
  <si>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</si>
  <si>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</si>
  <si>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</si>
  <si>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</si>
  <si>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</si>
  <si>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</si>
  <si>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</si>
  <si>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</si>
  <si>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</si>
  <si>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</si>
  <si>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</si>
  <si>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</si>
  <si>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</si>
  <si>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</si>
  <si>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</si>
  <si>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</si>
  <si>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</si>
  <si>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</si>
  <si>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</si>
  <si>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</si>
  <si>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</si>
  <si>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</si>
  <si>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</si>
  <si>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</si>
  <si>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</si>
  <si>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</si>
  <si>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</si>
  <si>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</si>
  <si>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</si>
  <si>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</si>
  <si>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</si>
  <si>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</si>
  <si>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</si>
  <si>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</si>
  <si>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</si>
  <si>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</si>
  <si>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</si>
  <si>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</si>
  <si>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</si>
  <si>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</si>
  <si>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</si>
  <si>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</si>
  <si>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</si>
  <si>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</si>
  <si>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</si>
  <si>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</si>
  <si>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</si>
  <si>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</si>
  <si>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</si>
  <si>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</si>
  <si>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</si>
  <si>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</si>
  <si>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</si>
  <si>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</si>
  <si>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</si>
  <si>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</si>
  <si>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</si>
  <si>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</si>
  <si>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</si>
  <si>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</si>
  <si>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</si>
  <si>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</si>
  <si>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</si>
  <si>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</si>
  <si>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</si>
  <si>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</si>
  <si>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</si>
  <si>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</si>
  <si>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</si>
  <si>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</si>
  <si>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</si>
  <si>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</si>
  <si>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</si>
  <si>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</si>
  <si>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</si>
  <si>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</si>
  <si>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</si>
  <si>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</si>
  <si>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</si>
  <si>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</si>
  <si>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</si>
  <si>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</si>
  <si>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</si>
  <si>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</si>
  <si>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</si>
  <si>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</si>
  <si>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</si>
  <si>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</si>
  <si>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</si>
  <si>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</si>
  <si>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</si>
  <si>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</si>
  <si>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</si>
  <si>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</si>
  <si>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</si>
  <si>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</si>
  <si>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</si>
  <si>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</si>
  <si>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</si>
  <si>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</si>
  <si>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</si>
  <si>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</si>
  <si>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</si>
  <si>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</si>
  <si>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</si>
  <si>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</si>
  <si>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</si>
  <si>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</si>
  <si>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</si>
  <si>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</si>
  <si>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</si>
  <si>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</si>
  <si>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</si>
  <si>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</si>
  <si>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</si>
  <si>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</si>
  <si>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</si>
  <si>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</si>
  <si>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</si>
  <si>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</si>
  <si>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</si>
  <si>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</si>
  <si>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</si>
  <si>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</si>
  <si>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</si>
  <si>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</si>
  <si>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</si>
  <si>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</si>
  <si>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</si>
  <si>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</si>
  <si>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</si>
  <si>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</si>
  <si>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</si>
  <si>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</si>
  <si>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</si>
  <si>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</si>
  <si>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</si>
  <si>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</si>
  <si>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</si>
  <si>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</si>
  <si>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</si>
  <si>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</si>
  <si>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</si>
  <si>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</si>
  <si>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</si>
  <si>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</si>
  <si>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</si>
  <si>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</si>
  <si>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</si>
  <si>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</si>
  <si>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</si>
  <si>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</si>
  <si>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</si>
  <si>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</si>
  <si>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</si>
  <si>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</si>
  <si>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</si>
  <si>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</si>
  <si>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</si>
  <si>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</si>
  <si>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</si>
  <si>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</si>
  <si>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</si>
  <si>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</si>
  <si>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</si>
  <si>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</si>
  <si>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</si>
  <si>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</si>
  <si>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</si>
  <si>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</si>
  <si>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</si>
  <si>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</si>
  <si>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</si>
  <si>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</si>
  <si>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</si>
  <si>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</si>
  <si>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</si>
  <si>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</si>
  <si>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</si>
  <si>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</si>
  <si>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</si>
  <si>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</si>
  <si>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</si>
  <si>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</si>
  <si>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</si>
  <si>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</si>
  <si>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</si>
  <si>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</si>
  <si>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</si>
  <si>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</si>
  <si>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</si>
  <si>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</si>
  <si>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</si>
  <si>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</si>
  <si>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</si>
  <si>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</si>
  <si>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</si>
  <si>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</si>
  <si>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</si>
  <si>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</si>
  <si>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</si>
  <si>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</si>
  <si>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</si>
  <si>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</si>
  <si>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</si>
  <si>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</si>
  <si>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</si>
  <si>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</si>
  <si>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</si>
  <si>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</si>
  <si>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</si>
  <si>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</si>
  <si>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</si>
  <si>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</si>
  <si>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</si>
  <si>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</si>
  <si>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</si>
  <si>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</si>
  <si>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</si>
  <si>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</si>
  <si>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</si>
  <si>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</si>
  <si>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</si>
  <si>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</si>
  <si>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</si>
  <si>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</si>
  <si>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</si>
  <si>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</si>
  <si>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</si>
  <si>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</si>
  <si>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</si>
  <si>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</si>
  <si>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</si>
  <si>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</si>
  <si>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</si>
  <si>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</si>
  <si>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</si>
  <si>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</si>
  <si>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</si>
  <si>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</si>
  <si>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</si>
  <si>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</si>
  <si>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</si>
  <si>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</si>
  <si>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</si>
  <si>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</si>
  <si>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</si>
  <si>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</si>
  <si>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</si>
  <si>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</si>
  <si>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</si>
  <si>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</si>
  <si>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</si>
  <si>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</si>
  <si>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</si>
  <si>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</si>
  <si>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</si>
  <si>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</si>
  <si>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</si>
  <si>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</si>
  <si>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</si>
  <si>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</si>
  <si>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</si>
  <si>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</si>
  <si>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</si>
  <si>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</si>
  <si>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</si>
  <si>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</si>
  <si>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</si>
  <si>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</si>
  <si>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</si>
  <si>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</si>
  <si>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</si>
  <si>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</si>
  <si>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</si>
  <si>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</si>
  <si>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</si>
  <si>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</si>
  <si>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</si>
  <si>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</si>
  <si>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</si>
  <si>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</si>
  <si>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</si>
  <si>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</si>
  <si>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</si>
  <si>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</si>
  <si>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</si>
  <si>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</si>
  <si>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</si>
  <si>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</si>
  <si>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</si>
  <si>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</si>
  <si>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</si>
  <si>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</si>
  <si>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</si>
  <si>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</si>
  <si>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</si>
  <si>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</si>
  <si>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</si>
  <si>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</si>
  <si>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</si>
  <si>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</si>
  <si>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</si>
  <si>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</si>
  <si>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</si>
  <si>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</si>
  <si>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</si>
  <si>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</si>
  <si>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</si>
  <si>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</si>
  <si>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</si>
  <si>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</si>
  <si>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</si>
  <si>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</si>
  <si>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</si>
  <si>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</si>
  <si>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</si>
  <si>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</si>
  <si>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</si>
  <si>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</si>
  <si>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</si>
  <si>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</si>
  <si>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</si>
  <si>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</si>
  <si>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</si>
  <si>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</si>
  <si>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</si>
  <si>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</si>
  <si>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</si>
  <si>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</si>
  <si>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</si>
  <si>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</si>
  <si>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</si>
  <si>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</si>
  <si>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</si>
  <si>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</si>
  <si>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</si>
  <si>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</si>
  <si>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</si>
  <si>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</si>
  <si>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</si>
  <si>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</si>
  <si>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</si>
  <si>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</si>
  <si>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</si>
  <si>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</si>
  <si>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</si>
  <si>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</si>
  <si>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</si>
  <si>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</si>
  <si>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</si>
  <si>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</si>
  <si>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</si>
  <si>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</si>
  <si>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</si>
  <si>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</si>
  <si>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</si>
  <si>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</si>
  <si>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</si>
  <si>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</si>
  <si>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</si>
  <si>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</si>
  <si>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</si>
  <si>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</si>
  <si>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</si>
  <si>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</si>
  <si>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</si>
  <si>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</si>
  <si>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</si>
  <si>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</si>
  <si>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</si>
  <si>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</si>
  <si>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</si>
  <si>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</si>
  <si>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</si>
  <si>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</si>
  <si>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</si>
  <si>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</si>
  <si>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</si>
  <si>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</si>
  <si>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</si>
  <si>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</si>
  <si>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</si>
  <si>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</si>
  <si>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</si>
  <si>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</si>
  <si>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</si>
  <si>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</si>
  <si>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</si>
  <si>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</si>
  <si>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</si>
  <si>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</si>
  <si>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</si>
  <si>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</si>
  <si>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</si>
  <si>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</si>
  <si>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</si>
  <si>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</si>
  <si>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</si>
  <si>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</si>
  <si>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</si>
  <si>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</si>
  <si>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</si>
  <si>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</si>
  <si>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</si>
  <si>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</si>
  <si>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</si>
  <si>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</si>
  <si>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</si>
  <si>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</si>
  <si>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</si>
  <si>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</si>
  <si>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</si>
  <si>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</si>
  <si>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</si>
  <si>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</si>
  <si>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</si>
  <si>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</si>
  <si>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</si>
  <si>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</si>
  <si>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</si>
  <si>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</si>
  <si>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</si>
  <si>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</si>
  <si>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</si>
  <si>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</si>
  <si>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</si>
  <si>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</si>
  <si>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</si>
  <si>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</si>
  <si>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</si>
  <si>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</si>
  <si>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</si>
  <si>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</si>
  <si>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</si>
  <si>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</si>
  <si>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</si>
  <si>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</si>
  <si>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</si>
  <si>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</si>
  <si>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</si>
  <si>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</si>
  <si>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</si>
  <si>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</si>
  <si>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</si>
  <si>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</si>
  <si>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</si>
  <si>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</si>
  <si>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</si>
  <si>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</si>
  <si>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</si>
  <si>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</si>
  <si>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</si>
  <si>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</si>
  <si>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</si>
  <si>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</si>
  <si>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</si>
  <si>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</si>
  <si>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</si>
  <si>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</si>
  <si>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</si>
  <si>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</si>
  <si>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</si>
  <si>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</si>
  <si>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</si>
  <si>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</si>
  <si>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</si>
  <si>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</si>
  <si>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</si>
  <si>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</si>
  <si>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</si>
  <si>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</si>
  <si>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</si>
  <si>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</si>
  <si>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</si>
  <si>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</si>
  <si>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</si>
  <si>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</si>
  <si>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</si>
  <si>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</si>
  <si>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</si>
  <si>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</si>
  <si>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</si>
  <si>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</si>
  <si>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</si>
  <si>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</si>
  <si>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</si>
  <si>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</si>
  <si>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</si>
  <si>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</si>
  <si>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</si>
  <si>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</si>
  <si>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</si>
  <si>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</si>
  <si>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</si>
  <si>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</si>
  <si>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</si>
  <si>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</si>
  <si>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</si>
  <si>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</si>
  <si>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</si>
  <si>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</si>
  <si>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</si>
  <si>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</si>
  <si>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</si>
  <si>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</si>
  <si>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</si>
  <si>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</si>
  <si>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</si>
  <si>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</si>
  <si>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</si>
  <si>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</si>
  <si>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</si>
  <si>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</si>
  <si>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</si>
  <si>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</si>
  <si>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</si>
  <si>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</si>
  <si>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</si>
  <si>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</si>
  <si>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</si>
  <si>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</si>
  <si>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</si>
  <si>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</si>
  <si>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</si>
  <si>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</si>
  <si>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</si>
  <si>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</si>
  <si>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</si>
  <si>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</si>
  <si>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</si>
  <si>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</si>
  <si>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</si>
  <si>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</si>
  <si>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</si>
  <si>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</si>
  <si>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</si>
  <si>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</si>
  <si>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</si>
  <si>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</si>
  <si>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</si>
  <si>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</si>
  <si>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</si>
  <si>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</si>
  <si>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</si>
  <si>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</si>
  <si>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</si>
  <si>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</si>
  <si>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</si>
  <si>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</si>
  <si>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</si>
  <si>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</si>
  <si>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</si>
  <si>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</si>
  <si>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</si>
  <si>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</si>
  <si>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</si>
  <si>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</si>
  <si>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</si>
  <si>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</si>
  <si>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</si>
  <si>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</si>
  <si>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</si>
  <si>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</si>
  <si>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</si>
  <si>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</si>
  <si>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</si>
  <si>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</si>
  <si>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</si>
  <si>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</si>
  <si>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</si>
  <si>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</si>
  <si>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</si>
  <si>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</si>
  <si>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</si>
  <si>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</si>
  <si>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</si>
  <si>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</si>
  <si>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</si>
  <si>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</si>
  <si>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</si>
  <si>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</si>
  <si>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</si>
  <si>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</si>
  <si>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</si>
  <si>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</si>
  <si>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</si>
  <si>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</si>
  <si>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</si>
  <si>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</si>
  <si>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</si>
  <si>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</si>
  <si>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</si>
  <si>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</si>
  <si>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</si>
  <si>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</si>
  <si>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</si>
  <si>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</si>
  <si>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</si>
  <si>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</si>
  <si>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</si>
  <si>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</si>
  <si>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</si>
  <si>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</si>
  <si>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</si>
  <si>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</si>
  <si>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</si>
  <si>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</si>
  <si>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</si>
  <si>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</si>
  <si>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</si>
  <si>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</si>
  <si>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</si>
  <si>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</si>
  <si>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</si>
  <si>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</si>
  <si>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</si>
  <si>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</si>
  <si>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</si>
  <si>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</si>
  <si>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</si>
  <si>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</si>
  <si>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</si>
  <si>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</si>
  <si>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</si>
  <si>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</si>
  <si>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</si>
  <si>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</si>
  <si>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</si>
  <si>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</si>
  <si>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</si>
  <si>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</si>
  <si>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</si>
  <si>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</si>
  <si>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</si>
  <si>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</si>
  <si>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</si>
  <si>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</si>
  <si>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</si>
  <si>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</si>
  <si>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</si>
  <si>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</si>
  <si>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</si>
  <si>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</si>
  <si>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</si>
  <si>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</si>
  <si>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</si>
  <si>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</si>
  <si>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</si>
  <si>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</si>
  <si>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</si>
  <si>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</si>
  <si>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</si>
  <si>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</si>
  <si>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</si>
  <si>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</si>
  <si>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</si>
  <si>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</si>
  <si>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</si>
  <si>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</si>
  <si>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</si>
  <si>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</si>
  <si>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</si>
  <si>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</si>
  <si>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</si>
  <si>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</si>
  <si>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</si>
  <si>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</si>
  <si>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</si>
  <si>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</si>
  <si>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</si>
  <si>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</si>
  <si>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</si>
  <si>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</si>
  <si>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</si>
  <si>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</si>
  <si>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</si>
  <si>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</si>
  <si>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</si>
  <si>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</si>
  <si>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</si>
  <si>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</si>
  <si>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</si>
  <si>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</si>
  <si>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</si>
  <si>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</si>
  <si>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</si>
  <si>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</si>
  <si>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</si>
  <si>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</si>
  <si>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</si>
  <si>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</si>
  <si>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</si>
  <si>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</si>
  <si>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</si>
  <si>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</si>
  <si>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</si>
  <si>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</si>
  <si>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</si>
  <si>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</si>
  <si>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</si>
  <si>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</si>
  <si>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</si>
  <si>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</si>
  <si>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</si>
  <si>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</si>
  <si>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</si>
  <si>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</si>
  <si>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</si>
  <si>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</si>
  <si>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</si>
  <si>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</si>
  <si>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</si>
  <si>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</si>
  <si>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</si>
  <si>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</si>
  <si>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</si>
  <si>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</si>
  <si>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</si>
  <si>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</si>
  <si>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</si>
  <si>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</si>
  <si>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</si>
  <si>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</si>
  <si>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</si>
  <si>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</si>
  <si>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</si>
  <si>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</si>
  <si>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</si>
  <si>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</si>
  <si>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</si>
  <si>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</si>
  <si>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</si>
  <si>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</si>
  <si>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</si>
  <si>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</si>
  <si>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</si>
  <si>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</si>
  <si>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</si>
  <si>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</si>
  <si>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</si>
  <si>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</si>
  <si>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</si>
  <si>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</si>
  <si>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</si>
  <si>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</si>
  <si>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</si>
  <si>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</si>
  <si>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</si>
  <si>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</si>
  <si>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</si>
  <si>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</si>
  <si>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</si>
  <si>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</si>
  <si>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</si>
  <si>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</si>
  <si>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</si>
  <si>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</si>
  <si>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</si>
  <si>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</si>
  <si>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</si>
  <si>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</si>
  <si>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</si>
  <si>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</si>
  <si>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</si>
  <si>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</si>
  <si>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</si>
  <si>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</si>
  <si>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</si>
  <si>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</si>
  <si>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</si>
  <si>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</si>
  <si>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</si>
  <si>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</si>
  <si>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</si>
  <si>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</si>
  <si>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</si>
  <si>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</si>
  <si>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</si>
  <si>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</si>
  <si>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</si>
  <si>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</si>
  <si>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</si>
  <si>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</si>
  <si>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</si>
  <si>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</si>
  <si>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</si>
  <si>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</si>
  <si>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</si>
  <si>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</si>
  <si>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</si>
  <si>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</si>
  <si>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</si>
  <si>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</si>
  <si>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</si>
  <si>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</si>
  <si>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</si>
  <si>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</si>
  <si>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</si>
  <si>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</si>
  <si>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</si>
  <si>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</si>
  <si>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</si>
  <si>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</si>
  <si>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</si>
  <si>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</si>
  <si>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</si>
  <si>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</si>
  <si>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</si>
  <si>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</si>
  <si>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</si>
  <si>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</si>
  <si>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</si>
  <si>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</si>
  <si>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</si>
  <si>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</si>
  <si>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</si>
  <si>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</si>
  <si>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</si>
  <si>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</si>
  <si>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</si>
  <si>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</si>
  <si>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</si>
  <si>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</si>
  <si>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</si>
  <si>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</si>
  <si>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</si>
  <si>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</si>
  <si>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</si>
  <si>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</si>
  <si>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</si>
  <si>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</si>
  <si>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</si>
  <si>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</si>
  <si>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</si>
  <si>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</si>
  <si>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</si>
  <si>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</si>
  <si>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</si>
  <si>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</si>
  <si>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</si>
  <si>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</si>
  <si>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</si>
  <si>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</si>
  <si>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</si>
  <si>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</si>
  <si>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</si>
  <si>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</si>
  <si>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</si>
  <si>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</si>
  <si>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</si>
  <si>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</si>
  <si>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</si>
  <si>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</si>
  <si>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</si>
  <si>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</si>
  <si>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</si>
  <si>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</si>
  <si>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</si>
  <si>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</si>
  <si>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</si>
  <si>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</si>
  <si>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</si>
  <si>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</si>
  <si>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</si>
  <si>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</si>
  <si>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</si>
  <si>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</si>
  <si>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</si>
  <si>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</si>
  <si>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</si>
  <si>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</si>
  <si>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</si>
  <si>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</si>
  <si>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</si>
  <si>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</si>
  <si>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</si>
  <si>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</si>
  <si>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</si>
  <si>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</si>
  <si>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</si>
  <si>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</si>
  <si>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</si>
  <si>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</si>
  <si>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</si>
  <si>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</si>
  <si>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</si>
  <si>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</si>
  <si>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</si>
  <si>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</si>
  <si>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</si>
  <si>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</si>
  <si>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</si>
  <si>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</si>
  <si>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</si>
  <si>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</si>
  <si>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</si>
  <si>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</si>
  <si>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</si>
  <si>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</si>
  <si>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</si>
  <si>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</si>
  <si>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</si>
  <si>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</si>
  <si>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</si>
  <si>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</si>
  <si>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</si>
  <si>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</si>
  <si>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</si>
  <si>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</si>
  <si>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</si>
  <si>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</si>
  <si>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</si>
  <si>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</si>
  <si>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</si>
  <si>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</si>
  <si>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</si>
  <si>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</si>
  <si>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</si>
  <si>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</si>
  <si>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</si>
  <si>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</si>
  <si>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</si>
  <si>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</si>
  <si>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</si>
  <si>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</si>
  <si>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</si>
  <si>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</si>
  <si>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</si>
  <si>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</si>
  <si>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</si>
  <si>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</si>
  <si>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</si>
  <si>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</si>
  <si>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</si>
  <si>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</si>
  <si>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</si>
  <si>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</si>
  <si>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</si>
  <si>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</si>
  <si>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</si>
  <si>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</si>
  <si>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</si>
  <si>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</si>
  <si>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</si>
  <si>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</si>
  <si>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</si>
  <si>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</si>
  <si>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</si>
  <si>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</si>
  <si>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</si>
  <si>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</si>
  <si>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</si>
  <si>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</si>
  <si>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</si>
  <si>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</si>
  <si>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</si>
  <si>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</si>
  <si>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</si>
  <si>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</si>
  <si>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</si>
  <si>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</si>
  <si>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</si>
  <si>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</si>
  <si>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</si>
  <si>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</si>
  <si>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</si>
  <si>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</si>
  <si>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</si>
  <si>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</si>
  <si>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</si>
  <si>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</si>
  <si>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</si>
  <si>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</si>
  <si>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</si>
  <si>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</si>
  <si>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</si>
  <si>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</si>
  <si>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</si>
  <si>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</si>
  <si>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</si>
  <si>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</si>
  <si>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</si>
  <si>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</si>
  <si>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</si>
  <si>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</si>
  <si>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</si>
  <si>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</si>
  <si>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</si>
  <si>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</si>
  <si>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</si>
  <si>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</si>
  <si>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</si>
  <si>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</si>
  <si>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</si>
  <si>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</si>
  <si>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</si>
  <si>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</si>
  <si>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</si>
  <si>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</si>
  <si>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</si>
  <si>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</si>
  <si>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</si>
  <si>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</si>
  <si>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</si>
  <si>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</si>
  <si>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</si>
  <si>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</si>
  <si>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</si>
  <si>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</si>
  <si>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</si>
  <si>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</si>
  <si>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</si>
  <si>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</si>
  <si>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</si>
  <si>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</si>
  <si>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</si>
  <si>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</si>
  <si>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</si>
  <si>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</si>
  <si>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</si>
  <si>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</si>
  <si>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</si>
  <si>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</si>
  <si>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</si>
  <si>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</si>
  <si>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</si>
  <si>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</si>
  <si>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</si>
  <si>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</si>
  <si>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</si>
  <si>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</si>
  <si>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</si>
  <si>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</si>
  <si>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</si>
  <si>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</si>
  <si>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</si>
  <si>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</si>
  <si>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</si>
  <si>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</si>
  <si>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</si>
  <si>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</si>
  <si>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</si>
  <si>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</si>
  <si>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</si>
  <si>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</si>
  <si>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</si>
  <si>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</si>
  <si>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</si>
  <si>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</si>
  <si>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</si>
  <si>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</si>
  <si>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</si>
  <si>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</si>
  <si>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</si>
  <si>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</si>
  <si>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</si>
  <si>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</si>
  <si>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</si>
  <si>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</si>
  <si>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</si>
  <si>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</si>
  <si>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</si>
  <si>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</si>
  <si>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</si>
  <si>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</si>
  <si>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</si>
  <si>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</si>
  <si>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</si>
  <si>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</si>
  <si>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</si>
  <si>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</si>
  <si>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</si>
  <si>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</si>
  <si>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</si>
  <si>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</si>
  <si>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</si>
  <si>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</si>
  <si>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</si>
  <si>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</si>
  <si>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</si>
  <si>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</si>
  <si>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</si>
  <si>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</si>
  <si>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</si>
  <si>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</si>
  <si>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</si>
  <si>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</si>
  <si>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</si>
  <si>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</si>
  <si>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</si>
  <si>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</si>
  <si>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</si>
  <si>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</si>
  <si>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</si>
  <si>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</si>
  <si>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</si>
  <si>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</si>
  <si>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</si>
  <si>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</si>
  <si>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</si>
  <si>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</si>
  <si>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</si>
  <si>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</si>
  <si>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</si>
  <si>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</si>
  <si>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</si>
  <si>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</si>
  <si>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</si>
  <si>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</si>
  <si>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</si>
  <si>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</si>
  <si>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</si>
  <si>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</si>
  <si>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</si>
  <si>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</si>
  <si>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</si>
  <si>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</si>
  <si>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</si>
  <si>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</si>
  <si>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</si>
  <si>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</si>
  <si>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</si>
  <si>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</si>
  <si>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</si>
  <si>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</si>
  <si>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</si>
  <si>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</si>
  <si>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</si>
  <si>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</si>
  <si>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</si>
  <si>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</si>
  <si>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</si>
  <si>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</si>
  <si>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</si>
  <si>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</si>
  <si>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</si>
  <si>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</si>
  <si>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</si>
  <si>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</si>
  <si>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</si>
  <si>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</si>
  <si>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</si>
  <si>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</si>
  <si>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</si>
  <si>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</si>
  <si>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</si>
  <si>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</si>
  <si>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</si>
  <si>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</si>
  <si>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</si>
  <si>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</si>
  <si>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</si>
  <si>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</si>
  <si>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</si>
  <si>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</si>
  <si>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</si>
  <si>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</si>
  <si>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</si>
  <si>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</si>
  <si>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</si>
  <si>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</si>
  <si>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</si>
  <si>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</si>
  <si>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</si>
  <si>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</si>
  <si>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</si>
  <si>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</si>
  <si>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BLoco - TP's / Caminhão de solda / Socadora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</si>
  <si>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</si>
  <si>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</si>
  <si>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</si>
  <si>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</si>
  <si>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</si>
  <si>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</si>
  <si>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</si>
  <si>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</si>
  <si>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 solicita MC1 em ZEM-1 às 07h00 e circula até o km 155+700 em 156155-1;</t>
  </si>
  <si>
    <t>9244/9316/9402</t>
  </si>
  <si>
    <t>*V96 solicita MC1 em K67ZEV-2 às 07h20 e circula até o km 157+300 em ZEV157-1</t>
  </si>
  <si>
    <t>Bloco Modernização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</si>
  <si>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</si>
  <si>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</si>
  <si>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</si>
  <si>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</si>
  <si>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</si>
  <si>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</si>
  <si>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</si>
  <si>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</si>
  <si>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</si>
  <si>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</si>
  <si>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</si>
  <si>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</si>
  <si>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</si>
  <si>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</si>
  <si>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</si>
  <si>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</si>
  <si>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</si>
  <si>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</si>
  <si>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</si>
  <si>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</si>
  <si>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</si>
  <si>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</si>
  <si>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</si>
  <si>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</si>
  <si>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</si>
  <si>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</si>
  <si>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</si>
  <si>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</si>
  <si>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</si>
  <si>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</si>
  <si>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</si>
  <si>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</si>
  <si>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</si>
  <si>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</si>
  <si>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</si>
  <si>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</si>
  <si>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TP pronto 09h00 / intervalo das 09h45 até 11h15.</t>
  </si>
  <si>
    <t>TP pronto 09h00 / Realizado 1º faixa intervalo das 09h45 até 11h15./ 2º faixa das 12h35 até 14h45.</t>
  </si>
  <si>
    <t>TP em preparação / Aguardando confirmar cauda do R72</t>
  </si>
  <si>
    <t>TP em preparação / Realizado intervalo das 11h15 até 12h45.</t>
  </si>
  <si>
    <t>Sem oportunidade de faixa/</t>
  </si>
  <si>
    <t>TP pronto 09h27 / Sem oportunidade de faixa</t>
  </si>
  <si>
    <t>MC1 07h39 / autorizado entrada na via 09h12 /  Em intervalo das 09h30 até 10h30</t>
  </si>
  <si>
    <t>MC1 07h39 / autorizado entrada na via 09h12 /  realizado intervalo das 09h30 até 10h30</t>
  </si>
  <si>
    <t>TP pronto 09h31 / Sem oportunidade de faixa/</t>
  </si>
  <si>
    <t>TP pronto 11h00 / Sem oportunidade de faixa</t>
  </si>
  <si>
    <t>TP pronto 11h00 / Realizado intervalo das 14h41 até 16h41 /</t>
  </si>
  <si>
    <t xml:space="preserve">MC1 09h29 / </t>
  </si>
  <si>
    <t>MC1 09h29 /  Sem oportunidade de faixa</t>
  </si>
  <si>
    <t>MC1 08h27 /  Sem oportunidade de faixa</t>
  </si>
  <si>
    <t>TP pronto 12h53 / Concedido intervalo das 14h23 até 15h53, O tempo fornecido de intervalo turma executou a troca de redução.</t>
  </si>
  <si>
    <t>MC1 07h27/ autorizado entrada na via 11h03 / Em deslocamento para km de trabalho</t>
  </si>
  <si>
    <t>MC1 07h27/ autorizado entrada na via 11h03 / Realizado intervalo.</t>
  </si>
  <si>
    <t>Cancelado / chuva</t>
  </si>
  <si>
    <t>S29MRS</t>
  </si>
  <si>
    <t>ZPG-ZPT</t>
  </si>
  <si>
    <t>ZPGZPT</t>
  </si>
  <si>
    <t>MC1 07h23 /  Sem oportundiade de faixa</t>
  </si>
  <si>
    <t>MC1 07h23 /  Sem oportundiade de faixa para realizar o trecho de ZPT até ZEV, alterado a programação para realizar inspeção de ZPG até ZPT, Em inspeção.</t>
  </si>
  <si>
    <t xml:space="preserve">MC1 07h06 / autorizado entrada na via 09h32 / Em deslocamento </t>
  </si>
  <si>
    <t>MC1 07h06 / autorizado entrada na via 09h32 / Realizado deslocamento</t>
  </si>
  <si>
    <t xml:space="preserve">TP pronto 10h51 . aguardando confirmar cauda do i58 / </t>
  </si>
  <si>
    <t>TP pronto 10h51 . Em intervalo das 12h07 até 13h37</t>
  </si>
  <si>
    <t xml:space="preserve">TP pronto 10h21 / </t>
  </si>
  <si>
    <t>TP pronto 10h21 / Sem oportunidade de faixa</t>
  </si>
  <si>
    <t>Execução de solda - Condicionado a temperatura (Obs: Ocupação do AMV da L1 p/ L3)</t>
  </si>
  <si>
    <t>Alterado programação para km108+800 via 2 / TP pronto 09h32 /  Aguardando confirmar cauda do i58 /</t>
  </si>
  <si>
    <t>Alterado programação para km108+800 via 2 / TP pronto 09h32 /  Realizado intervalo das 12h07 até 13h37</t>
  </si>
  <si>
    <t>Execução de solda - Condicionado a temperatura + Alívio de tensão</t>
  </si>
  <si>
    <t>TP pronto 08h00 / Em intervalo das 08h06 até 11h06, alinhado para dar passagem para com i83, considerado intervalo ate 12h10</t>
  </si>
  <si>
    <t>TP pronto 08h00 / Realizado intervalo das 08h06 até 11h06, alinhado para dar passagem para com i83, considerado intervalo ate 12h10. Produção 3 soldas + 600 metros de alívio de tensão</t>
  </si>
  <si>
    <t>TP pronto 09h55 / Sem oportunidade de faixa</t>
  </si>
  <si>
    <t>V11</t>
  </si>
  <si>
    <t>ZHO-2</t>
  </si>
  <si>
    <t>ZHO-ZAC</t>
  </si>
  <si>
    <t>ZHOZAC</t>
  </si>
  <si>
    <t>Previsão de MC1 - 12h00</t>
  </si>
  <si>
    <t>Acionado maquinista/ Previsão de solicitar MC1 12h00</t>
  </si>
  <si>
    <t>Aguardando chegada da N01 em ZBV para formar cobra-cega e após deslocar para km de trabalho</t>
  </si>
  <si>
    <t>TP pronto 08h16 / Previsão de faixa após B56 /</t>
  </si>
  <si>
    <t xml:space="preserve">MC1 08h49 / Previsão de faixa após B56 / </t>
  </si>
  <si>
    <t>Cancelado, devido priorização do V93 /</t>
  </si>
  <si>
    <t>TP pronto 09h05 / Sem oportunidade de faixa</t>
  </si>
  <si>
    <t>Cancelado CCO - priorização da circulação de trens</t>
  </si>
  <si>
    <t>Em intervalo das 13h10 até 16h10.</t>
  </si>
  <si>
    <t xml:space="preserve">MC1 08h08 / </t>
  </si>
  <si>
    <t>MC1 08h08 /  Autorizado entrada na via 12h29 / Em intervalo das 13h10 até 16h10.</t>
  </si>
  <si>
    <t>MC1 08h53 / Previsto faixa para após U46, porém condutor desloccou para repouso</t>
  </si>
  <si>
    <t xml:space="preserve">TP em preparação / previsão de ponto 12h00 / </t>
  </si>
  <si>
    <t>TP pronto 12h00 / Em intervalo das 12h11 até 15h11.</t>
  </si>
  <si>
    <t>Cancelado CCO.Cancelado CCO - priorização da circulação de trens</t>
  </si>
  <si>
    <t>Devido cancelamento do bloco / Alterado programação para o km154+800 ao km 155+200 via 1 / MC1 08h02 / Em intervalo das 10h52 até 13h00.</t>
  </si>
  <si>
    <t>ZWI-ZYQ</t>
  </si>
  <si>
    <t>Devido o cancelamento do bloco ZRB-ZEV, Alterado para km121+311 via1 / TP pronto 08h30 / Em intervalo das 09h24 até 11h24</t>
  </si>
  <si>
    <t>Devido o cancelamento do bloco ZRB-ZEV, Alterado para km121+311 via1 / TP pronto 08h30 / realizado intervalo das 09h24 até 11h24</t>
  </si>
  <si>
    <t>Devido o cancelamento do bloco ZRB-ZEV, Alterado para km121+298 via 1 / TP pronto 08h30 / Em intervalo as 09h24 até 11h24</t>
  </si>
  <si>
    <t>Devido o cancelamento do bloco ZRB-ZEV, Alterado para km121+298 via 1 / TP pronto 08h30 / realizado intervalo as 09h24 até 11h24</t>
  </si>
  <si>
    <t>W61 - Deslocamento e entrando pelo AMV Norte- Eng. Ferraz- Atividade: Recolhimento de Dormentes e Descarga de Pedra  /  W61 deve ser o primeiro veículo a sair de ZEV.</t>
  </si>
  <si>
    <t>MC1 07h55 / Em deslocamento para serra para realizar deslocamento das turmas + intervalo.</t>
  </si>
  <si>
    <t>Socaria mecanizada  - Socaria do Km 75+180 ao 77+000</t>
  </si>
  <si>
    <t>MC1 07h50 / autorizado entrada na via 08h47 / Em deslocamento</t>
  </si>
  <si>
    <t>PDM - Substituição de trilho ( TP pronto depende da chegada do lastro W62)</t>
  </si>
  <si>
    <t>*Intervalo Bloco Modernização -  05:30hrs - ZPT/ZGP Linha 02*
* SBs Bloqueadas: ZGP2;
* Abertura do intervalo envio dos bloqueios;
* Atividades: 
Construção de grade 
Km 102+100 ao 102+300 - 200m
Descarga de Pedra com EGP
Km 102+100 ao 102+300 - 200m</t>
  </si>
  <si>
    <t>TP pronto 08h00  / Em intervalo das 09h58 até 11h28</t>
  </si>
  <si>
    <t>TP pronto 08h00  / Realizado intervalo das 09h58 até 11h28</t>
  </si>
  <si>
    <t>Substituição de JIC</t>
  </si>
  <si>
    <t>TP pronto 12h34 / Concedido intervalo fracionado das 13h32 até 14h42 e proxima faixa após R40</t>
  </si>
  <si>
    <t>Em intervalo das 12h09 até 15h09</t>
  </si>
  <si>
    <t>Descarga de 6 reduções no km113+600 via 2 e descarga de tampão km113+300 via 2</t>
  </si>
  <si>
    <t>Alison</t>
  </si>
  <si>
    <t>ZAC-S</t>
  </si>
  <si>
    <t>ZACS</t>
  </si>
  <si>
    <t>Recolhimento de material</t>
  </si>
  <si>
    <t xml:space="preserve">Descarga de pedra km81+100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</si>
  <si>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</si>
  <si>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</si>
  <si>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</si>
  <si>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</si>
  <si>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</si>
  <si>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</si>
  <si>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</si>
  <si>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</si>
  <si>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</si>
  <si>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</si>
  <si>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</si>
  <si>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</si>
  <si>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</si>
  <si>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</si>
  <si>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</si>
  <si>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</si>
  <si>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</si>
  <si>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</si>
  <si>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</si>
  <si>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</si>
  <si>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</si>
  <si>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</si>
  <si>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</si>
  <si>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</si>
  <si>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</si>
  <si>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</si>
  <si>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</si>
  <si>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</si>
  <si>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</si>
  <si>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</si>
  <si>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</si>
  <si>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</si>
  <si>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</si>
  <si>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</si>
  <si>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</si>
  <si>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</si>
  <si>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</si>
  <si>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</si>
  <si>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</si>
  <si>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</si>
  <si>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</si>
  <si>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 xml:space="preserve">W62 </t>
  </si>
  <si>
    <t>Confirmado com Marcio</t>
  </si>
  <si>
    <t>7683 (Frente ZKE)</t>
  </si>
  <si>
    <t>Confirmado com maquinista</t>
  </si>
  <si>
    <t>Realizado abastecimento em ZKE 26/01  - 8500 Litros</t>
  </si>
  <si>
    <t>9298 (Lado ZKE)</t>
  </si>
  <si>
    <t>9302 (Lado Serra)</t>
  </si>
  <si>
    <t>9295 (Lado Serra</t>
  </si>
  <si>
    <t>Loco Vandalizada 04/02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</si>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</sst>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30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8"/>
    <tableColumn id="8" xr3:uid="{98E82858-1ECA-4DB3-8AE4-BBB972FC487D}" name="CORRELATO" dataDxfId="17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176" dataDxfId="175" headerRowBorderDxfId="173" tableBorderDxfId="174">
  <autoFilter ref="A1:A215" xr:uid="{0436727B-5FB8-4B0E-A1C6-DFB9231E4B16}"/>
  <tableColumns count="1">
    <tableColumn id="1" xr3:uid="{D0196BA9-8675-415E-BBE0-E5D0002285D2}" name="BLOCO" dataDxfId="17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/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141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141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141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141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141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141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141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141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141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141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141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141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141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65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141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141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141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141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141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141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141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141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141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141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141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141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141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141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141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141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141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141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141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141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141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141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141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141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141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141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141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141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141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141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141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141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141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141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141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141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141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141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141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141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141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141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141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141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141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141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141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141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141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141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141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141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141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141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141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141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141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141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141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141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141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141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141" t="s">
        <v>817</v>
      </c>
    </row>
    <row r="83" spans="1:11">
      <c r="A83" s="141" t="s">
        <v>818</v>
      </c>
    </row>
    <row r="84" spans="1:11">
      <c r="A84" s="141" t="s">
        <v>819</v>
      </c>
    </row>
    <row r="85" spans="1:11">
      <c r="A85" s="141" t="s">
        <v>820</v>
      </c>
    </row>
    <row r="86" spans="1:11">
      <c r="A86" s="141" t="s">
        <v>821</v>
      </c>
    </row>
    <row r="87" spans="1:11">
      <c r="A87" s="141" t="s">
        <v>822</v>
      </c>
    </row>
    <row r="88" spans="1:11">
      <c r="A88" s="141" t="s">
        <v>823</v>
      </c>
    </row>
    <row r="89" spans="1:11">
      <c r="A89" s="141" t="s">
        <v>824</v>
      </c>
    </row>
    <row r="90" spans="1:11">
      <c r="A90" s="141" t="s">
        <v>825</v>
      </c>
    </row>
    <row r="91" spans="1:11">
      <c r="A91" s="141" t="s">
        <v>826</v>
      </c>
    </row>
    <row r="92" spans="1:11">
      <c r="A92" s="141" t="s">
        <v>827</v>
      </c>
    </row>
    <row r="93" spans="1:11">
      <c r="A93" s="141" t="s">
        <v>828</v>
      </c>
    </row>
    <row r="94" spans="1:11">
      <c r="A94" s="141" t="s">
        <v>829</v>
      </c>
    </row>
    <row r="95" spans="1:11">
      <c r="A95" s="141" t="s">
        <v>830</v>
      </c>
    </row>
    <row r="96" spans="1:11">
      <c r="A96" s="141" t="s">
        <v>831</v>
      </c>
    </row>
    <row r="97" spans="1:1">
      <c r="A97" s="141" t="s">
        <v>832</v>
      </c>
    </row>
    <row r="98" spans="1:1">
      <c r="A98" s="141" t="s">
        <v>833</v>
      </c>
    </row>
    <row r="99" spans="1:1">
      <c r="A99" s="141" t="s">
        <v>834</v>
      </c>
    </row>
    <row r="100" spans="1:1">
      <c r="A100" s="141" t="s">
        <v>835</v>
      </c>
    </row>
    <row r="101" spans="1:1">
      <c r="A101" s="141" t="s">
        <v>836</v>
      </c>
    </row>
    <row r="102" spans="1:1">
      <c r="A102" s="141" t="s">
        <v>837</v>
      </c>
    </row>
    <row r="103" spans="1:1">
      <c r="A103" s="141" t="s">
        <v>838</v>
      </c>
    </row>
    <row r="104" spans="1:1">
      <c r="A104" s="141" t="s">
        <v>839</v>
      </c>
    </row>
    <row r="105" spans="1:1">
      <c r="A105" s="141" t="s">
        <v>840</v>
      </c>
    </row>
    <row r="106" spans="1:1">
      <c r="A106" s="141" t="s">
        <v>841</v>
      </c>
    </row>
    <row r="107" spans="1:1">
      <c r="A107" s="141" t="s">
        <v>842</v>
      </c>
    </row>
    <row r="108" spans="1:1">
      <c r="A108" s="141" t="s">
        <v>843</v>
      </c>
    </row>
    <row r="109" spans="1:1">
      <c r="A109" s="141" t="s">
        <v>844</v>
      </c>
    </row>
    <row r="110" spans="1:1">
      <c r="A110" s="141" t="s">
        <v>736</v>
      </c>
    </row>
    <row r="111" spans="1:1">
      <c r="A111" s="141" t="s">
        <v>845</v>
      </c>
    </row>
    <row r="112" spans="1:1">
      <c r="A112" s="141" t="s">
        <v>846</v>
      </c>
    </row>
    <row r="113" spans="1:1">
      <c r="A113" s="141" t="s">
        <v>847</v>
      </c>
    </row>
    <row r="114" spans="1:1">
      <c r="A114" s="141" t="s">
        <v>848</v>
      </c>
    </row>
    <row r="115" spans="1:1">
      <c r="A115" s="141" t="s">
        <v>849</v>
      </c>
    </row>
    <row r="116" spans="1:1">
      <c r="A116" s="141" t="s">
        <v>850</v>
      </c>
    </row>
    <row r="117" spans="1:1">
      <c r="A117" s="141" t="s">
        <v>851</v>
      </c>
    </row>
    <row r="118" spans="1:1">
      <c r="A118" s="141" t="s">
        <v>852</v>
      </c>
    </row>
    <row r="119" spans="1:1">
      <c r="A119" s="141" t="s">
        <v>853</v>
      </c>
    </row>
    <row r="120" spans="1:1">
      <c r="A120" t="s">
        <v>854</v>
      </c>
    </row>
    <row r="121" spans="1:1">
      <c r="A121" s="141" t="s">
        <v>855</v>
      </c>
    </row>
    <row r="122" spans="1:1">
      <c r="A122" s="141" t="s">
        <v>856</v>
      </c>
    </row>
    <row r="123" spans="1:1">
      <c r="A123" s="141" t="s">
        <v>857</v>
      </c>
    </row>
    <row r="124" spans="1:1">
      <c r="A124" s="141" t="s">
        <v>858</v>
      </c>
    </row>
    <row r="125" spans="1:1">
      <c r="A125" t="s">
        <v>859</v>
      </c>
    </row>
    <row r="126" spans="1:1">
      <c r="A126" s="141" t="s">
        <v>860</v>
      </c>
    </row>
    <row r="127" spans="1:1">
      <c r="A127" s="141" t="s">
        <v>861</v>
      </c>
    </row>
    <row r="128" spans="1:1">
      <c r="A128" s="141" t="s">
        <v>862</v>
      </c>
    </row>
    <row r="129" spans="1:1">
      <c r="A129" s="141" t="s">
        <v>863</v>
      </c>
    </row>
    <row r="130" spans="1:1">
      <c r="A130" s="141" t="s">
        <v>864</v>
      </c>
    </row>
    <row r="131" spans="1:1">
      <c r="A131" s="141" t="s">
        <v>865</v>
      </c>
    </row>
    <row r="132" spans="1:1">
      <c r="A132" s="141" t="s">
        <v>866</v>
      </c>
    </row>
    <row r="133" spans="1:1">
      <c r="A133" s="141" t="s">
        <v>867</v>
      </c>
    </row>
    <row r="134" spans="1:1">
      <c r="A134" t="s">
        <v>868</v>
      </c>
    </row>
    <row r="135" spans="1:1">
      <c r="A135" s="141" t="s">
        <v>869</v>
      </c>
    </row>
    <row r="136" spans="1:1">
      <c r="A136" s="141" t="s">
        <v>870</v>
      </c>
    </row>
    <row r="137" spans="1:1">
      <c r="A137" s="141" t="s">
        <v>871</v>
      </c>
    </row>
    <row r="138" spans="1:1">
      <c r="A138" s="141" t="s">
        <v>872</v>
      </c>
    </row>
    <row r="139" spans="1:1">
      <c r="A139" s="141" t="s">
        <v>873</v>
      </c>
    </row>
    <row r="140" spans="1:1">
      <c r="A140" s="141" t="s">
        <v>874</v>
      </c>
    </row>
    <row r="141" spans="1:1">
      <c r="A141" s="141" t="s">
        <v>875</v>
      </c>
    </row>
    <row r="142" spans="1:1">
      <c r="A142" s="141" t="s">
        <v>876</v>
      </c>
    </row>
    <row r="143" spans="1:1">
      <c r="A143" s="141" t="s">
        <v>877</v>
      </c>
    </row>
    <row r="144" spans="1:1">
      <c r="A144" s="141" t="s">
        <v>878</v>
      </c>
    </row>
    <row r="145" spans="1:1">
      <c r="A145" t="s">
        <v>879</v>
      </c>
    </row>
    <row r="146" spans="1:1">
      <c r="A146" s="141" t="s">
        <v>880</v>
      </c>
    </row>
    <row r="147" spans="1:1">
      <c r="A147" s="141" t="s">
        <v>881</v>
      </c>
    </row>
    <row r="148" spans="1:1">
      <c r="A148" s="141" t="s">
        <v>882</v>
      </c>
    </row>
    <row r="149" spans="1:1">
      <c r="A149" s="141" t="s">
        <v>883</v>
      </c>
    </row>
    <row r="150" spans="1:1">
      <c r="A150" s="141" t="s">
        <v>884</v>
      </c>
    </row>
    <row r="151" spans="1:1">
      <c r="A151" s="141" t="s">
        <v>885</v>
      </c>
    </row>
    <row r="152" spans="1:1">
      <c r="A152" s="141" t="s">
        <v>886</v>
      </c>
    </row>
    <row r="153" spans="1:1">
      <c r="A153" s="141" t="s">
        <v>887</v>
      </c>
    </row>
    <row r="154" spans="1:1">
      <c r="A154" s="141" t="s">
        <v>888</v>
      </c>
    </row>
    <row r="155" spans="1:1">
      <c r="A155" s="141" t="s">
        <v>889</v>
      </c>
    </row>
    <row r="156" spans="1:1">
      <c r="A156" t="s">
        <v>890</v>
      </c>
    </row>
    <row r="157" spans="1:1">
      <c r="A157" s="141" t="s">
        <v>891</v>
      </c>
    </row>
    <row r="158" spans="1:1">
      <c r="A158" s="141" t="s">
        <v>892</v>
      </c>
    </row>
    <row r="159" spans="1:1">
      <c r="A159" s="141" t="s">
        <v>893</v>
      </c>
    </row>
    <row r="160" spans="1:1">
      <c r="A160" s="141" t="s">
        <v>894</v>
      </c>
    </row>
    <row r="161" spans="1:1">
      <c r="A161" s="141" t="s">
        <v>895</v>
      </c>
    </row>
    <row r="162" spans="1:1">
      <c r="A162" s="141" t="s">
        <v>896</v>
      </c>
    </row>
    <row r="163" spans="1:1">
      <c r="A163" t="s">
        <v>897</v>
      </c>
    </row>
    <row r="164" spans="1:1">
      <c r="A164" s="141" t="s">
        <v>898</v>
      </c>
    </row>
    <row r="165" spans="1:1">
      <c r="A165" s="141" t="s">
        <v>899</v>
      </c>
    </row>
    <row r="166" spans="1:1">
      <c r="A166" s="141" t="s">
        <v>900</v>
      </c>
    </row>
    <row r="167" spans="1:1">
      <c r="A167" s="141" t="s">
        <v>901</v>
      </c>
    </row>
    <row r="168" spans="1:1">
      <c r="A168" s="141" t="s">
        <v>902</v>
      </c>
    </row>
    <row r="169" spans="1:1">
      <c r="A169" s="141" t="s">
        <v>903</v>
      </c>
    </row>
    <row r="170" spans="1:1">
      <c r="A170" s="141" t="s">
        <v>904</v>
      </c>
    </row>
    <row r="171" spans="1:1">
      <c r="A171" s="141" t="s">
        <v>905</v>
      </c>
    </row>
    <row r="172" spans="1:1">
      <c r="A172" s="141" t="s">
        <v>906</v>
      </c>
    </row>
    <row r="173" spans="1:1">
      <c r="A173" s="141" t="s">
        <v>907</v>
      </c>
    </row>
    <row r="174" spans="1:1">
      <c r="A174" s="141" t="s">
        <v>908</v>
      </c>
    </row>
    <row r="175" spans="1:1">
      <c r="A175" t="s">
        <v>909</v>
      </c>
    </row>
    <row r="176" spans="1:1">
      <c r="A176" s="141" t="s">
        <v>910</v>
      </c>
    </row>
    <row r="177" spans="1:1">
      <c r="A177" s="141" t="s">
        <v>911</v>
      </c>
    </row>
    <row r="178" spans="1:1">
      <c r="A178" s="141" t="s">
        <v>912</v>
      </c>
    </row>
    <row r="179" spans="1:1">
      <c r="A179" s="141" t="s">
        <v>913</v>
      </c>
    </row>
    <row r="180" spans="1:1">
      <c r="A180" s="141" t="s">
        <v>914</v>
      </c>
    </row>
    <row r="181" spans="1:1">
      <c r="A181" s="141" t="s">
        <v>915</v>
      </c>
    </row>
    <row r="182" spans="1:1">
      <c r="A182" s="141" t="s">
        <v>916</v>
      </c>
    </row>
    <row r="183" spans="1:1">
      <c r="A183" t="s">
        <v>917</v>
      </c>
    </row>
    <row r="184" spans="1:1">
      <c r="A184" s="141" t="s">
        <v>918</v>
      </c>
    </row>
    <row r="185" spans="1:1">
      <c r="A185" s="141" t="s">
        <v>919</v>
      </c>
    </row>
    <row r="186" spans="1:1">
      <c r="A186" t="s">
        <v>920</v>
      </c>
    </row>
    <row r="187" spans="1:1">
      <c r="A187" t="s">
        <v>921</v>
      </c>
    </row>
    <row r="188" spans="1:1">
      <c r="A188" s="141" t="s">
        <v>922</v>
      </c>
    </row>
    <row r="189" spans="1:1">
      <c r="A189" s="141" t="s">
        <v>923</v>
      </c>
    </row>
    <row r="190" spans="1:1">
      <c r="A190" t="s">
        <v>924</v>
      </c>
    </row>
    <row r="191" spans="1:1">
      <c r="A191" t="s">
        <v>925</v>
      </c>
    </row>
    <row r="192" spans="1:1">
      <c r="A192" s="141" t="s">
        <v>926</v>
      </c>
    </row>
    <row r="193" spans="1:1">
      <c r="A193" s="141" t="s">
        <v>927</v>
      </c>
    </row>
    <row r="194" spans="1:1">
      <c r="A194" t="s">
        <v>928</v>
      </c>
    </row>
    <row r="195" spans="1:1">
      <c r="A195" t="s">
        <v>929</v>
      </c>
    </row>
    <row r="196" spans="1:1">
      <c r="A196" s="141" t="s">
        <v>930</v>
      </c>
    </row>
    <row r="197" spans="1:1">
      <c r="A197" s="141" t="s">
        <v>931</v>
      </c>
    </row>
    <row r="198" spans="1:1">
      <c r="A198" s="141" t="s">
        <v>932</v>
      </c>
    </row>
    <row r="199" spans="1:1">
      <c r="A199" s="141" t="s">
        <v>933</v>
      </c>
    </row>
    <row r="200" spans="1:1">
      <c r="A200" s="141" t="s">
        <v>934</v>
      </c>
    </row>
    <row r="201" spans="1:1">
      <c r="A201" s="141" t="s">
        <v>935</v>
      </c>
    </row>
    <row r="202" spans="1:1">
      <c r="A202" s="141" t="s">
        <v>936</v>
      </c>
    </row>
    <row r="203" spans="1:1">
      <c r="A203" s="141" t="s">
        <v>937</v>
      </c>
    </row>
    <row r="204" spans="1:1">
      <c r="A204" s="141" t="s">
        <v>938</v>
      </c>
    </row>
    <row r="205" spans="1:1">
      <c r="A205" s="141" t="s">
        <v>939</v>
      </c>
    </row>
    <row r="206" spans="1:1">
      <c r="A206" s="141" t="s">
        <v>940</v>
      </c>
    </row>
    <row r="207" spans="1:1">
      <c r="A207" s="141" t="s">
        <v>941</v>
      </c>
    </row>
    <row r="208" spans="1:1">
      <c r="A208" s="141" t="s">
        <v>942</v>
      </c>
    </row>
    <row r="209" spans="1:1">
      <c r="A209" s="141" t="s">
        <v>943</v>
      </c>
    </row>
    <row r="210" spans="1:1">
      <c r="A210" t="s">
        <v>944</v>
      </c>
    </row>
    <row r="211" spans="1:1">
      <c r="A211" s="141" t="s">
        <v>945</v>
      </c>
    </row>
    <row r="212" spans="1:1">
      <c r="A212" s="141" t="s">
        <v>946</v>
      </c>
    </row>
    <row r="213" spans="1:1">
      <c r="A213" s="141" t="s">
        <v>947</v>
      </c>
    </row>
    <row r="214" spans="1:1">
      <c r="A214" s="141" t="s">
        <v>948</v>
      </c>
    </row>
    <row r="215" spans="1:1">
      <c r="A215" s="141" t="s">
        <v>949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G362" activePane="topRight" state="frozen"/>
      <selection pane="topRight" activeCell="Q390" sqref="Q390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91" t="s">
        <v>950</v>
      </c>
      <c r="C1" s="192"/>
      <c r="D1" s="192"/>
      <c r="E1" s="3"/>
      <c r="F1" s="191" t="s">
        <v>951</v>
      </c>
      <c r="G1" s="192"/>
      <c r="H1" s="193"/>
      <c r="I1" s="192"/>
      <c r="J1" s="192"/>
      <c r="K1" s="192"/>
      <c r="L1" s="192"/>
      <c r="M1" s="192"/>
      <c r="N1" s="192"/>
      <c r="O1" s="192"/>
      <c r="P1" s="192"/>
      <c r="Q1" s="192"/>
      <c r="R1" s="192"/>
      <c r="S1" s="192"/>
      <c r="T1" s="192"/>
      <c r="U1" s="192"/>
      <c r="V1" s="192"/>
      <c r="W1" s="192"/>
      <c r="X1" s="192"/>
      <c r="Y1" s="192"/>
      <c r="Z1" s="192"/>
      <c r="AA1" s="192"/>
      <c r="AB1" s="192"/>
      <c r="AC1" s="192"/>
      <c r="AD1" s="192"/>
      <c r="AE1" s="192"/>
      <c r="AF1" s="192"/>
      <c r="AG1" s="194"/>
      <c r="AH1" s="5"/>
      <c r="AI1" s="198" t="s">
        <v>952</v>
      </c>
      <c r="AJ1" s="199"/>
      <c r="AK1" s="199"/>
      <c r="AL1" s="199"/>
      <c r="AM1" s="200"/>
      <c r="AN1" s="201"/>
      <c r="AO1" s="199"/>
      <c r="AP1" s="199"/>
      <c r="AQ1" s="199"/>
      <c r="AR1" s="199"/>
      <c r="AS1" s="199"/>
      <c r="AT1" s="199"/>
      <c r="AU1" s="199"/>
      <c r="AV1" s="199"/>
      <c r="AW1" s="199"/>
      <c r="AX1" s="199"/>
      <c r="AY1" s="199"/>
      <c r="AZ1" s="199"/>
      <c r="BA1" s="199"/>
      <c r="BB1" s="199"/>
      <c r="BC1" s="199"/>
      <c r="BD1" s="199"/>
      <c r="BE1" s="199"/>
      <c r="BF1" s="202"/>
      <c r="BG1" s="5"/>
      <c r="BH1" s="203" t="s">
        <v>953</v>
      </c>
      <c r="BI1" s="204"/>
      <c r="BJ1" s="204"/>
      <c r="BK1" s="205"/>
      <c r="BL1" s="5"/>
      <c r="BM1" s="195" t="s">
        <v>954</v>
      </c>
      <c r="BN1" s="196"/>
      <c r="BO1" s="196"/>
      <c r="BP1" s="196"/>
      <c r="BQ1" s="196"/>
      <c r="BR1" s="196"/>
      <c r="BS1" s="197"/>
      <c r="BT1" s="8"/>
    </row>
    <row r="2" spans="1:72" s="7" customFormat="1" ht="11.25">
      <c r="A2" s="1"/>
      <c r="B2" s="1"/>
      <c r="C2" s="2"/>
      <c r="D2" s="1"/>
      <c r="E2" s="3"/>
      <c r="F2" s="20" t="s">
        <v>955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956</v>
      </c>
      <c r="T2" s="21"/>
      <c r="U2" s="21"/>
      <c r="V2" s="21"/>
      <c r="W2" s="24"/>
      <c r="X2" s="21"/>
      <c r="Y2" s="22"/>
      <c r="Z2" s="4"/>
      <c r="AA2" s="20" t="s">
        <v>957</v>
      </c>
      <c r="AB2" s="21"/>
      <c r="AC2" s="21"/>
      <c r="AD2" s="21"/>
      <c r="AE2" s="21"/>
      <c r="AF2" s="21"/>
      <c r="AG2" s="22"/>
      <c r="AH2" s="5"/>
      <c r="AI2" s="198" t="s">
        <v>955</v>
      </c>
      <c r="AJ2" s="199"/>
      <c r="AK2" s="199"/>
      <c r="AL2" s="199"/>
      <c r="AM2" s="200"/>
      <c r="AN2" s="201"/>
      <c r="AO2" s="199"/>
      <c r="AP2" s="199"/>
      <c r="AQ2" s="202"/>
      <c r="AR2" s="6"/>
      <c r="AS2" s="198" t="s">
        <v>958</v>
      </c>
      <c r="AT2" s="199"/>
      <c r="AU2" s="199"/>
      <c r="AV2" s="199"/>
      <c r="AW2" s="199"/>
      <c r="AX2" s="199"/>
      <c r="AY2" s="202"/>
      <c r="AZ2" s="6"/>
      <c r="BA2" s="184" t="s">
        <v>959</v>
      </c>
      <c r="BB2" s="188"/>
      <c r="BC2" s="198" t="s">
        <v>956</v>
      </c>
      <c r="BD2" s="199"/>
      <c r="BE2" s="199"/>
      <c r="BF2" s="202"/>
      <c r="BG2" s="5"/>
      <c r="BH2" s="206"/>
      <c r="BI2" s="207"/>
      <c r="BJ2" s="207"/>
      <c r="BK2" s="208"/>
      <c r="BL2" s="5"/>
      <c r="BM2" s="209"/>
      <c r="BN2" s="210"/>
      <c r="BO2" s="210"/>
      <c r="BP2" s="210"/>
      <c r="BQ2" s="210"/>
      <c r="BR2" s="210"/>
      <c r="BS2" s="211"/>
      <c r="BT2" s="8"/>
    </row>
    <row r="3" spans="1:72" s="7" customFormat="1" ht="11.25">
      <c r="A3" s="1"/>
      <c r="B3" s="1"/>
      <c r="C3" s="2"/>
      <c r="D3" s="1"/>
      <c r="E3" s="48"/>
      <c r="F3" s="49" t="s">
        <v>960</v>
      </c>
      <c r="G3" s="50"/>
      <c r="H3" s="149" t="s">
        <v>961</v>
      </c>
      <c r="I3" s="51"/>
      <c r="J3" s="51"/>
      <c r="K3" s="51"/>
      <c r="L3" s="50"/>
      <c r="M3" s="51"/>
      <c r="N3" s="51"/>
      <c r="O3" s="49" t="s">
        <v>958</v>
      </c>
      <c r="P3" s="50"/>
      <c r="Q3" s="49" t="s">
        <v>962</v>
      </c>
      <c r="R3" s="50"/>
      <c r="S3" s="49" t="s">
        <v>963</v>
      </c>
      <c r="T3" s="51"/>
      <c r="U3" s="125"/>
      <c r="V3" s="50"/>
      <c r="W3" s="52" t="s">
        <v>964</v>
      </c>
      <c r="X3" s="53"/>
      <c r="Y3" s="54"/>
      <c r="Z3" s="55"/>
      <c r="AA3" s="56" t="s">
        <v>965</v>
      </c>
      <c r="AB3" s="57"/>
      <c r="AC3" s="57"/>
      <c r="AD3" s="58"/>
      <c r="AE3" s="59" t="s">
        <v>966</v>
      </c>
      <c r="AF3" s="60"/>
      <c r="AG3" s="61"/>
      <c r="AH3" s="62"/>
      <c r="AI3" s="184" t="s">
        <v>960</v>
      </c>
      <c r="AJ3" s="188"/>
      <c r="AK3" s="184" t="s">
        <v>961</v>
      </c>
      <c r="AL3" s="185"/>
      <c r="AM3" s="186"/>
      <c r="AN3" s="187"/>
      <c r="AO3" s="185"/>
      <c r="AP3" s="185"/>
      <c r="AQ3" s="188"/>
      <c r="AR3" s="63"/>
      <c r="AS3" s="189" t="s">
        <v>967</v>
      </c>
      <c r="AT3" s="190"/>
      <c r="AU3" s="189" t="s">
        <v>968</v>
      </c>
      <c r="AV3" s="190"/>
      <c r="AW3" s="189" t="s">
        <v>969</v>
      </c>
      <c r="AX3" s="190"/>
      <c r="AY3" s="63" t="s">
        <v>970</v>
      </c>
      <c r="AZ3" s="63"/>
      <c r="BA3" s="212"/>
      <c r="BB3" s="213"/>
      <c r="BC3" s="184" t="s">
        <v>963</v>
      </c>
      <c r="BD3" s="185"/>
      <c r="BE3" s="185"/>
      <c r="BF3" s="188"/>
      <c r="BG3" s="62"/>
      <c r="BH3" s="206"/>
      <c r="BI3" s="207"/>
      <c r="BJ3" s="207"/>
      <c r="BK3" s="208"/>
      <c r="BL3" s="62"/>
      <c r="BM3" s="195" t="s">
        <v>971</v>
      </c>
      <c r="BN3" s="196"/>
      <c r="BO3" s="196"/>
      <c r="BP3" s="197"/>
      <c r="BQ3" s="195" t="s">
        <v>742</v>
      </c>
      <c r="BR3" s="196"/>
      <c r="BS3" s="197"/>
      <c r="BT3" s="155"/>
    </row>
    <row r="4" spans="1:72" s="8" customFormat="1" ht="11.25">
      <c r="A4" s="39" t="s">
        <v>972</v>
      </c>
      <c r="B4" s="40" t="s">
        <v>973</v>
      </c>
      <c r="C4" s="41" t="s">
        <v>972</v>
      </c>
      <c r="D4" s="42" t="s">
        <v>974</v>
      </c>
      <c r="E4" s="43"/>
      <c r="F4" s="42" t="s">
        <v>974</v>
      </c>
      <c r="G4" s="39" t="s">
        <v>972</v>
      </c>
      <c r="H4" s="117" t="s">
        <v>973</v>
      </c>
      <c r="I4" s="40" t="s">
        <v>973</v>
      </c>
      <c r="J4" s="40" t="s">
        <v>973</v>
      </c>
      <c r="K4" s="40" t="s">
        <v>973</v>
      </c>
      <c r="L4" s="40" t="s">
        <v>973</v>
      </c>
      <c r="M4" s="40" t="s">
        <v>973</v>
      </c>
      <c r="N4" s="40" t="s">
        <v>973</v>
      </c>
      <c r="O4" s="40" t="s">
        <v>973</v>
      </c>
      <c r="P4" s="40" t="s">
        <v>973</v>
      </c>
      <c r="Q4" s="40" t="s">
        <v>973</v>
      </c>
      <c r="R4" s="39" t="s">
        <v>972</v>
      </c>
      <c r="S4" s="42" t="s">
        <v>974</v>
      </c>
      <c r="T4" s="42" t="s">
        <v>974</v>
      </c>
      <c r="U4" s="39" t="s">
        <v>972</v>
      </c>
      <c r="V4" s="44" t="s">
        <v>973</v>
      </c>
      <c r="W4" s="44" t="s">
        <v>973</v>
      </c>
      <c r="X4" s="42" t="s">
        <v>974</v>
      </c>
      <c r="Y4" s="42" t="s">
        <v>974</v>
      </c>
      <c r="Z4" s="42" t="s">
        <v>974</v>
      </c>
      <c r="AA4" s="40" t="s">
        <v>973</v>
      </c>
      <c r="AB4" s="42" t="s">
        <v>974</v>
      </c>
      <c r="AC4" s="42" t="s">
        <v>974</v>
      </c>
      <c r="AD4" s="40" t="s">
        <v>973</v>
      </c>
      <c r="AE4" s="40" t="s">
        <v>973</v>
      </c>
      <c r="AF4" s="40" t="s">
        <v>973</v>
      </c>
      <c r="AG4" s="40" t="s">
        <v>973</v>
      </c>
      <c r="AH4" s="45"/>
      <c r="AI4" s="42" t="s">
        <v>974</v>
      </c>
      <c r="AJ4" s="39" t="s">
        <v>972</v>
      </c>
      <c r="AK4" s="40" t="s">
        <v>973</v>
      </c>
      <c r="AL4" s="40" t="s">
        <v>973</v>
      </c>
      <c r="AM4" s="119" t="s">
        <v>973</v>
      </c>
      <c r="AN4" s="117" t="s">
        <v>973</v>
      </c>
      <c r="AO4" s="40" t="s">
        <v>973</v>
      </c>
      <c r="AP4" s="40" t="s">
        <v>973</v>
      </c>
      <c r="AQ4" s="40" t="s">
        <v>973</v>
      </c>
      <c r="AR4" s="40" t="s">
        <v>973</v>
      </c>
      <c r="AS4" s="40" t="s">
        <v>973</v>
      </c>
      <c r="AT4" s="40" t="s">
        <v>973</v>
      </c>
      <c r="AU4" s="40" t="s">
        <v>973</v>
      </c>
      <c r="AV4" s="40" t="s">
        <v>973</v>
      </c>
      <c r="AW4" s="40" t="s">
        <v>973</v>
      </c>
      <c r="AX4" s="40" t="s">
        <v>973</v>
      </c>
      <c r="AY4" s="39" t="s">
        <v>972</v>
      </c>
      <c r="AZ4" s="42" t="s">
        <v>974</v>
      </c>
      <c r="BA4" s="40" t="s">
        <v>973</v>
      </c>
      <c r="BB4" s="39" t="s">
        <v>972</v>
      </c>
      <c r="BC4" s="42" t="s">
        <v>974</v>
      </c>
      <c r="BD4" s="42" t="s">
        <v>974</v>
      </c>
      <c r="BE4" s="39" t="s">
        <v>972</v>
      </c>
      <c r="BF4" s="117" t="s">
        <v>973</v>
      </c>
      <c r="BG4" s="46" t="s">
        <v>975</v>
      </c>
      <c r="BH4" s="40" t="s">
        <v>973</v>
      </c>
      <c r="BI4" s="40" t="s">
        <v>973</v>
      </c>
      <c r="BJ4" s="40" t="s">
        <v>973</v>
      </c>
      <c r="BK4" s="40" t="s">
        <v>973</v>
      </c>
      <c r="BL4" s="46" t="s">
        <v>975</v>
      </c>
      <c r="BM4" s="42" t="s">
        <v>974</v>
      </c>
      <c r="BN4" s="42" t="s">
        <v>974</v>
      </c>
      <c r="BO4" s="42" t="s">
        <v>974</v>
      </c>
      <c r="BP4" s="40" t="s">
        <v>973</v>
      </c>
      <c r="BQ4" s="39" t="s">
        <v>972</v>
      </c>
      <c r="BR4" s="39" t="s">
        <v>972</v>
      </c>
      <c r="BS4" s="39" t="s">
        <v>972</v>
      </c>
    </row>
    <row r="5" spans="1:72" s="7" customFormat="1" ht="14.25" customHeight="1">
      <c r="A5" s="123" t="s">
        <v>976</v>
      </c>
      <c r="B5" s="123" t="s">
        <v>977</v>
      </c>
      <c r="C5" s="123" t="s">
        <v>978</v>
      </c>
      <c r="D5" s="123" t="s">
        <v>979</v>
      </c>
      <c r="E5" s="131" t="s">
        <v>980</v>
      </c>
      <c r="F5" s="123" t="s">
        <v>981</v>
      </c>
      <c r="G5" s="123" t="s">
        <v>982</v>
      </c>
      <c r="H5" s="123" t="s">
        <v>983</v>
      </c>
      <c r="I5" s="123" t="s">
        <v>984</v>
      </c>
      <c r="J5" s="123" t="s">
        <v>1</v>
      </c>
      <c r="K5" s="123" t="s">
        <v>985</v>
      </c>
      <c r="L5" s="123" t="s">
        <v>986</v>
      </c>
      <c r="M5" s="123" t="s">
        <v>987</v>
      </c>
      <c r="N5" s="123" t="s">
        <v>5</v>
      </c>
      <c r="O5" s="123" t="s">
        <v>988</v>
      </c>
      <c r="P5" s="123" t="s">
        <v>989</v>
      </c>
      <c r="Q5" s="123" t="s">
        <v>990</v>
      </c>
      <c r="R5" s="123" t="s">
        <v>991</v>
      </c>
      <c r="S5" s="123" t="s">
        <v>992</v>
      </c>
      <c r="T5" s="123" t="s">
        <v>993</v>
      </c>
      <c r="U5" s="123" t="s">
        <v>4</v>
      </c>
      <c r="V5" s="123" t="s">
        <v>994</v>
      </c>
      <c r="W5" s="123" t="s">
        <v>995</v>
      </c>
      <c r="X5" s="123" t="s">
        <v>996</v>
      </c>
      <c r="Y5" s="123" t="s">
        <v>997</v>
      </c>
      <c r="Z5" s="123" t="s">
        <v>411</v>
      </c>
      <c r="AA5" s="123" t="s">
        <v>998</v>
      </c>
      <c r="AB5" s="123" t="s">
        <v>999</v>
      </c>
      <c r="AC5" s="123" t="s">
        <v>1000</v>
      </c>
      <c r="AD5" s="123" t="s">
        <v>1001</v>
      </c>
      <c r="AE5" s="123" t="s">
        <v>1002</v>
      </c>
      <c r="AF5" s="123" t="s">
        <v>1003</v>
      </c>
      <c r="AG5" s="123" t="s">
        <v>1004</v>
      </c>
      <c r="AH5" s="154" t="s">
        <v>1005</v>
      </c>
      <c r="AI5" s="123" t="s">
        <v>1006</v>
      </c>
      <c r="AJ5" s="123" t="s">
        <v>1007</v>
      </c>
      <c r="AK5" s="123" t="s">
        <v>1008</v>
      </c>
      <c r="AL5" s="123" t="s">
        <v>1009</v>
      </c>
      <c r="AM5" s="123" t="s">
        <v>1010</v>
      </c>
      <c r="AN5" s="123" t="s">
        <v>1011</v>
      </c>
      <c r="AO5" s="123" t="s">
        <v>1012</v>
      </c>
      <c r="AP5" s="123" t="s">
        <v>1013</v>
      </c>
      <c r="AQ5" s="123" t="s">
        <v>1014</v>
      </c>
      <c r="AR5" s="123" t="s">
        <v>1015</v>
      </c>
      <c r="AS5" s="123" t="s">
        <v>1016</v>
      </c>
      <c r="AT5" s="123" t="s">
        <v>1017</v>
      </c>
      <c r="AU5" s="123" t="s">
        <v>1018</v>
      </c>
      <c r="AV5" s="123" t="s">
        <v>1019</v>
      </c>
      <c r="AW5" s="123" t="s">
        <v>1020</v>
      </c>
      <c r="AX5" s="123" t="s">
        <v>1021</v>
      </c>
      <c r="AY5" s="123" t="s">
        <v>970</v>
      </c>
      <c r="AZ5" s="123" t="s">
        <v>1022</v>
      </c>
      <c r="BA5" s="123" t="s">
        <v>1023</v>
      </c>
      <c r="BB5" s="123" t="s">
        <v>1024</v>
      </c>
      <c r="BC5" s="123" t="s">
        <v>1025</v>
      </c>
      <c r="BD5" s="123" t="s">
        <v>1026</v>
      </c>
      <c r="BE5" s="123" t="s">
        <v>1027</v>
      </c>
      <c r="BF5" s="123" t="s">
        <v>1028</v>
      </c>
      <c r="BG5" s="154" t="s">
        <v>1029</v>
      </c>
      <c r="BH5" s="123" t="s">
        <v>1030</v>
      </c>
      <c r="BI5" s="123" t="s">
        <v>1031</v>
      </c>
      <c r="BJ5" s="123" t="s">
        <v>1032</v>
      </c>
      <c r="BK5" s="123" t="s">
        <v>1033</v>
      </c>
      <c r="BL5" s="154" t="s">
        <v>1034</v>
      </c>
      <c r="BM5" s="123" t="s">
        <v>1035</v>
      </c>
      <c r="BN5" s="123" t="s">
        <v>1036</v>
      </c>
      <c r="BO5" s="123" t="s">
        <v>1037</v>
      </c>
      <c r="BP5" s="123" t="s">
        <v>1038</v>
      </c>
      <c r="BQ5" s="123" t="s">
        <v>1039</v>
      </c>
      <c r="BR5" s="123" t="s">
        <v>1040</v>
      </c>
      <c r="BS5" s="123" t="s">
        <v>1041</v>
      </c>
      <c r="BT5" s="8" t="s">
        <v>1042</v>
      </c>
    </row>
    <row r="6" spans="1:72" s="8" customFormat="1" ht="15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1043</v>
      </c>
      <c r="E6" s="159"/>
      <c r="F6" s="126" t="s">
        <v>607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593</v>
      </c>
      <c r="M6" s="105" t="s">
        <v>1044</v>
      </c>
      <c r="N6" s="150" t="s">
        <v>1045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1046</v>
      </c>
      <c r="W6" s="151" t="s">
        <v>1047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593</v>
      </c>
      <c r="AD6" s="107">
        <v>0.29166666666666669</v>
      </c>
      <c r="AE6" s="105">
        <v>6249</v>
      </c>
      <c r="AF6" s="105" t="s">
        <v>593</v>
      </c>
      <c r="AG6" s="105" t="s">
        <v>593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1048</v>
      </c>
      <c r="BK6" s="18" t="s">
        <v>1049</v>
      </c>
      <c r="BL6" s="16"/>
      <c r="BM6" s="130" t="s">
        <v>445</v>
      </c>
      <c r="BN6" s="130" t="s">
        <v>445</v>
      </c>
      <c r="BO6" s="130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767</v>
      </c>
      <c r="E7" s="159"/>
      <c r="F7" s="126" t="s">
        <v>698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1046</v>
      </c>
      <c r="W7" s="151" t="s">
        <v>1050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593</v>
      </c>
      <c r="AD7" s="107">
        <v>0.29166666666666669</v>
      </c>
      <c r="AE7" s="105">
        <v>6242</v>
      </c>
      <c r="AF7" s="105" t="s">
        <v>593</v>
      </c>
      <c r="AG7" s="105" t="s">
        <v>593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1051</v>
      </c>
      <c r="BK7" s="17" t="s">
        <v>1051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8" t="str">
        <f t="shared" ref="BT7:BT71" si="7">IF(BN7="","",SUBSTITUTE(BM7," ","")&amp;SUBSTITUTE(BN7," ",""))</f>
        <v>OKOK</v>
      </c>
    </row>
    <row r="8" spans="1:72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794</v>
      </c>
      <c r="E8" s="159"/>
      <c r="F8" s="126" t="s">
        <v>698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8" t="str">
        <f t="shared" si="7"/>
        <v/>
      </c>
    </row>
    <row r="9" spans="1:72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737</v>
      </c>
      <c r="E9" s="159">
        <v>4</v>
      </c>
      <c r="F9" s="126" t="s">
        <v>595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8" t="str">
        <f t="shared" si="7"/>
        <v/>
      </c>
    </row>
    <row r="10" spans="1:72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8" t="str">
        <f t="shared" si="7"/>
        <v/>
      </c>
    </row>
    <row r="11" spans="1:72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8" t="str">
        <f t="shared" si="7"/>
        <v/>
      </c>
    </row>
    <row r="12" spans="1:72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911</v>
      </c>
      <c r="E12" s="159"/>
      <c r="F12" s="126" t="s">
        <v>775</v>
      </c>
      <c r="G12" s="142" t="str">
        <f>IF(D12="","*",VLOOKUP(F12,BS_ATIVIDADE[],3,FALSE))</f>
        <v>SOLDA</v>
      </c>
      <c r="H12" s="106" t="s">
        <v>593</v>
      </c>
      <c r="I12" s="106" t="s">
        <v>593</v>
      </c>
      <c r="J12" s="105">
        <v>70</v>
      </c>
      <c r="K12" s="105">
        <v>134.9</v>
      </c>
      <c r="L12" s="105" t="s">
        <v>593</v>
      </c>
      <c r="M12" s="105" t="s">
        <v>1052</v>
      </c>
      <c r="N12" s="150" t="s">
        <v>1053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1054</v>
      </c>
      <c r="W12" s="151" t="s">
        <v>1055</v>
      </c>
      <c r="X12" s="104" t="s">
        <v>421</v>
      </c>
      <c r="Y12" s="129" t="s">
        <v>424</v>
      </c>
      <c r="Z12" s="104"/>
      <c r="AA12" s="105" t="s">
        <v>593</v>
      </c>
      <c r="AB12" s="126"/>
      <c r="AC12" s="126"/>
      <c r="AD12" s="107" t="s">
        <v>593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1056</v>
      </c>
      <c r="BG12" s="16"/>
      <c r="BH12" s="17">
        <v>0</v>
      </c>
      <c r="BI12" s="17"/>
      <c r="BJ12" s="17" t="s">
        <v>1057</v>
      </c>
      <c r="BK12" s="18" t="s">
        <v>1057</v>
      </c>
      <c r="BL12" s="16"/>
      <c r="BM12" s="130" t="s">
        <v>451</v>
      </c>
      <c r="BN12" s="130" t="s">
        <v>451</v>
      </c>
      <c r="BO12" s="130" t="s">
        <v>451</v>
      </c>
      <c r="BP12" s="18" t="s">
        <v>1057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8" t="str">
        <f t="shared" si="7"/>
        <v>SemOportunidadeSemOportunidade</v>
      </c>
    </row>
    <row r="13" spans="1:72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594</v>
      </c>
      <c r="E13" s="159"/>
      <c r="F13" s="126" t="s">
        <v>654</v>
      </c>
      <c r="G13" s="142" t="str">
        <f>IF(D13="","*",VLOOKUP(F13,BS_ATIVIDADE[],3,FALSE))</f>
        <v>EXPANSÃO</v>
      </c>
      <c r="H13" s="106" t="s">
        <v>593</v>
      </c>
      <c r="I13" s="106" t="s">
        <v>593</v>
      </c>
      <c r="J13" s="105">
        <v>170</v>
      </c>
      <c r="K13" s="105">
        <v>114.045</v>
      </c>
      <c r="L13" s="105" t="s">
        <v>593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1058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1059</v>
      </c>
      <c r="W13" s="151" t="s">
        <v>1055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593</v>
      </c>
      <c r="AD13" s="107">
        <v>0.29166666666666669</v>
      </c>
      <c r="AE13" s="105">
        <v>6249</v>
      </c>
      <c r="AF13" s="105" t="s">
        <v>593</v>
      </c>
      <c r="AG13" s="105" t="s">
        <v>593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1059</v>
      </c>
      <c r="BG13" s="16"/>
      <c r="BH13" s="17">
        <v>0</v>
      </c>
      <c r="BI13" s="17"/>
      <c r="BJ13" s="17" t="s">
        <v>1060</v>
      </c>
      <c r="BK13" s="18" t="s">
        <v>1060</v>
      </c>
      <c r="BL13" s="16"/>
      <c r="BM13" s="130" t="s">
        <v>447</v>
      </c>
      <c r="BN13" s="130" t="s">
        <v>471</v>
      </c>
      <c r="BO13" s="130" t="s">
        <v>471</v>
      </c>
      <c r="BP13" s="18" t="s">
        <v>1060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8" t="str">
        <f t="shared" si="7"/>
        <v>CondiçõesClimáticaChuva</v>
      </c>
    </row>
    <row r="14" spans="1:72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791</v>
      </c>
      <c r="E14" s="159"/>
      <c r="F14" s="126" t="s">
        <v>698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593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1061</v>
      </c>
      <c r="W14" s="151" t="s">
        <v>1050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593</v>
      </c>
      <c r="AD14" s="107" t="s">
        <v>593</v>
      </c>
      <c r="AE14" s="105" t="s">
        <v>593</v>
      </c>
      <c r="AF14" s="105" t="s">
        <v>593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1062</v>
      </c>
      <c r="AL14" s="31" t="s">
        <v>1062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1061</v>
      </c>
      <c r="BG14" s="16"/>
      <c r="BH14" s="17">
        <v>0</v>
      </c>
      <c r="BI14" s="17"/>
      <c r="BJ14" s="17" t="s">
        <v>1063</v>
      </c>
      <c r="BK14" s="18" t="s">
        <v>1063</v>
      </c>
      <c r="BL14" s="16"/>
      <c r="BM14" s="130" t="s">
        <v>451</v>
      </c>
      <c r="BN14" s="130" t="s">
        <v>451</v>
      </c>
      <c r="BO14" s="130" t="s">
        <v>451</v>
      </c>
      <c r="BP14" s="18" t="s">
        <v>1063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8" t="str">
        <f t="shared" si="7"/>
        <v>SemOportunidadeSemOportunidade</v>
      </c>
    </row>
    <row r="15" spans="1:72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1043</v>
      </c>
      <c r="E15" s="159"/>
      <c r="F15" s="126" t="s">
        <v>698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1046</v>
      </c>
      <c r="W15" s="151" t="s">
        <v>1050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593</v>
      </c>
      <c r="AD15" s="107">
        <v>0.29166666666666669</v>
      </c>
      <c r="AE15" s="105">
        <v>6249</v>
      </c>
      <c r="AF15" s="105" t="s">
        <v>593</v>
      </c>
      <c r="AG15" s="105" t="s">
        <v>593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1046</v>
      </c>
      <c r="BG15" s="16"/>
      <c r="BH15" s="17">
        <v>0</v>
      </c>
      <c r="BI15" s="17"/>
      <c r="BJ15" s="17" t="s">
        <v>1063</v>
      </c>
      <c r="BK15" s="18" t="s">
        <v>1063</v>
      </c>
      <c r="BL15" s="16"/>
      <c r="BM15" s="130" t="s">
        <v>451</v>
      </c>
      <c r="BN15" s="130" t="s">
        <v>451</v>
      </c>
      <c r="BO15" s="130" t="s">
        <v>451</v>
      </c>
      <c r="BP15" s="18" t="s">
        <v>1063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8" t="str">
        <f t="shared" si="7"/>
        <v>SemOportunidadeSemOportunidade</v>
      </c>
    </row>
    <row r="16" spans="1:72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824</v>
      </c>
      <c r="E16" s="159"/>
      <c r="F16" s="126" t="s">
        <v>756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1064</v>
      </c>
      <c r="W16" s="151" t="s">
        <v>1065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593</v>
      </c>
      <c r="AD16" s="107">
        <v>0.29166666666666669</v>
      </c>
      <c r="AE16" s="105">
        <v>9341</v>
      </c>
      <c r="AF16" s="105" t="s">
        <v>593</v>
      </c>
      <c r="AG16" s="105" t="s">
        <v>593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1064</v>
      </c>
      <c r="BG16" s="16"/>
      <c r="BH16" s="17">
        <v>0</v>
      </c>
      <c r="BI16" s="17"/>
      <c r="BJ16" s="17" t="s">
        <v>1066</v>
      </c>
      <c r="BK16" s="18" t="s">
        <v>1063</v>
      </c>
      <c r="BL16" s="16"/>
      <c r="BM16" s="130" t="s">
        <v>451</v>
      </c>
      <c r="BN16" s="130" t="s">
        <v>451</v>
      </c>
      <c r="BO16" s="130" t="s">
        <v>451</v>
      </c>
      <c r="BP16" s="18" t="s">
        <v>1063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8" t="str">
        <f t="shared" si="7"/>
        <v>SemOportunidadeSemOportunidade</v>
      </c>
    </row>
    <row r="17" spans="1:72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824</v>
      </c>
      <c r="E17" s="159"/>
      <c r="F17" s="126" t="s">
        <v>786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593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1064</v>
      </c>
      <c r="W17" s="151" t="s">
        <v>1067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593</v>
      </c>
      <c r="AD17" s="107">
        <v>0.29166666666666669</v>
      </c>
      <c r="AE17" s="105">
        <v>9341</v>
      </c>
      <c r="AF17" s="105" t="s">
        <v>593</v>
      </c>
      <c r="AG17" s="105" t="s">
        <v>593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1064</v>
      </c>
      <c r="BG17" s="16"/>
      <c r="BH17" s="17">
        <v>0</v>
      </c>
      <c r="BI17" s="17"/>
      <c r="BJ17" s="17" t="s">
        <v>1066</v>
      </c>
      <c r="BK17" s="18" t="s">
        <v>1063</v>
      </c>
      <c r="BL17" s="16"/>
      <c r="BM17" s="130" t="s">
        <v>451</v>
      </c>
      <c r="BN17" s="130" t="s">
        <v>451</v>
      </c>
      <c r="BO17" s="130" t="s">
        <v>451</v>
      </c>
      <c r="BP17" s="18" t="s">
        <v>1063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8" t="str">
        <f t="shared" si="7"/>
        <v>SemOportunidadeSemOportunidade</v>
      </c>
    </row>
    <row r="18" spans="1:72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8" t="str">
        <f t="shared" si="7"/>
        <v/>
      </c>
    </row>
    <row r="19" spans="1:72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767</v>
      </c>
      <c r="E19" s="159"/>
      <c r="F19" s="126" t="s">
        <v>698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1046</v>
      </c>
      <c r="W19" s="151" t="s">
        <v>1050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593</v>
      </c>
      <c r="AD19" s="107">
        <v>0.29166666666666669</v>
      </c>
      <c r="AE19" s="105">
        <v>6242</v>
      </c>
      <c r="AF19" s="105" t="s">
        <v>593</v>
      </c>
      <c r="AG19" s="105" t="s">
        <v>593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1046</v>
      </c>
      <c r="BG19" s="16"/>
      <c r="BH19" s="17">
        <v>0</v>
      </c>
      <c r="BI19" s="17"/>
      <c r="BJ19" s="17" t="s">
        <v>1068</v>
      </c>
      <c r="BK19" s="18" t="s">
        <v>1068</v>
      </c>
      <c r="BL19" s="16"/>
      <c r="BM19" s="130" t="s">
        <v>451</v>
      </c>
      <c r="BN19" s="130" t="s">
        <v>451</v>
      </c>
      <c r="BO19" s="130" t="s">
        <v>451</v>
      </c>
      <c r="BP19" s="18" t="s">
        <v>1068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8" t="str">
        <f t="shared" si="7"/>
        <v>SemOportunidadeSemOportunidade</v>
      </c>
    </row>
    <row r="20" spans="1:72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876</v>
      </c>
      <c r="E20" s="159"/>
      <c r="F20" s="126" t="s">
        <v>779</v>
      </c>
      <c r="G20" s="142" t="str">
        <f>IF(D20="","*",VLOOKUP(F20,BS_ATIVIDADE[],3,FALSE))</f>
        <v>DORMENTE - SUBSTITUIÇÂO</v>
      </c>
      <c r="H20" s="105" t="s">
        <v>593</v>
      </c>
      <c r="I20" s="105" t="s">
        <v>593</v>
      </c>
      <c r="J20" s="105">
        <v>56</v>
      </c>
      <c r="K20" s="105">
        <v>205</v>
      </c>
      <c r="L20" s="105" t="s">
        <v>593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1069</v>
      </c>
      <c r="W20" s="151" t="s">
        <v>1070</v>
      </c>
      <c r="X20" s="104" t="s">
        <v>421</v>
      </c>
      <c r="Y20" s="129" t="s">
        <v>424</v>
      </c>
      <c r="Z20" s="104"/>
      <c r="AA20" s="105" t="s">
        <v>593</v>
      </c>
      <c r="AB20" s="126" t="s">
        <v>593</v>
      </c>
      <c r="AC20" s="126" t="s">
        <v>593</v>
      </c>
      <c r="AD20" s="107" t="s">
        <v>593</v>
      </c>
      <c r="AE20" s="105" t="s">
        <v>593</v>
      </c>
      <c r="AF20" s="105" t="s">
        <v>593</v>
      </c>
      <c r="AG20" s="105" t="s">
        <v>593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4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1069</v>
      </c>
      <c r="BG20" s="16"/>
      <c r="BH20" s="17">
        <v>0</v>
      </c>
      <c r="BI20" s="17"/>
      <c r="BJ20" s="17" t="s">
        <v>1071</v>
      </c>
      <c r="BK20" s="18" t="s">
        <v>1072</v>
      </c>
      <c r="BL20" s="16"/>
      <c r="BM20" s="130" t="s">
        <v>451</v>
      </c>
      <c r="BN20" s="130" t="s">
        <v>451</v>
      </c>
      <c r="BO20" s="130" t="s">
        <v>451</v>
      </c>
      <c r="BP20" s="18" t="s">
        <v>1072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8" t="str">
        <f t="shared" si="7"/>
        <v>SemOportunidadeSemOportunidade</v>
      </c>
    </row>
    <row r="21" spans="1:72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825</v>
      </c>
      <c r="E21" s="159"/>
      <c r="F21" s="126" t="s">
        <v>607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1073</v>
      </c>
      <c r="N21" s="150" t="s">
        <v>1074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1075</v>
      </c>
      <c r="W21" s="151" t="s">
        <v>1076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593</v>
      </c>
      <c r="AD21" s="107">
        <v>0.29166666666666669</v>
      </c>
      <c r="AE21" s="105">
        <v>7629</v>
      </c>
      <c r="AF21" s="105" t="s">
        <v>593</v>
      </c>
      <c r="AG21" s="105" t="s">
        <v>593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1075</v>
      </c>
      <c r="BG21" s="16"/>
      <c r="BH21" s="17">
        <v>2</v>
      </c>
      <c r="BI21" s="17"/>
      <c r="BJ21" s="17" t="s">
        <v>1077</v>
      </c>
      <c r="BK21" s="18" t="s">
        <v>1077</v>
      </c>
      <c r="BL21" s="16"/>
      <c r="BM21" s="130" t="s">
        <v>445</v>
      </c>
      <c r="BN21" s="130" t="s">
        <v>445</v>
      </c>
      <c r="BO21" s="130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8" t="str">
        <f t="shared" si="7"/>
        <v>OKOK</v>
      </c>
    </row>
    <row r="22" spans="1:72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933</v>
      </c>
      <c r="E22" s="159"/>
      <c r="F22" s="126" t="s">
        <v>815</v>
      </c>
      <c r="G22" s="142" t="str">
        <f>IF(D22="","*",VLOOKUP(F22,BS_ATIVIDADE[],3,FALSE))</f>
        <v>OUTROS</v>
      </c>
      <c r="H22" s="105" t="s">
        <v>593</v>
      </c>
      <c r="I22" s="105" t="s">
        <v>593</v>
      </c>
      <c r="J22" s="105">
        <v>56</v>
      </c>
      <c r="K22" s="105">
        <v>168</v>
      </c>
      <c r="L22" s="105" t="s">
        <v>593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1078</v>
      </c>
      <c r="W22" s="151" t="s">
        <v>1079</v>
      </c>
      <c r="X22" s="104" t="s">
        <v>421</v>
      </c>
      <c r="Y22" s="129" t="s">
        <v>424</v>
      </c>
      <c r="Z22" s="104"/>
      <c r="AA22" s="105" t="s">
        <v>593</v>
      </c>
      <c r="AB22" s="126" t="s">
        <v>593</v>
      </c>
      <c r="AC22" s="126" t="s">
        <v>593</v>
      </c>
      <c r="AD22" s="107" t="s">
        <v>593</v>
      </c>
      <c r="AE22" s="105" t="s">
        <v>593</v>
      </c>
      <c r="AF22" s="105" t="s">
        <v>593</v>
      </c>
      <c r="AG22" s="105" t="s">
        <v>593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1078</v>
      </c>
      <c r="BG22" s="16"/>
      <c r="BH22" s="17">
        <v>0</v>
      </c>
      <c r="BI22" s="17"/>
      <c r="BJ22" s="17" t="s">
        <v>1080</v>
      </c>
      <c r="BK22" s="18" t="s">
        <v>1072</v>
      </c>
      <c r="BL22" s="16"/>
      <c r="BM22" s="130" t="s">
        <v>451</v>
      </c>
      <c r="BN22" s="130" t="s">
        <v>451</v>
      </c>
      <c r="BO22" s="130" t="s">
        <v>451</v>
      </c>
      <c r="BP22" s="18" t="s">
        <v>1072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8" t="str">
        <f t="shared" si="7"/>
        <v>SemOportunidadeSemOportunidade</v>
      </c>
    </row>
    <row r="23" spans="1:72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924</v>
      </c>
      <c r="E23" s="159"/>
      <c r="F23" s="126" t="s">
        <v>753</v>
      </c>
      <c r="G23" s="142" t="str">
        <f>IF(D23="","*",VLOOKUP(F23,BS_ATIVIDADE[],3,FALSE))</f>
        <v>AMV</v>
      </c>
      <c r="H23" s="105" t="s">
        <v>593</v>
      </c>
      <c r="I23" s="105" t="s">
        <v>593</v>
      </c>
      <c r="J23" s="105">
        <v>56</v>
      </c>
      <c r="K23" s="105">
        <v>157.9</v>
      </c>
      <c r="L23" s="105" t="s">
        <v>593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1081</v>
      </c>
      <c r="W23" s="151" t="s">
        <v>1082</v>
      </c>
      <c r="X23" s="104" t="s">
        <v>421</v>
      </c>
      <c r="Y23" s="129" t="s">
        <v>424</v>
      </c>
      <c r="Z23" s="104"/>
      <c r="AA23" s="105" t="s">
        <v>593</v>
      </c>
      <c r="AB23" s="126" t="s">
        <v>593</v>
      </c>
      <c r="AC23" s="126" t="s">
        <v>593</v>
      </c>
      <c r="AD23" s="107" t="s">
        <v>593</v>
      </c>
      <c r="AE23" s="105" t="s">
        <v>593</v>
      </c>
      <c r="AF23" s="105" t="s">
        <v>593</v>
      </c>
      <c r="AG23" s="105" t="s">
        <v>593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1081</v>
      </c>
      <c r="BG23" s="16"/>
      <c r="BH23" s="17">
        <v>0</v>
      </c>
      <c r="BI23" s="17"/>
      <c r="BJ23" s="17" t="s">
        <v>1083</v>
      </c>
      <c r="BK23" s="18" t="s">
        <v>1083</v>
      </c>
      <c r="BL23" s="16"/>
      <c r="BM23" s="130" t="s">
        <v>430</v>
      </c>
      <c r="BN23" s="130" t="s">
        <v>455</v>
      </c>
      <c r="BO23" s="130" t="s">
        <v>517</v>
      </c>
      <c r="BP23" s="18" t="s">
        <v>1083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8" t="str">
        <f t="shared" si="7"/>
        <v>TOOperação</v>
      </c>
    </row>
    <row r="24" spans="1:72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8" t="str">
        <f t="shared" si="7"/>
        <v/>
      </c>
    </row>
    <row r="25" spans="1:72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8" t="str">
        <f t="shared" si="7"/>
        <v/>
      </c>
    </row>
    <row r="26" spans="1:72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737</v>
      </c>
      <c r="E26" s="159">
        <v>4</v>
      </c>
      <c r="F26" s="126" t="s">
        <v>595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1084</v>
      </c>
      <c r="W26" s="151" t="s">
        <v>1085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593</v>
      </c>
      <c r="AF26" s="105" t="s">
        <v>593</v>
      </c>
      <c r="AG26" s="105" t="s">
        <v>593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1084</v>
      </c>
      <c r="BG26" s="16"/>
      <c r="BH26" s="17">
        <v>0</v>
      </c>
      <c r="BI26" s="17"/>
      <c r="BJ26" s="17" t="s">
        <v>1086</v>
      </c>
      <c r="BK26" s="18" t="s">
        <v>1087</v>
      </c>
      <c r="BL26" s="16"/>
      <c r="BM26" s="130" t="s">
        <v>451</v>
      </c>
      <c r="BN26" s="130" t="s">
        <v>451</v>
      </c>
      <c r="BO26" s="130" t="s">
        <v>451</v>
      </c>
      <c r="BP26" s="18" t="s">
        <v>1087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8" t="str">
        <f t="shared" si="7"/>
        <v>SemOportunidadeSemOportunidade</v>
      </c>
    </row>
    <row r="27" spans="1:72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803</v>
      </c>
      <c r="E27" s="159"/>
      <c r="F27" s="126" t="s">
        <v>698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1061</v>
      </c>
      <c r="W27" s="151" t="s">
        <v>1050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4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1061</v>
      </c>
      <c r="BG27" s="16"/>
      <c r="BH27" s="17">
        <v>2</v>
      </c>
      <c r="BI27" s="17"/>
      <c r="BJ27" s="17" t="s">
        <v>1088</v>
      </c>
      <c r="BK27" s="18" t="s">
        <v>1089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8" t="str">
        <f t="shared" si="7"/>
        <v>MecanizaçãoAtivos</v>
      </c>
    </row>
    <row r="28" spans="1:72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744</v>
      </c>
      <c r="E28" s="159"/>
      <c r="F28" s="126" t="s">
        <v>660</v>
      </c>
      <c r="G28" s="142" t="str">
        <f>IF(D28="","*",VLOOKUP(F28,BS_ATIVIDADE[],3,FALSE))</f>
        <v>TRILHEIRO - DESCARGA</v>
      </c>
      <c r="H28" s="106" t="s">
        <v>201</v>
      </c>
      <c r="I28" s="106" t="s">
        <v>1090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1091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1092</v>
      </c>
      <c r="W28" s="151" t="s">
        <v>1093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593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4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1092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5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892</v>
      </c>
      <c r="E29" s="159"/>
      <c r="F29" s="126" t="s">
        <v>775</v>
      </c>
      <c r="G29" s="142" t="str">
        <f>IF(D29="","*",VLOOKUP(F29,BS_ATIVIDADE[],3,FALSE))</f>
        <v>SOLDA</v>
      </c>
      <c r="H29" s="105" t="s">
        <v>593</v>
      </c>
      <c r="I29" s="105" t="s">
        <v>593</v>
      </c>
      <c r="J29" s="105">
        <v>55</v>
      </c>
      <c r="K29" s="105">
        <v>94.664000000000001</v>
      </c>
      <c r="L29" s="105" t="s">
        <v>593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1094</v>
      </c>
      <c r="W29" s="151" t="s">
        <v>1055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593</v>
      </c>
      <c r="AD29" s="107">
        <v>0.45833333333333331</v>
      </c>
      <c r="AE29" s="105">
        <v>6239</v>
      </c>
      <c r="AF29" s="105" t="s">
        <v>593</v>
      </c>
      <c r="AG29" s="105" t="s">
        <v>593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1094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8" t="str">
        <f t="shared" si="7"/>
        <v/>
      </c>
    </row>
    <row r="30" spans="1:72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860</v>
      </c>
      <c r="E30" s="159"/>
      <c r="F30" s="126" t="s">
        <v>726</v>
      </c>
      <c r="G30" s="142" t="str">
        <f>IF(D30="","*",VLOOKUP(F30,BS_ATIVIDADE[],3,FALSE))</f>
        <v>MODERNIZAÇÃO</v>
      </c>
      <c r="H30" s="105" t="s">
        <v>593</v>
      </c>
      <c r="I30" s="105" t="s">
        <v>593</v>
      </c>
      <c r="J30" s="105">
        <v>48</v>
      </c>
      <c r="K30" s="105">
        <v>123.363</v>
      </c>
      <c r="L30" s="105" t="s">
        <v>593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1095</v>
      </c>
      <c r="W30" s="151" t="s">
        <v>1055</v>
      </c>
      <c r="X30" s="104" t="s">
        <v>421</v>
      </c>
      <c r="Y30" s="129" t="s">
        <v>424</v>
      </c>
      <c r="Z30" s="104"/>
      <c r="AA30" s="105" t="s">
        <v>593</v>
      </c>
      <c r="AB30" s="126" t="s">
        <v>593</v>
      </c>
      <c r="AC30" s="126" t="s">
        <v>593</v>
      </c>
      <c r="AD30" s="107" t="s">
        <v>593</v>
      </c>
      <c r="AE30" s="105" t="s">
        <v>593</v>
      </c>
      <c r="AF30" s="105" t="s">
        <v>593</v>
      </c>
      <c r="AG30" s="105" t="s">
        <v>593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1095</v>
      </c>
      <c r="BG30" s="16"/>
      <c r="BH30" s="17">
        <v>0</v>
      </c>
      <c r="BI30" s="17"/>
      <c r="BJ30" s="17" t="s">
        <v>1060</v>
      </c>
      <c r="BK30" s="18" t="s">
        <v>1060</v>
      </c>
      <c r="BL30" s="16"/>
      <c r="BM30" s="130" t="s">
        <v>447</v>
      </c>
      <c r="BN30" s="130" t="s">
        <v>471</v>
      </c>
      <c r="BO30" s="130" t="s">
        <v>471</v>
      </c>
      <c r="BP30" s="18" t="s">
        <v>1060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8" t="str">
        <f t="shared" si="7"/>
        <v>CondiçõesClimáticaChuva</v>
      </c>
    </row>
    <row r="31" spans="1:72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8" t="str">
        <f t="shared" si="7"/>
        <v/>
      </c>
    </row>
    <row r="32" spans="1:72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8" t="str">
        <f t="shared" si="7"/>
        <v/>
      </c>
    </row>
    <row r="33" spans="1:72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826</v>
      </c>
      <c r="E33" s="159"/>
      <c r="F33" s="126" t="s">
        <v>788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1092</v>
      </c>
      <c r="W33" s="151" t="s">
        <v>1096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593</v>
      </c>
      <c r="AD33" s="107">
        <v>0.29166666666666669</v>
      </c>
      <c r="AE33" s="105">
        <v>7694</v>
      </c>
      <c r="AF33" s="105" t="s">
        <v>593</v>
      </c>
      <c r="AG33" s="105" t="s">
        <v>593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1092</v>
      </c>
      <c r="BG33" s="16"/>
      <c r="BH33" s="17">
        <v>0</v>
      </c>
      <c r="BI33" s="17"/>
      <c r="BJ33" s="17" t="s">
        <v>1097</v>
      </c>
      <c r="BK33" s="18" t="s">
        <v>1098</v>
      </c>
      <c r="BL33" s="16"/>
      <c r="BM33" s="130" t="s">
        <v>436</v>
      </c>
      <c r="BN33" s="130" t="s">
        <v>456</v>
      </c>
      <c r="BO33" s="130" t="s">
        <v>522</v>
      </c>
      <c r="BP33" s="18" t="s">
        <v>1098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8" t="str">
        <f t="shared" si="7"/>
        <v>MecânicaLocomotiva</v>
      </c>
    </row>
    <row r="34" spans="1:72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826</v>
      </c>
      <c r="E34" s="159"/>
      <c r="F34" s="126" t="s">
        <v>756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593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1092</v>
      </c>
      <c r="W34" s="151" t="s">
        <v>1099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593</v>
      </c>
      <c r="AD34" s="107">
        <v>0.29166666666666669</v>
      </c>
      <c r="AE34" s="105">
        <v>7694</v>
      </c>
      <c r="AF34" s="105" t="s">
        <v>593</v>
      </c>
      <c r="AG34" s="105" t="s">
        <v>593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1092</v>
      </c>
      <c r="BG34" s="16"/>
      <c r="BH34" s="17">
        <v>0</v>
      </c>
      <c r="BI34" s="17"/>
      <c r="BJ34" s="17" t="s">
        <v>1097</v>
      </c>
      <c r="BK34" s="18" t="s">
        <v>1098</v>
      </c>
      <c r="BL34" s="16"/>
      <c r="BM34" s="130" t="s">
        <v>436</v>
      </c>
      <c r="BN34" s="130" t="s">
        <v>456</v>
      </c>
      <c r="BO34" s="130" t="s">
        <v>522</v>
      </c>
      <c r="BP34" s="18" t="s">
        <v>1098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8" t="str">
        <f t="shared" si="7"/>
        <v>MecânicaLocomotiva</v>
      </c>
    </row>
    <row r="35" spans="1:72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840</v>
      </c>
      <c r="E35" s="159"/>
      <c r="F35" s="126" t="s">
        <v>715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1100</v>
      </c>
      <c r="W35" s="151" t="s">
        <v>1099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593</v>
      </c>
      <c r="AD35" s="107">
        <v>0.29166666666666669</v>
      </c>
      <c r="AE35" s="105" t="s">
        <v>593</v>
      </c>
      <c r="AF35" s="105" t="s">
        <v>593</v>
      </c>
      <c r="AG35" s="105" t="s">
        <v>593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4">
        <f t="shared" si="3"/>
        <v>2.777777777777779E-2</v>
      </c>
      <c r="AZ35" s="153"/>
      <c r="BA35" s="177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1100</v>
      </c>
      <c r="BG35" s="16"/>
      <c r="BH35" s="17">
        <v>0</v>
      </c>
      <c r="BI35" s="17"/>
      <c r="BJ35" s="17" t="s">
        <v>1101</v>
      </c>
      <c r="BK35" s="18" t="s">
        <v>1102</v>
      </c>
      <c r="BL35" s="16"/>
      <c r="BM35" s="130" t="s">
        <v>440</v>
      </c>
      <c r="BN35" s="130" t="s">
        <v>469</v>
      </c>
      <c r="BO35" s="130" t="s">
        <v>547</v>
      </c>
      <c r="BP35" s="18" t="s">
        <v>1103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8" t="str">
        <f t="shared" si="7"/>
        <v>CCOCirculaçãoIntervaloOportunidade</v>
      </c>
    </row>
    <row r="36" spans="1:72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827</v>
      </c>
      <c r="E36" s="159"/>
      <c r="F36" s="126" t="s">
        <v>607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593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1104</v>
      </c>
      <c r="W36" s="151" t="s">
        <v>1105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1104</v>
      </c>
      <c r="BG36" s="16"/>
      <c r="BH36" s="17">
        <v>2</v>
      </c>
      <c r="BI36" s="17"/>
      <c r="BJ36" s="17" t="s">
        <v>1106</v>
      </c>
      <c r="BK36" s="18" t="s">
        <v>1106</v>
      </c>
      <c r="BL36" s="16"/>
      <c r="BM36" s="130" t="s">
        <v>445</v>
      </c>
      <c r="BN36" s="130" t="s">
        <v>445</v>
      </c>
      <c r="BO36" s="130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8" t="str">
        <f t="shared" si="7"/>
        <v>OKOK</v>
      </c>
    </row>
    <row r="37" spans="1:72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828</v>
      </c>
      <c r="E37" s="159"/>
      <c r="F37" s="126" t="s">
        <v>607</v>
      </c>
      <c r="G37" s="142" t="str">
        <f>IF(D37="","*",VLOOKUP(F37,BS_ATIVIDADE[],3,FALSE))</f>
        <v>OUTROS</v>
      </c>
      <c r="H37" s="106" t="s">
        <v>184</v>
      </c>
      <c r="I37" s="106" t="s">
        <v>1107</v>
      </c>
      <c r="J37" s="105">
        <v>92</v>
      </c>
      <c r="K37" s="105">
        <v>83.7</v>
      </c>
      <c r="L37" s="105" t="s">
        <v>593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1104</v>
      </c>
      <c r="W37" s="151" t="s">
        <v>1105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1104</v>
      </c>
      <c r="BG37" s="16"/>
      <c r="BH37" s="17">
        <v>2</v>
      </c>
      <c r="BI37" s="17"/>
      <c r="BJ37" s="17" t="s">
        <v>1108</v>
      </c>
      <c r="BK37" s="18" t="s">
        <v>1108</v>
      </c>
      <c r="BL37" s="16"/>
      <c r="BM37" s="130" t="s">
        <v>445</v>
      </c>
      <c r="BN37" s="130" t="s">
        <v>445</v>
      </c>
      <c r="BO37" s="130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8" t="str">
        <f t="shared" si="7"/>
        <v>OKOK</v>
      </c>
    </row>
    <row r="38" spans="1:72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859</v>
      </c>
      <c r="E38" s="159"/>
      <c r="F38" s="126" t="s">
        <v>753</v>
      </c>
      <c r="G38" s="142" t="str">
        <f>IF(D38="","*",VLOOKUP(F38,BS_ATIVIDADE[],3,FALSE))</f>
        <v>AMV</v>
      </c>
      <c r="H38" s="106" t="s">
        <v>593</v>
      </c>
      <c r="I38" s="105" t="s">
        <v>593</v>
      </c>
      <c r="J38" s="105">
        <v>54</v>
      </c>
      <c r="K38" s="105">
        <v>81.814999999999998</v>
      </c>
      <c r="L38" s="105" t="s">
        <v>593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1104</v>
      </c>
      <c r="W38" s="151" t="s">
        <v>1109</v>
      </c>
      <c r="X38" s="104" t="s">
        <v>421</v>
      </c>
      <c r="Y38" s="129" t="s">
        <v>424</v>
      </c>
      <c r="Z38" s="104"/>
      <c r="AA38" s="105" t="s">
        <v>593</v>
      </c>
      <c r="AB38" s="126" t="s">
        <v>593</v>
      </c>
      <c r="AC38" s="126" t="s">
        <v>593</v>
      </c>
      <c r="AD38" s="107" t="s">
        <v>593</v>
      </c>
      <c r="AE38" s="105" t="s">
        <v>593</v>
      </c>
      <c r="AF38" s="105" t="s">
        <v>593</v>
      </c>
      <c r="AG38" s="105" t="s">
        <v>593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1104</v>
      </c>
      <c r="BG38" s="16"/>
      <c r="BH38" s="17">
        <v>0</v>
      </c>
      <c r="BI38" s="17"/>
      <c r="BJ38" s="17" t="s">
        <v>1080</v>
      </c>
      <c r="BK38" s="18" t="s">
        <v>1110</v>
      </c>
      <c r="BL38" s="16"/>
      <c r="BM38" s="130" t="s">
        <v>441</v>
      </c>
      <c r="BN38" s="130" t="s">
        <v>470</v>
      </c>
      <c r="BO38" s="130" t="s">
        <v>521</v>
      </c>
      <c r="BP38" s="18" t="s">
        <v>1110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8" t="str">
        <f t="shared" si="7"/>
        <v>SuperExecução</v>
      </c>
    </row>
    <row r="39" spans="1:72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889</v>
      </c>
      <c r="E39" s="173"/>
      <c r="F39" s="126" t="s">
        <v>775</v>
      </c>
      <c r="G39" s="142" t="str">
        <f>IF(D39="","*",VLOOKUP(F39,BS_ATIVIDADE[],3,FALSE))</f>
        <v>SOLDA</v>
      </c>
      <c r="H39" s="106" t="s">
        <v>593</v>
      </c>
      <c r="I39" s="105" t="s">
        <v>593</v>
      </c>
      <c r="J39" s="105">
        <v>54</v>
      </c>
      <c r="K39" s="105">
        <v>65.3</v>
      </c>
      <c r="L39" s="105" t="s">
        <v>593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1104</v>
      </c>
      <c r="W39" s="151" t="s">
        <v>1055</v>
      </c>
      <c r="X39" s="104" t="s">
        <v>421</v>
      </c>
      <c r="Y39" s="129" t="s">
        <v>424</v>
      </c>
      <c r="Z39" s="104"/>
      <c r="AA39" s="105" t="s">
        <v>593</v>
      </c>
      <c r="AB39" s="126" t="s">
        <v>593</v>
      </c>
      <c r="AC39" s="126" t="s">
        <v>593</v>
      </c>
      <c r="AD39" s="107" t="s">
        <v>593</v>
      </c>
      <c r="AE39" s="105" t="s">
        <v>593</v>
      </c>
      <c r="AF39" s="105" t="s">
        <v>593</v>
      </c>
      <c r="AG39" s="105" t="s">
        <v>593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1104</v>
      </c>
      <c r="BG39" s="16"/>
      <c r="BH39" s="17">
        <v>0</v>
      </c>
      <c r="BI39" s="17"/>
      <c r="BJ39" s="17" t="s">
        <v>1111</v>
      </c>
      <c r="BK39" s="18" t="s">
        <v>1111</v>
      </c>
      <c r="BL39" s="16"/>
      <c r="BM39" s="130" t="s">
        <v>451</v>
      </c>
      <c r="BN39" s="130" t="s">
        <v>451</v>
      </c>
      <c r="BO39" s="130" t="s">
        <v>451</v>
      </c>
      <c r="BP39" s="18" t="s">
        <v>1111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8" t="str">
        <f t="shared" si="7"/>
        <v>SemOportunidadeSemOportunidade</v>
      </c>
    </row>
    <row r="40" spans="1:72">
      <c r="A40" s="47" t="str">
        <f t="shared" si="2"/>
        <v>EXPANSÃO TURMA 146055</v>
      </c>
      <c r="B40" s="176">
        <v>46055</v>
      </c>
      <c r="C40" s="135">
        <f>IF(BS_CONTROLE[[#This Row],[DATA]]="","",WEEKNUM(BS_CONTROLE[[#This Row],[DATA]]))</f>
        <v>6</v>
      </c>
      <c r="D40" s="104" t="s">
        <v>594</v>
      </c>
      <c r="E40" s="173">
        <v>650</v>
      </c>
      <c r="F40" s="126" t="s">
        <v>654</v>
      </c>
      <c r="G40" s="142" t="str">
        <f>IF(D40="","*",VLOOKUP(F40,BS_ATIVIDADE[],3,FALSE))</f>
        <v>EXPANSÃO</v>
      </c>
      <c r="H40" s="106" t="s">
        <v>593</v>
      </c>
      <c r="I40" s="106"/>
      <c r="J40" s="105">
        <v>53</v>
      </c>
      <c r="K40" s="105">
        <v>123.8</v>
      </c>
      <c r="L40" s="105" t="s">
        <v>593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1112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1113</v>
      </c>
      <c r="W40" s="151" t="s">
        <v>1055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1113</v>
      </c>
      <c r="BG40" s="16"/>
      <c r="BH40" s="17">
        <v>2</v>
      </c>
      <c r="BI40" s="17"/>
      <c r="BJ40" s="17" t="s">
        <v>1114</v>
      </c>
      <c r="BK40" s="18" t="s">
        <v>1115</v>
      </c>
      <c r="BL40" s="16"/>
      <c r="BM40" s="130" t="s">
        <v>445</v>
      </c>
      <c r="BN40" s="130" t="s">
        <v>445</v>
      </c>
      <c r="BO40" s="130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8" t="str">
        <f t="shared" si="7"/>
        <v>OKOK</v>
      </c>
    </row>
    <row r="41" spans="1:72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8" t="str">
        <f t="shared" si="7"/>
        <v/>
      </c>
    </row>
    <row r="42" spans="1:72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8" t="str">
        <f t="shared" si="7"/>
        <v/>
      </c>
    </row>
    <row r="43" spans="1:72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8" t="str">
        <f t="shared" si="7"/>
        <v/>
      </c>
    </row>
    <row r="44" spans="1:72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911</v>
      </c>
      <c r="E44" s="159"/>
      <c r="F44" s="126" t="s">
        <v>775</v>
      </c>
      <c r="G44" s="142" t="str">
        <f>IF(D44="","*",VLOOKUP(F44,BS_ATIVIDADE[],3,FALSE))</f>
        <v>SOLDA</v>
      </c>
      <c r="H44" s="106" t="s">
        <v>593</v>
      </c>
      <c r="I44" s="106" t="s">
        <v>593</v>
      </c>
      <c r="J44" s="105">
        <v>70</v>
      </c>
      <c r="K44" s="105">
        <v>87.3</v>
      </c>
      <c r="L44" s="105" t="s">
        <v>593</v>
      </c>
      <c r="M44" s="105" t="s">
        <v>1052</v>
      </c>
      <c r="N44" s="150" t="s">
        <v>1053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1054</v>
      </c>
      <c r="W44" s="151" t="s">
        <v>1055</v>
      </c>
      <c r="X44" s="104" t="s">
        <v>421</v>
      </c>
      <c r="Y44" s="129"/>
      <c r="Z44" s="104"/>
      <c r="AA44" s="105" t="s">
        <v>593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4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8" t="str">
        <f t="shared" si="7"/>
        <v/>
      </c>
    </row>
    <row r="45" spans="1:72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791</v>
      </c>
      <c r="E45" s="159"/>
      <c r="F45" s="126" t="s">
        <v>698</v>
      </c>
      <c r="G45" s="142" t="str">
        <f>IF(D45="","*",VLOOKUP(F45,BS_ATIVIDADE[],3,FALSE))</f>
        <v>MECANIZAÇÃO - SOCADORA</v>
      </c>
      <c r="H45" s="106" t="s">
        <v>1062</v>
      </c>
      <c r="I45" s="106" t="s">
        <v>1062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1061</v>
      </c>
      <c r="W45" s="151" t="s">
        <v>1050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593</v>
      </c>
      <c r="AD45" s="107" t="s">
        <v>593</v>
      </c>
      <c r="AE45" s="105" t="s">
        <v>593</v>
      </c>
      <c r="AF45" s="105" t="s">
        <v>593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1116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8" t="str">
        <f t="shared" si="7"/>
        <v/>
      </c>
    </row>
    <row r="46" spans="1:72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594</v>
      </c>
      <c r="E46" s="159"/>
      <c r="F46" s="126" t="s">
        <v>654</v>
      </c>
      <c r="G46" s="142" t="str">
        <f>IF(D46="","*",VLOOKUP(F46,BS_ATIVIDADE[],3,FALSE))</f>
        <v>EXPANSÃO</v>
      </c>
      <c r="H46" s="106" t="s">
        <v>593</v>
      </c>
      <c r="I46" s="106" t="s">
        <v>593</v>
      </c>
      <c r="J46" s="105">
        <v>70</v>
      </c>
      <c r="K46" s="105">
        <v>113.5</v>
      </c>
      <c r="L46" s="105" t="s">
        <v>593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1059</v>
      </c>
      <c r="W46" s="151" t="s">
        <v>1055</v>
      </c>
      <c r="X46" s="104" t="s">
        <v>421</v>
      </c>
      <c r="Y46" s="129" t="s">
        <v>424</v>
      </c>
      <c r="Z46" s="104"/>
      <c r="AA46" s="105" t="s">
        <v>593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4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1117</v>
      </c>
      <c r="BK46" s="18" t="s">
        <v>1117</v>
      </c>
      <c r="BL46" s="16"/>
      <c r="BM46" s="130" t="s">
        <v>447</v>
      </c>
      <c r="BN46" s="130" t="s">
        <v>471</v>
      </c>
      <c r="BO46" s="130" t="s">
        <v>471</v>
      </c>
      <c r="BP46" s="18" t="s">
        <v>1117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8" t="str">
        <f t="shared" si="7"/>
        <v>CondiçõesClimáticaChuva</v>
      </c>
    </row>
    <row r="47" spans="1:72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594</v>
      </c>
      <c r="E47" s="159">
        <v>40</v>
      </c>
      <c r="F47" s="126" t="s">
        <v>618</v>
      </c>
      <c r="G47" s="142" t="str">
        <f>IF(D47="","*",VLOOKUP(F47,BS_ATIVIDADE[],3,FALSE))</f>
        <v>EXPANSÃO</v>
      </c>
      <c r="H47" s="106" t="s">
        <v>593</v>
      </c>
      <c r="I47" s="106" t="s">
        <v>593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1059</v>
      </c>
      <c r="W47" s="151" t="s">
        <v>1118</v>
      </c>
      <c r="X47" s="104" t="s">
        <v>421</v>
      </c>
      <c r="Y47" s="129" t="s">
        <v>424</v>
      </c>
      <c r="Z47" s="104"/>
      <c r="AA47" s="105" t="s">
        <v>593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4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1117</v>
      </c>
      <c r="BK47" s="18" t="s">
        <v>1117</v>
      </c>
      <c r="BL47" s="16"/>
      <c r="BM47" s="130" t="s">
        <v>447</v>
      </c>
      <c r="BN47" s="130" t="s">
        <v>471</v>
      </c>
      <c r="BO47" s="130" t="s">
        <v>471</v>
      </c>
      <c r="BP47" s="18" t="s">
        <v>1117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8" t="str">
        <f t="shared" si="7"/>
        <v>CondiçõesClimáticaChuva</v>
      </c>
    </row>
    <row r="48" spans="1:72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911</v>
      </c>
      <c r="E48" s="159"/>
      <c r="F48" s="126" t="s">
        <v>775</v>
      </c>
      <c r="G48" s="142" t="str">
        <f>IF(D48="","*",VLOOKUP(F48,BS_ATIVIDADE[],3,FALSE))</f>
        <v>SOLDA</v>
      </c>
      <c r="H48" s="106" t="s">
        <v>593</v>
      </c>
      <c r="I48" s="106" t="s">
        <v>593</v>
      </c>
      <c r="J48" s="105">
        <v>70</v>
      </c>
      <c r="K48" s="105">
        <v>87.3</v>
      </c>
      <c r="L48" s="105" t="s">
        <v>593</v>
      </c>
      <c r="M48" s="105" t="s">
        <v>1119</v>
      </c>
      <c r="N48" s="150" t="s">
        <v>1120</v>
      </c>
      <c r="O48" s="106">
        <v>0.375</v>
      </c>
      <c r="P48" s="106">
        <v>6.25E-2</v>
      </c>
      <c r="Q48" s="172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1054</v>
      </c>
      <c r="W48" s="151" t="s">
        <v>1055</v>
      </c>
      <c r="X48" s="104" t="s">
        <v>421</v>
      </c>
      <c r="Y48" s="129" t="s">
        <v>424</v>
      </c>
      <c r="Z48" s="104"/>
      <c r="AA48" s="105" t="s">
        <v>593</v>
      </c>
      <c r="AB48" s="126"/>
      <c r="AC48" s="126" t="s">
        <v>593</v>
      </c>
      <c r="AD48" s="107" t="s">
        <v>593</v>
      </c>
      <c r="AE48" s="105" t="s">
        <v>593</v>
      </c>
      <c r="AF48" s="105" t="s">
        <v>593</v>
      </c>
      <c r="AG48" s="105" t="s">
        <v>593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4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1121</v>
      </c>
      <c r="BK48" s="18" t="s">
        <v>1121</v>
      </c>
      <c r="BL48" s="16"/>
      <c r="BM48" s="130" t="s">
        <v>440</v>
      </c>
      <c r="BN48" s="130" t="s">
        <v>469</v>
      </c>
      <c r="BO48" s="130" t="s">
        <v>451</v>
      </c>
      <c r="BP48" s="18" t="s">
        <v>1121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8" t="str">
        <f t="shared" si="7"/>
        <v>CCOCirculaçãoIntervaloOportunidade</v>
      </c>
    </row>
    <row r="49" spans="1:72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1043</v>
      </c>
      <c r="E49" s="159"/>
      <c r="F49" s="126" t="s">
        <v>698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2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1046</v>
      </c>
      <c r="W49" s="151" t="s">
        <v>1050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593</v>
      </c>
      <c r="AD49" s="107">
        <v>0.29166666666666669</v>
      </c>
      <c r="AE49" s="105">
        <v>6249</v>
      </c>
      <c r="AF49" s="105" t="s">
        <v>593</v>
      </c>
      <c r="AG49" s="105" t="s">
        <v>593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4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1122</v>
      </c>
      <c r="BK49" s="18" t="s">
        <v>1122</v>
      </c>
      <c r="BL49" s="16"/>
      <c r="BM49" s="130" t="s">
        <v>440</v>
      </c>
      <c r="BN49" s="130" t="s">
        <v>469</v>
      </c>
      <c r="BO49" s="130" t="s">
        <v>451</v>
      </c>
      <c r="BP49" s="18" t="s">
        <v>1122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8" t="str">
        <f t="shared" si="7"/>
        <v>CCOCirculaçãoIntervaloOportunidade</v>
      </c>
    </row>
    <row r="50" spans="1:72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824</v>
      </c>
      <c r="E50" s="159"/>
      <c r="F50" s="126" t="s">
        <v>756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2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1064</v>
      </c>
      <c r="W50" s="151" t="s">
        <v>1065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593</v>
      </c>
      <c r="AD50" s="107">
        <v>0.29166666666666669</v>
      </c>
      <c r="AE50" s="105">
        <v>9341</v>
      </c>
      <c r="AF50" s="105" t="s">
        <v>593</v>
      </c>
      <c r="AG50" s="105" t="s">
        <v>593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4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1123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8" t="str">
        <f t="shared" si="7"/>
        <v/>
      </c>
    </row>
    <row r="51" spans="1:72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824</v>
      </c>
      <c r="E51" s="159"/>
      <c r="F51" s="126" t="s">
        <v>786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593</v>
      </c>
      <c r="P51" s="106">
        <v>4.1666666666666664E-2</v>
      </c>
      <c r="Q51" s="172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1064</v>
      </c>
      <c r="W51" s="151" t="s">
        <v>1067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593</v>
      </c>
      <c r="AD51" s="107">
        <v>0.29166666666666669</v>
      </c>
      <c r="AE51" s="105">
        <v>9341</v>
      </c>
      <c r="AF51" s="105" t="s">
        <v>593</v>
      </c>
      <c r="AG51" s="105" t="s">
        <v>593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4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1124</v>
      </c>
      <c r="BK51" s="18" t="s">
        <v>1124</v>
      </c>
      <c r="BL51" s="16"/>
      <c r="BM51" s="130" t="s">
        <v>440</v>
      </c>
      <c r="BN51" s="130" t="s">
        <v>469</v>
      </c>
      <c r="BO51" s="130" t="s">
        <v>451</v>
      </c>
      <c r="BP51" s="18" t="s">
        <v>1124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8" t="str">
        <f t="shared" si="7"/>
        <v>CCOCirculaçãoIntervaloOportunidade</v>
      </c>
    </row>
    <row r="52" spans="1:72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8" t="str">
        <f t="shared" si="7"/>
        <v/>
      </c>
    </row>
    <row r="53" spans="1:72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767</v>
      </c>
      <c r="E53" s="159"/>
      <c r="F53" s="126" t="s">
        <v>698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1046</v>
      </c>
      <c r="W53" s="151" t="s">
        <v>1050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4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1125</v>
      </c>
      <c r="BK53" s="18" t="s">
        <v>1125</v>
      </c>
      <c r="BL53" s="16"/>
      <c r="BM53" s="130" t="s">
        <v>440</v>
      </c>
      <c r="BN53" s="130" t="s">
        <v>469</v>
      </c>
      <c r="BO53" s="130" t="s">
        <v>451</v>
      </c>
      <c r="BP53" s="18" t="s">
        <v>1125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8" t="str">
        <f t="shared" si="7"/>
        <v>CCOCirculaçãoIntervaloOportunidade</v>
      </c>
    </row>
    <row r="54" spans="1:72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876</v>
      </c>
      <c r="E54" s="159"/>
      <c r="F54" s="126" t="s">
        <v>779</v>
      </c>
      <c r="G54" s="142" t="str">
        <f>IF(D54="","*",VLOOKUP(F54,BS_ATIVIDADE[],3,FALSE))</f>
        <v>DORMENTE - SUBSTITUIÇÂO</v>
      </c>
      <c r="H54" s="105" t="s">
        <v>593</v>
      </c>
      <c r="I54" s="105" t="s">
        <v>593</v>
      </c>
      <c r="J54" s="105">
        <v>56</v>
      </c>
      <c r="K54" s="105">
        <v>205</v>
      </c>
      <c r="L54" s="105" t="s">
        <v>593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1069</v>
      </c>
      <c r="W54" s="151" t="s">
        <v>1126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593</v>
      </c>
      <c r="AD54" s="107">
        <v>0.29166666666666669</v>
      </c>
      <c r="AE54" s="105">
        <v>6242</v>
      </c>
      <c r="AF54" s="105" t="s">
        <v>593</v>
      </c>
      <c r="AG54" s="105" t="s">
        <v>593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4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1127</v>
      </c>
      <c r="BK54" s="18" t="s">
        <v>1127</v>
      </c>
      <c r="BL54" s="16"/>
      <c r="BM54" s="130" t="s">
        <v>440</v>
      </c>
      <c r="BN54" s="130" t="s">
        <v>469</v>
      </c>
      <c r="BO54" s="130" t="s">
        <v>451</v>
      </c>
      <c r="BP54" s="18" t="s">
        <v>1127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8" t="str">
        <f t="shared" si="7"/>
        <v>CCOCirculaçãoIntervaloOportunidade</v>
      </c>
    </row>
    <row r="55" spans="1:72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865</v>
      </c>
      <c r="E55" s="159">
        <v>52</v>
      </c>
      <c r="F55" s="126" t="s">
        <v>775</v>
      </c>
      <c r="G55" s="142" t="str">
        <f>IF(D55="","*",VLOOKUP(F55,BS_ATIVIDADE[],3,FALSE))</f>
        <v>SOLDA</v>
      </c>
      <c r="H55" s="106" t="s">
        <v>593</v>
      </c>
      <c r="I55" s="106" t="s">
        <v>593</v>
      </c>
      <c r="J55" s="105">
        <v>56</v>
      </c>
      <c r="K55" s="105">
        <v>200.035</v>
      </c>
      <c r="L55" s="105" t="s">
        <v>593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1104</v>
      </c>
      <c r="W55" s="151" t="s">
        <v>1055</v>
      </c>
      <c r="X55" s="104" t="s">
        <v>421</v>
      </c>
      <c r="Y55" s="129"/>
      <c r="Z55" s="104"/>
      <c r="AA55" s="105" t="s">
        <v>593</v>
      </c>
      <c r="AB55" s="103"/>
      <c r="AC55" s="152"/>
      <c r="AD55" s="107" t="s">
        <v>593</v>
      </c>
      <c r="AE55" s="105" t="s">
        <v>593</v>
      </c>
      <c r="AF55" s="105" t="s">
        <v>593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8" t="str">
        <f t="shared" si="7"/>
        <v/>
      </c>
    </row>
    <row r="56" spans="1:72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825</v>
      </c>
      <c r="E56" s="159"/>
      <c r="F56" s="126" t="s">
        <v>756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1128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1104</v>
      </c>
      <c r="W56" s="151" t="s">
        <v>1129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593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4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1130</v>
      </c>
      <c r="BK56" s="18" t="s">
        <v>1130</v>
      </c>
      <c r="BL56" s="16"/>
      <c r="BM56" s="130" t="s">
        <v>440</v>
      </c>
      <c r="BN56" s="130" t="s">
        <v>469</v>
      </c>
      <c r="BO56" s="130" t="s">
        <v>451</v>
      </c>
      <c r="BP56" s="18" t="s">
        <v>1130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8" t="str">
        <f t="shared" si="7"/>
        <v>CCOCirculaçãoIntervaloOportunidade</v>
      </c>
    </row>
    <row r="57" spans="1:72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933</v>
      </c>
      <c r="E57" s="159"/>
      <c r="F57" s="126" t="s">
        <v>815</v>
      </c>
      <c r="G57" s="142" t="str">
        <f>IF(D57="","*",VLOOKUP(F57,BS_ATIVIDADE[],3,FALSE))</f>
        <v>OUTROS</v>
      </c>
      <c r="H57" s="105" t="s">
        <v>593</v>
      </c>
      <c r="I57" s="105" t="s">
        <v>593</v>
      </c>
      <c r="J57" s="105">
        <v>56</v>
      </c>
      <c r="K57" s="105">
        <v>168</v>
      </c>
      <c r="L57" s="105" t="s">
        <v>593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1078</v>
      </c>
      <c r="W57" s="151" t="s">
        <v>1079</v>
      </c>
      <c r="X57" s="104" t="s">
        <v>421</v>
      </c>
      <c r="Y57" s="129" t="s">
        <v>424</v>
      </c>
      <c r="Z57" s="104"/>
      <c r="AA57" s="105" t="s">
        <v>593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4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1131</v>
      </c>
      <c r="BK57" s="18" t="s">
        <v>1131</v>
      </c>
      <c r="BL57" s="16"/>
      <c r="BM57" s="130" t="s">
        <v>441</v>
      </c>
      <c r="BN57" s="130" t="s">
        <v>470</v>
      </c>
      <c r="BO57" s="130" t="s">
        <v>521</v>
      </c>
      <c r="BP57" s="18" t="s">
        <v>1131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8" t="str">
        <f t="shared" si="7"/>
        <v>SuperExecução</v>
      </c>
    </row>
    <row r="58" spans="1:72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861</v>
      </c>
      <c r="E58" s="159">
        <v>52</v>
      </c>
      <c r="F58" s="126" t="s">
        <v>775</v>
      </c>
      <c r="G58" s="142" t="str">
        <f>IF(D58="","*",VLOOKUP(F58,BS_ATIVIDADE[],3,FALSE))</f>
        <v>SOLDA</v>
      </c>
      <c r="H58" s="106" t="s">
        <v>593</v>
      </c>
      <c r="I58" s="106" t="s">
        <v>593</v>
      </c>
      <c r="J58" s="105">
        <v>56</v>
      </c>
      <c r="K58" s="105">
        <v>154.30000000000001</v>
      </c>
      <c r="L58" s="105" t="s">
        <v>593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1104</v>
      </c>
      <c r="W58" s="151" t="s">
        <v>1055</v>
      </c>
      <c r="X58" s="104" t="s">
        <v>421</v>
      </c>
      <c r="Y58" s="129" t="s">
        <v>424</v>
      </c>
      <c r="Z58" s="104"/>
      <c r="AA58" s="105" t="s">
        <v>593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4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1132</v>
      </c>
      <c r="BK58" s="18" t="s">
        <v>1117</v>
      </c>
      <c r="BL58" s="16"/>
      <c r="BM58" s="130" t="s">
        <v>447</v>
      </c>
      <c r="BN58" s="130" t="s">
        <v>471</v>
      </c>
      <c r="BO58" s="130" t="s">
        <v>471</v>
      </c>
      <c r="BP58" s="18" t="s">
        <v>1117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8" t="str">
        <f t="shared" si="7"/>
        <v>CondiçõesClimáticaChuva</v>
      </c>
    </row>
    <row r="59" spans="1:72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737</v>
      </c>
      <c r="E59" s="159">
        <v>4</v>
      </c>
      <c r="F59" s="126" t="s">
        <v>595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1084</v>
      </c>
      <c r="W59" s="151" t="s">
        <v>1085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593</v>
      </c>
      <c r="AF59" s="105" t="s">
        <v>593</v>
      </c>
      <c r="AG59" s="105" t="s">
        <v>593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1123</v>
      </c>
      <c r="BK59" s="18" t="s">
        <v>1133</v>
      </c>
      <c r="BL59" s="16"/>
      <c r="BM59" s="130" t="s">
        <v>447</v>
      </c>
      <c r="BN59" s="130" t="s">
        <v>471</v>
      </c>
      <c r="BO59" s="130" t="s">
        <v>471</v>
      </c>
      <c r="BP59" s="18" t="s">
        <v>1133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8" t="str">
        <f t="shared" si="7"/>
        <v>CondiçõesClimáticaChuva</v>
      </c>
    </row>
    <row r="60" spans="1:72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803</v>
      </c>
      <c r="E60" s="159"/>
      <c r="F60" s="126" t="s">
        <v>698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1061</v>
      </c>
      <c r="W60" s="151" t="s">
        <v>1050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593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8" t="str">
        <f t="shared" si="7"/>
        <v/>
      </c>
    </row>
    <row r="61" spans="1:72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744</v>
      </c>
      <c r="E61" s="159"/>
      <c r="F61" s="126" t="s">
        <v>660</v>
      </c>
      <c r="G61" s="142" t="str">
        <f>IF(D61="","*",VLOOKUP(F61,BS_ATIVIDADE[],3,FALSE))</f>
        <v>TRILHEIRO - DESCARGA</v>
      </c>
      <c r="H61" s="106" t="s">
        <v>201</v>
      </c>
      <c r="I61" s="106" t="s">
        <v>1090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1091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1092</v>
      </c>
      <c r="W61" s="151" t="s">
        <v>1093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593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4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1134</v>
      </c>
      <c r="BK61" s="18" t="s">
        <v>1135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8" t="str">
        <f t="shared" si="7"/>
        <v>OKOK</v>
      </c>
    </row>
    <row r="62" spans="1:72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859</v>
      </c>
      <c r="E62" s="159">
        <v>57</v>
      </c>
      <c r="F62" s="126" t="s">
        <v>726</v>
      </c>
      <c r="G62" s="142" t="str">
        <f>IF(D62="","*",VLOOKUP(F62,BS_ATIVIDADE[],3,FALSE))</f>
        <v>MODERNIZAÇÃO</v>
      </c>
      <c r="H62" s="106" t="s">
        <v>593</v>
      </c>
      <c r="I62" s="106" t="s">
        <v>593</v>
      </c>
      <c r="J62" s="105">
        <v>48</v>
      </c>
      <c r="K62" s="105">
        <v>123.363</v>
      </c>
      <c r="L62" s="105" t="s">
        <v>593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1100</v>
      </c>
      <c r="W62" s="151" t="s">
        <v>1055</v>
      </c>
      <c r="X62" s="104" t="s">
        <v>421</v>
      </c>
      <c r="Y62" s="129" t="s">
        <v>424</v>
      </c>
      <c r="Z62" s="104"/>
      <c r="AA62" s="105" t="s">
        <v>593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4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1136</v>
      </c>
      <c r="BK62" s="18" t="s">
        <v>1136</v>
      </c>
      <c r="BL62" s="16"/>
      <c r="BM62" s="130" t="s">
        <v>447</v>
      </c>
      <c r="BN62" s="130" t="s">
        <v>463</v>
      </c>
      <c r="BO62" s="130" t="s">
        <v>549</v>
      </c>
      <c r="BP62" s="18" t="s">
        <v>1136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8" t="str">
        <f t="shared" si="7"/>
        <v>CondiçõesClimáticaTemperatura</v>
      </c>
    </row>
    <row r="63" spans="1:72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945</v>
      </c>
      <c r="E63" s="159">
        <v>58</v>
      </c>
      <c r="F63" s="126" t="s">
        <v>726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593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1100</v>
      </c>
      <c r="W63" s="151" t="s">
        <v>1055</v>
      </c>
      <c r="X63" s="104" t="s">
        <v>421</v>
      </c>
      <c r="Y63" s="129" t="s">
        <v>424</v>
      </c>
      <c r="Z63" s="104"/>
      <c r="AA63" s="105" t="s">
        <v>593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4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1136</v>
      </c>
      <c r="BK63" s="18" t="s">
        <v>1136</v>
      </c>
      <c r="BL63" s="16"/>
      <c r="BM63" s="130" t="s">
        <v>447</v>
      </c>
      <c r="BN63" s="130" t="s">
        <v>463</v>
      </c>
      <c r="BO63" s="130" t="s">
        <v>549</v>
      </c>
      <c r="BP63" s="18" t="s">
        <v>1136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8" t="str">
        <f t="shared" si="7"/>
        <v>CondiçõesClimáticaTemperatura</v>
      </c>
    </row>
    <row r="64" spans="1:72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864</v>
      </c>
      <c r="E64" s="159">
        <v>56</v>
      </c>
      <c r="F64" s="126" t="s">
        <v>775</v>
      </c>
      <c r="G64" s="142" t="str">
        <f>IF(D64="","*",VLOOKUP(F64,BS_ATIVIDADE[],3,FALSE))</f>
        <v>SOLDA</v>
      </c>
      <c r="H64" s="106" t="s">
        <v>593</v>
      </c>
      <c r="I64" s="106" t="s">
        <v>593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1092</v>
      </c>
      <c r="W64" s="151" t="s">
        <v>1055</v>
      </c>
      <c r="X64" s="104" t="s">
        <v>421</v>
      </c>
      <c r="Y64" s="129" t="s">
        <v>424</v>
      </c>
      <c r="Z64" s="104"/>
      <c r="AA64" s="105" t="s">
        <v>593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4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1137</v>
      </c>
      <c r="BK64" s="18" t="s">
        <v>1138</v>
      </c>
      <c r="BL64" s="16"/>
      <c r="BM64" s="130" t="s">
        <v>447</v>
      </c>
      <c r="BN64" s="130" t="s">
        <v>471</v>
      </c>
      <c r="BO64" s="130" t="s">
        <v>471</v>
      </c>
      <c r="BP64" s="18" t="s">
        <v>1138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8" t="str">
        <f t="shared" si="7"/>
        <v>CondiçõesClimáticaChuva</v>
      </c>
    </row>
    <row r="65" spans="1:72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892</v>
      </c>
      <c r="E65" s="159">
        <v>57</v>
      </c>
      <c r="F65" s="126" t="s">
        <v>775</v>
      </c>
      <c r="G65" s="142" t="str">
        <f>IF(D65="","*",VLOOKUP(F65,BS_ATIVIDADE[],3,FALSE))</f>
        <v>SOLDA</v>
      </c>
      <c r="H65" s="106" t="s">
        <v>593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1092</v>
      </c>
      <c r="W65" s="151" t="s">
        <v>1055</v>
      </c>
      <c r="X65" s="104" t="s">
        <v>421</v>
      </c>
      <c r="Y65" s="129" t="s">
        <v>424</v>
      </c>
      <c r="Z65" s="104"/>
      <c r="AA65" s="105" t="s">
        <v>593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4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1137</v>
      </c>
      <c r="BK65" s="18" t="s">
        <v>1138</v>
      </c>
      <c r="BL65" s="16"/>
      <c r="BM65" s="130" t="s">
        <v>447</v>
      </c>
      <c r="BN65" s="130" t="s">
        <v>471</v>
      </c>
      <c r="BO65" s="130" t="s">
        <v>471</v>
      </c>
      <c r="BP65" s="18" t="s">
        <v>1138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8" t="str">
        <f t="shared" si="7"/>
        <v>CondiçõesClimáticaChuva</v>
      </c>
    </row>
    <row r="66" spans="1:72" ht="11.25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840</v>
      </c>
      <c r="E66" s="159"/>
      <c r="F66" s="126" t="s">
        <v>715</v>
      </c>
      <c r="G66" s="142" t="str">
        <f>IF(D66="","*",VLOOKUP(F66,BS_ATIVIDADE[],3,FALSE))</f>
        <v>MODERNIZAÇÃO</v>
      </c>
      <c r="H66" s="106" t="s">
        <v>1139</v>
      </c>
      <c r="I66" s="106" t="s">
        <v>1139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1100</v>
      </c>
      <c r="W66" s="151" t="s">
        <v>1140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593</v>
      </c>
      <c r="AF66" s="105" t="s">
        <v>593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4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1141</v>
      </c>
      <c r="BK66" s="18" t="s">
        <v>1141</v>
      </c>
      <c r="BL66" s="16"/>
      <c r="BM66" s="130" t="s">
        <v>443</v>
      </c>
      <c r="BN66" s="130" t="s">
        <v>470</v>
      </c>
      <c r="BO66" s="130" t="s">
        <v>521</v>
      </c>
      <c r="BP66" s="18" t="s">
        <v>1141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8" t="str">
        <f t="shared" si="7"/>
        <v>ModernizaçãoExecução</v>
      </c>
    </row>
    <row r="67" spans="1:72" ht="13.5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635</v>
      </c>
      <c r="E67" s="159">
        <v>61</v>
      </c>
      <c r="F67" s="126" t="s">
        <v>583</v>
      </c>
      <c r="G67" s="142" t="str">
        <f>IF(D67="","*",VLOOKUP(F67,BS_ATIVIDADE[],3,FALSE))</f>
        <v>OUTROS</v>
      </c>
      <c r="H67" s="106" t="s">
        <v>593</v>
      </c>
      <c r="I67" s="106" t="s">
        <v>593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1142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1143</v>
      </c>
      <c r="W67" s="151" t="s">
        <v>1144</v>
      </c>
      <c r="X67" s="104" t="s">
        <v>416</v>
      </c>
      <c r="Y67" s="129" t="s">
        <v>420</v>
      </c>
      <c r="Z67" s="104"/>
      <c r="AA67" s="105" t="s">
        <v>593</v>
      </c>
      <c r="AB67" s="103"/>
      <c r="AC67" s="152"/>
      <c r="AD67" s="107" t="s">
        <v>593</v>
      </c>
      <c r="AE67" s="105" t="s">
        <v>593</v>
      </c>
      <c r="AF67" s="105" t="s">
        <v>593</v>
      </c>
      <c r="AG67" s="105" t="s">
        <v>593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1145</v>
      </c>
      <c r="BK67" s="18" t="s">
        <v>1145</v>
      </c>
      <c r="BL67" s="16"/>
      <c r="BM67" s="130" t="s">
        <v>440</v>
      </c>
      <c r="BN67" s="130" t="s">
        <v>460</v>
      </c>
      <c r="BO67" s="130" t="s">
        <v>557</v>
      </c>
      <c r="BP67" s="18" t="s">
        <v>1145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8" t="str">
        <f t="shared" si="7"/>
        <v>CCOCirculaçãoIntervaloContrato</v>
      </c>
    </row>
    <row r="68" spans="1:72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827</v>
      </c>
      <c r="E68" s="159">
        <v>61</v>
      </c>
      <c r="F68" s="126" t="s">
        <v>730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1142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1143</v>
      </c>
      <c r="W68" s="151" t="s">
        <v>1146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593</v>
      </c>
      <c r="AG68" s="105" t="s">
        <v>593</v>
      </c>
      <c r="AH68" s="15"/>
      <c r="AI68" s="126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4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1147</v>
      </c>
      <c r="BK68" s="18" t="s">
        <v>1148</v>
      </c>
      <c r="BL68" s="16"/>
      <c r="BM68" s="130" t="s">
        <v>445</v>
      </c>
      <c r="BN68" s="130" t="s">
        <v>445</v>
      </c>
      <c r="BO68" s="130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8" t="str">
        <f t="shared" si="7"/>
        <v>OKOK</v>
      </c>
    </row>
    <row r="69" spans="1:72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631</v>
      </c>
      <c r="E69" s="159">
        <v>62</v>
      </c>
      <c r="F69" s="126" t="s">
        <v>726</v>
      </c>
      <c r="G69" s="142" t="str">
        <f>IF(D69="","*",VLOOKUP(F69,BS_ATIVIDADE[],3,FALSE))</f>
        <v>MODERNIZAÇÃO</v>
      </c>
      <c r="H69" s="106" t="s">
        <v>593</v>
      </c>
      <c r="I69" s="106" t="s">
        <v>593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1143</v>
      </c>
      <c r="W69" s="151" t="s">
        <v>1055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1145</v>
      </c>
      <c r="BK69" s="18" t="s">
        <v>1145</v>
      </c>
      <c r="BL69" s="16"/>
      <c r="BM69" s="130" t="s">
        <v>440</v>
      </c>
      <c r="BN69" s="130" t="s">
        <v>460</v>
      </c>
      <c r="BO69" s="130" t="s">
        <v>557</v>
      </c>
      <c r="BP69" s="18" t="s">
        <v>1145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8" t="str">
        <f t="shared" si="7"/>
        <v>CCOCirculaçãoIntervaloContrato</v>
      </c>
    </row>
    <row r="70" spans="1:72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794</v>
      </c>
      <c r="E70" s="159">
        <v>60</v>
      </c>
      <c r="F70" s="126" t="s">
        <v>607</v>
      </c>
      <c r="G70" s="142" t="str">
        <f>IF(D70="","*",VLOOKUP(F70,BS_ATIVIDADE[],3,FALSE))</f>
        <v>OUTROS</v>
      </c>
      <c r="H70" s="106" t="s">
        <v>1149</v>
      </c>
      <c r="I70" s="106" t="s">
        <v>1150</v>
      </c>
      <c r="J70" s="105">
        <v>54</v>
      </c>
      <c r="K70" s="105">
        <v>106.4</v>
      </c>
      <c r="L70" s="105" t="s">
        <v>593</v>
      </c>
      <c r="M70" s="127" t="s">
        <v>1151</v>
      </c>
      <c r="N70" s="127" t="s">
        <v>1152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1061</v>
      </c>
      <c r="W70" s="151" t="s">
        <v>1153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593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4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8" t="str">
        <f t="shared" si="7"/>
        <v/>
      </c>
    </row>
    <row r="71" spans="1:72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635</v>
      </c>
      <c r="E71" s="159">
        <v>61</v>
      </c>
      <c r="F71" s="126" t="s">
        <v>583</v>
      </c>
      <c r="G71" s="142" t="str">
        <f>IF(D71="","*",VLOOKUP(F71,BS_ATIVIDADE[],3,FALSE))</f>
        <v>OUTROS</v>
      </c>
      <c r="H71" s="106" t="s">
        <v>593</v>
      </c>
      <c r="I71" s="106" t="s">
        <v>593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1154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1143</v>
      </c>
      <c r="W71" s="151" t="s">
        <v>1155</v>
      </c>
      <c r="X71" s="104" t="s">
        <v>416</v>
      </c>
      <c r="Y71" s="129" t="s">
        <v>420</v>
      </c>
      <c r="Z71" s="104"/>
      <c r="AA71" s="105" t="s">
        <v>593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4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1145</v>
      </c>
      <c r="BK71" s="18" t="s">
        <v>1145</v>
      </c>
      <c r="BL71" s="16"/>
      <c r="BM71" s="130" t="s">
        <v>440</v>
      </c>
      <c r="BN71" s="130" t="s">
        <v>460</v>
      </c>
      <c r="BO71" s="130" t="s">
        <v>557</v>
      </c>
      <c r="BP71" s="18" t="s">
        <v>1145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8" t="str">
        <f t="shared" si="7"/>
        <v>CCOCirculaçãoIntervaloContrato</v>
      </c>
    </row>
    <row r="72" spans="1:72" ht="32.25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828</v>
      </c>
      <c r="E72" s="159">
        <v>66</v>
      </c>
      <c r="F72" s="126" t="s">
        <v>786</v>
      </c>
      <c r="G72" s="142" t="str">
        <f>IF(D72="","*",VLOOKUP(F72,BS_ATIVIDADE[],3,FALSE))</f>
        <v>OUTROS</v>
      </c>
      <c r="H72" s="106" t="s">
        <v>184</v>
      </c>
      <c r="I72" s="106" t="s">
        <v>1107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1143</v>
      </c>
      <c r="W72" s="151" t="s">
        <v>1156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4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1145</v>
      </c>
      <c r="BK72" s="18" t="s">
        <v>1145</v>
      </c>
      <c r="BL72" s="16"/>
      <c r="BM72" s="130" t="s">
        <v>440</v>
      </c>
      <c r="BN72" s="130" t="s">
        <v>460</v>
      </c>
      <c r="BO72" s="130" t="s">
        <v>557</v>
      </c>
      <c r="BP72" s="18" t="s">
        <v>1145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8" t="str">
        <f t="shared" ref="BT72:BT135" si="13">IF(BN72="","",SUBSTITUTE(BM72," ","")&amp;SUBSTITUTE(BN72," ",""))</f>
        <v>CCOCirculaçãoIntervaloContrato</v>
      </c>
    </row>
    <row r="73" spans="1:72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889</v>
      </c>
      <c r="E73" s="159">
        <v>59</v>
      </c>
      <c r="F73" s="126" t="s">
        <v>775</v>
      </c>
      <c r="G73" s="142" t="str">
        <f>IF(D73="","*",VLOOKUP(F73,BS_ATIVIDADE[],3,FALSE))</f>
        <v>SOLDA</v>
      </c>
      <c r="H73" s="106" t="s">
        <v>593</v>
      </c>
      <c r="I73" s="106" t="s">
        <v>593</v>
      </c>
      <c r="J73" s="105">
        <v>92</v>
      </c>
      <c r="K73" s="105">
        <v>106.7</v>
      </c>
      <c r="L73" s="105" t="s">
        <v>593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1104</v>
      </c>
      <c r="W73" s="151" t="s">
        <v>1055</v>
      </c>
      <c r="X73" s="104" t="s">
        <v>421</v>
      </c>
      <c r="Y73" s="129" t="s">
        <v>424</v>
      </c>
      <c r="Z73" s="104"/>
      <c r="AA73" s="105" t="s">
        <v>593</v>
      </c>
      <c r="AB73" s="103"/>
      <c r="AC73" s="152"/>
      <c r="AD73" s="107" t="s">
        <v>593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4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1157</v>
      </c>
      <c r="BK73" s="18" t="s">
        <v>1158</v>
      </c>
      <c r="BL73" s="16"/>
      <c r="BM73" s="130" t="s">
        <v>447</v>
      </c>
      <c r="BN73" s="130" t="s">
        <v>471</v>
      </c>
      <c r="BO73" s="130" t="s">
        <v>471</v>
      </c>
      <c r="BP73" s="18" t="s">
        <v>1158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8" t="str">
        <f t="shared" si="13"/>
        <v>CondiçõesClimáticaChuva</v>
      </c>
    </row>
    <row r="74" spans="1:72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794</v>
      </c>
      <c r="E74" s="159">
        <v>60</v>
      </c>
      <c r="F74" s="126" t="s">
        <v>698</v>
      </c>
      <c r="G74" s="142" t="str">
        <f>IF(D74="","*",VLOOKUP(F74,BS_ATIVIDADE[],3,FALSE))</f>
        <v>MECANIZAÇÃO - SOCADORA</v>
      </c>
      <c r="H74" s="106" t="s">
        <v>1149</v>
      </c>
      <c r="I74" s="106" t="s">
        <v>1149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1061</v>
      </c>
      <c r="W74" s="151" t="s">
        <v>1050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593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1159</v>
      </c>
      <c r="AN74" s="105" t="s">
        <v>1160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4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1161</v>
      </c>
      <c r="BK74" s="18" t="s">
        <v>1162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8" t="str">
        <f t="shared" si="13"/>
        <v>OKOK</v>
      </c>
    </row>
    <row r="75" spans="1:72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594</v>
      </c>
      <c r="E75" s="173">
        <v>650</v>
      </c>
      <c r="F75" s="126" t="s">
        <v>654</v>
      </c>
      <c r="G75" s="142" t="str">
        <f>IF(D75="","*",VLOOKUP(F75,BS_ATIVIDADE[],3,FALSE))</f>
        <v>EXPANSÃO</v>
      </c>
      <c r="H75" s="106" t="s">
        <v>593</v>
      </c>
      <c r="I75" s="106"/>
      <c r="J75" s="105">
        <v>53</v>
      </c>
      <c r="K75" s="105">
        <v>123.8</v>
      </c>
      <c r="L75" s="105" t="s">
        <v>593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2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1113</v>
      </c>
      <c r="W75" s="151" t="s">
        <v>1055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4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1163</v>
      </c>
      <c r="BK75" s="18" t="s">
        <v>1164</v>
      </c>
      <c r="BL75" s="16"/>
      <c r="BM75" s="130" t="s">
        <v>445</v>
      </c>
      <c r="BN75" s="130" t="s">
        <v>445</v>
      </c>
      <c r="BO75" s="130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8" t="str">
        <f t="shared" si="13"/>
        <v>OKOK</v>
      </c>
    </row>
    <row r="76" spans="1:72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845</v>
      </c>
      <c r="E76" s="159">
        <v>70</v>
      </c>
      <c r="F76" s="126" t="s">
        <v>736</v>
      </c>
      <c r="G76" s="142" t="str">
        <f>IF(D76="","*",VLOOKUP(F76,BS_ATIVIDADE[],3,FALSE))</f>
        <v>OUTROS</v>
      </c>
      <c r="H76" s="106" t="s">
        <v>593</v>
      </c>
      <c r="I76" s="106" t="s">
        <v>593</v>
      </c>
      <c r="J76" s="105">
        <v>92</v>
      </c>
      <c r="K76" s="105">
        <v>104.6</v>
      </c>
      <c r="L76" s="105" t="s">
        <v>593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1165</v>
      </c>
      <c r="X76" s="104" t="s">
        <v>425</v>
      </c>
      <c r="Y76" s="129"/>
      <c r="Z76" s="104"/>
      <c r="AA76" s="105" t="s">
        <v>593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4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1166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8" t="str">
        <f t="shared" si="13"/>
        <v>OKOK</v>
      </c>
    </row>
    <row r="77" spans="1:72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9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594</v>
      </c>
      <c r="E78" s="159"/>
      <c r="F78" s="126" t="s">
        <v>654</v>
      </c>
      <c r="G78" s="142" t="str">
        <f>IF(D78="","*",VLOOKUP(F78,BS_ATIVIDADE[],3,FALSE))</f>
        <v>EXPANSÃO</v>
      </c>
      <c r="H78" s="106" t="s">
        <v>593</v>
      </c>
      <c r="I78" s="106" t="s">
        <v>593</v>
      </c>
      <c r="J78" s="105">
        <v>70</v>
      </c>
      <c r="K78" s="105">
        <v>113.5</v>
      </c>
      <c r="L78" s="105" t="s">
        <v>593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1059</v>
      </c>
      <c r="W78" s="151" t="s">
        <v>1055</v>
      </c>
      <c r="X78" s="104" t="s">
        <v>421</v>
      </c>
      <c r="Y78" s="129"/>
      <c r="Z78" s="104"/>
      <c r="AA78" s="105" t="s">
        <v>593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4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594</v>
      </c>
      <c r="E79" s="159">
        <v>40</v>
      </c>
      <c r="F79" s="126" t="s">
        <v>618</v>
      </c>
      <c r="G79" s="142" t="str">
        <f>IF(D79="","*",VLOOKUP(F79,BS_ATIVIDADE[],3,FALSE))</f>
        <v>EXPANSÃO</v>
      </c>
      <c r="H79" s="106" t="s">
        <v>593</v>
      </c>
      <c r="I79" s="106" t="s">
        <v>593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1059</v>
      </c>
      <c r="W79" s="151" t="s">
        <v>1118</v>
      </c>
      <c r="X79" s="104" t="s">
        <v>421</v>
      </c>
      <c r="Y79" s="129" t="s">
        <v>424</v>
      </c>
      <c r="Z79" s="104"/>
      <c r="AA79" s="105" t="s">
        <v>593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4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1167</v>
      </c>
      <c r="BK79" s="18" t="s">
        <v>1167</v>
      </c>
      <c r="BL79" s="16"/>
      <c r="BM79" s="130" t="s">
        <v>447</v>
      </c>
      <c r="BN79" s="130" t="s">
        <v>474</v>
      </c>
      <c r="BO79" s="130" t="s">
        <v>474</v>
      </c>
      <c r="BP79" s="18" t="s">
        <v>1167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8" t="str">
        <f t="shared" si="13"/>
        <v>CondiçõesClimáticaVentosFortes</v>
      </c>
    </row>
    <row r="80" spans="1:72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911</v>
      </c>
      <c r="E80" s="159"/>
      <c r="F80" s="126" t="s">
        <v>775</v>
      </c>
      <c r="G80" s="142" t="str">
        <f>IF(D80="","*",VLOOKUP(F80,BS_ATIVIDADE[],3,FALSE))</f>
        <v>SOLDA</v>
      </c>
      <c r="H80" s="106" t="s">
        <v>593</v>
      </c>
      <c r="I80" s="106" t="s">
        <v>593</v>
      </c>
      <c r="J80" s="105">
        <v>70</v>
      </c>
      <c r="K80" s="105">
        <v>87.3</v>
      </c>
      <c r="L80" s="105" t="s">
        <v>593</v>
      </c>
      <c r="M80" s="105" t="s">
        <v>1119</v>
      </c>
      <c r="N80" s="150" t="s">
        <v>1120</v>
      </c>
      <c r="O80" s="106">
        <v>0.375</v>
      </c>
      <c r="P80" s="106">
        <v>6.25E-2</v>
      </c>
      <c r="Q80" s="172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1054</v>
      </c>
      <c r="W80" s="151" t="s">
        <v>1055</v>
      </c>
      <c r="X80" s="104" t="s">
        <v>421</v>
      </c>
      <c r="Y80" s="129" t="s">
        <v>424</v>
      </c>
      <c r="Z80" s="104"/>
      <c r="AA80" s="105" t="s">
        <v>593</v>
      </c>
      <c r="AB80" s="126"/>
      <c r="AC80" s="126" t="s">
        <v>593</v>
      </c>
      <c r="AD80" s="107" t="s">
        <v>593</v>
      </c>
      <c r="AE80" s="105" t="s">
        <v>593</v>
      </c>
      <c r="AF80" s="105" t="s">
        <v>593</v>
      </c>
      <c r="AG80" s="105" t="s">
        <v>593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4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1168</v>
      </c>
      <c r="BK80" s="18" t="s">
        <v>1168</v>
      </c>
      <c r="BL80" s="16"/>
      <c r="BM80" s="130" t="s">
        <v>451</v>
      </c>
      <c r="BN80" s="130" t="s">
        <v>451</v>
      </c>
      <c r="BO80" s="130" t="s">
        <v>451</v>
      </c>
      <c r="BP80" s="18" t="s">
        <v>1168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8" t="str">
        <f t="shared" si="13"/>
        <v>SemOportunidadeSemOportunidade</v>
      </c>
    </row>
    <row r="81" spans="1:72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1043</v>
      </c>
      <c r="E81" s="159"/>
      <c r="F81" s="126" t="s">
        <v>698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2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1046</v>
      </c>
      <c r="W81" s="151" t="s">
        <v>1050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593</v>
      </c>
      <c r="AD81" s="107">
        <v>0.29166666666666669</v>
      </c>
      <c r="AE81" s="105">
        <v>6249</v>
      </c>
      <c r="AF81" s="105" t="s">
        <v>593</v>
      </c>
      <c r="AG81" s="105" t="s">
        <v>593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4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1169</v>
      </c>
      <c r="BK81" s="18" t="s">
        <v>1169</v>
      </c>
      <c r="BL81" s="16"/>
      <c r="BM81" s="130" t="s">
        <v>451</v>
      </c>
      <c r="BN81" s="130" t="s">
        <v>451</v>
      </c>
      <c r="BO81" s="130" t="s">
        <v>451</v>
      </c>
      <c r="BP81" s="18" t="s">
        <v>1169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8" t="str">
        <f t="shared" si="13"/>
        <v>SemOportunidadeSemOportunidade</v>
      </c>
    </row>
    <row r="82" spans="1:72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824</v>
      </c>
      <c r="E82" s="159"/>
      <c r="F82" s="126" t="s">
        <v>786</v>
      </c>
      <c r="G82" s="142" t="str">
        <f>IF(D82="","*",VLOOKUP(F82,BS_ATIVIDADE[],3,FALSE))</f>
        <v>OUTROS</v>
      </c>
      <c r="H82" s="105" t="s">
        <v>1170</v>
      </c>
      <c r="I82" s="105" t="s">
        <v>1170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2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1064</v>
      </c>
      <c r="W82" s="151" t="s">
        <v>1067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593</v>
      </c>
      <c r="AD82" s="107">
        <v>0.29166666666666669</v>
      </c>
      <c r="AE82" s="105">
        <v>9341</v>
      </c>
      <c r="AF82" s="105" t="s">
        <v>593</v>
      </c>
      <c r="AG82" s="105" t="s">
        <v>593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1171</v>
      </c>
      <c r="BK82" s="18" t="s">
        <v>1171</v>
      </c>
      <c r="BL82" s="16"/>
      <c r="BM82" s="130" t="s">
        <v>434</v>
      </c>
      <c r="BN82" s="130" t="s">
        <v>455</v>
      </c>
      <c r="BO82" s="130" t="s">
        <v>520</v>
      </c>
      <c r="BP82" s="18" t="s">
        <v>1171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8" t="str">
        <f t="shared" si="13"/>
        <v>TraçãoOperação</v>
      </c>
    </row>
    <row r="83" spans="1:72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9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71" t="s">
        <v>767</v>
      </c>
      <c r="E85" s="159"/>
      <c r="F85" s="126" t="s">
        <v>698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2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1046</v>
      </c>
      <c r="W85" s="151" t="s">
        <v>1050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4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1172</v>
      </c>
      <c r="BK85" s="18" t="s">
        <v>1172</v>
      </c>
      <c r="BL85" s="16"/>
      <c r="BM85" s="130" t="s">
        <v>440</v>
      </c>
      <c r="BN85" s="130" t="s">
        <v>460</v>
      </c>
      <c r="BO85" s="130" t="s">
        <v>568</v>
      </c>
      <c r="BP85" s="18" t="s">
        <v>1172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8" t="str">
        <f t="shared" si="13"/>
        <v>CCOCirculaçãoIntervaloContrato</v>
      </c>
    </row>
    <row r="86" spans="1:72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71" t="s">
        <v>876</v>
      </c>
      <c r="E86" s="159"/>
      <c r="F86" s="126" t="s">
        <v>779</v>
      </c>
      <c r="G86" s="142" t="str">
        <f>IF(D86="","*",VLOOKUP(F86,BS_ATIVIDADE[],3,FALSE))</f>
        <v>DORMENTE - SUBSTITUIÇÂO</v>
      </c>
      <c r="H86" s="105" t="s">
        <v>593</v>
      </c>
      <c r="I86" s="105" t="s">
        <v>593</v>
      </c>
      <c r="J86" s="105">
        <v>56</v>
      </c>
      <c r="K86" s="105">
        <v>205</v>
      </c>
      <c r="L86" s="105" t="s">
        <v>593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2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1069</v>
      </c>
      <c r="W86" s="151" t="s">
        <v>1126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593</v>
      </c>
      <c r="AD86" s="107">
        <v>0.29166666666666669</v>
      </c>
      <c r="AE86" s="105">
        <v>6242</v>
      </c>
      <c r="AF86" s="105" t="s">
        <v>593</v>
      </c>
      <c r="AG86" s="105" t="s">
        <v>593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4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1173</v>
      </c>
      <c r="BK86" s="18" t="s">
        <v>1173</v>
      </c>
      <c r="BL86" s="16"/>
      <c r="BM86" s="130" t="s">
        <v>451</v>
      </c>
      <c r="BN86" s="130" t="s">
        <v>451</v>
      </c>
      <c r="BO86" s="130" t="s">
        <v>451</v>
      </c>
      <c r="BP86" s="18" t="s">
        <v>1173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8" t="str">
        <f t="shared" si="13"/>
        <v>SemOportunidadeSemOportunidade</v>
      </c>
    </row>
    <row r="87" spans="1:72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935</v>
      </c>
      <c r="E87" s="159">
        <v>81</v>
      </c>
      <c r="F87" s="126" t="s">
        <v>779</v>
      </c>
      <c r="G87" s="142" t="str">
        <f>IF(D87="","*",VLOOKUP(F87,BS_ATIVIDADE[],3,FALSE))</f>
        <v>DORMENTE - SUBSTITUIÇÂO</v>
      </c>
      <c r="H87" s="105" t="s">
        <v>593</v>
      </c>
      <c r="I87" s="105" t="s">
        <v>593</v>
      </c>
      <c r="J87" s="105">
        <v>56</v>
      </c>
      <c r="K87" s="105">
        <v>205</v>
      </c>
      <c r="L87" s="105" t="s">
        <v>593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2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1174</v>
      </c>
      <c r="W87" s="151" t="s">
        <v>1126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4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1173</v>
      </c>
      <c r="BK87" s="18" t="s">
        <v>1173</v>
      </c>
      <c r="BL87" s="16"/>
      <c r="BM87" s="130" t="s">
        <v>451</v>
      </c>
      <c r="BN87" s="130" t="s">
        <v>451</v>
      </c>
      <c r="BO87" s="130" t="s">
        <v>451</v>
      </c>
      <c r="BP87" s="18" t="s">
        <v>1173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8" t="str">
        <f t="shared" si="13"/>
        <v>SemOportunidadeSemOportunidade</v>
      </c>
    </row>
    <row r="88" spans="1:72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71" t="s">
        <v>825</v>
      </c>
      <c r="E88" s="159"/>
      <c r="F88" s="126" t="s">
        <v>756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1175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1176</v>
      </c>
      <c r="W88" s="151" t="s">
        <v>1129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593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4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1177</v>
      </c>
      <c r="BK88" s="18" t="s">
        <v>1178</v>
      </c>
      <c r="BL88" s="16"/>
      <c r="BM88" s="130" t="s">
        <v>451</v>
      </c>
      <c r="BN88" s="130" t="s">
        <v>451</v>
      </c>
      <c r="BO88" s="130" t="s">
        <v>451</v>
      </c>
      <c r="BP88" s="18" t="s">
        <v>1178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8" t="str">
        <f t="shared" si="13"/>
        <v>SemOportunidadeSemOportunidade</v>
      </c>
    </row>
    <row r="89" spans="1:72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737</v>
      </c>
      <c r="E90" s="159">
        <v>4</v>
      </c>
      <c r="F90" s="126" t="s">
        <v>595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1084</v>
      </c>
      <c r="W90" s="151" t="s">
        <v>1085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593</v>
      </c>
      <c r="AF90" s="105" t="s">
        <v>593</v>
      </c>
      <c r="AG90" s="105" t="s">
        <v>593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4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1123</v>
      </c>
      <c r="BK90" s="18" t="s">
        <v>1179</v>
      </c>
      <c r="BL90" s="16"/>
      <c r="BM90" s="130" t="s">
        <v>447</v>
      </c>
      <c r="BN90" s="130" t="s">
        <v>471</v>
      </c>
      <c r="BO90" s="130" t="s">
        <v>471</v>
      </c>
      <c r="BP90" s="18" t="s">
        <v>1179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8" t="str">
        <f t="shared" si="13"/>
        <v>CondiçõesClimáticaChuva</v>
      </c>
    </row>
    <row r="91" spans="1:72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71" t="s">
        <v>803</v>
      </c>
      <c r="E91" s="159"/>
      <c r="F91" s="126" t="s">
        <v>698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2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1061</v>
      </c>
      <c r="W91" s="151" t="s">
        <v>1050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593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4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71" t="s">
        <v>744</v>
      </c>
      <c r="E92" s="159"/>
      <c r="F92" s="126" t="s">
        <v>607</v>
      </c>
      <c r="G92" s="142" t="str">
        <f>IF(D92="","*",VLOOKUP(F92,BS_ATIVIDADE[],3,FALSE))</f>
        <v>OUTROS</v>
      </c>
      <c r="H92" s="106" t="s">
        <v>201</v>
      </c>
      <c r="I92" s="106" t="s">
        <v>1090</v>
      </c>
      <c r="J92" s="105">
        <v>55</v>
      </c>
      <c r="K92" s="105">
        <v>102</v>
      </c>
      <c r="L92" s="105" t="s">
        <v>593</v>
      </c>
      <c r="M92" s="105" t="s">
        <v>1180</v>
      </c>
      <c r="N92" s="150" t="s">
        <v>1181</v>
      </c>
      <c r="O92" s="106">
        <v>0.39583333333333331</v>
      </c>
      <c r="P92" s="106">
        <v>4.1666666666666664E-2</v>
      </c>
      <c r="Q92" s="172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1182</v>
      </c>
      <c r="W92" s="151" t="s">
        <v>1047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593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1183</v>
      </c>
      <c r="AN92" s="105" t="s">
        <v>1183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4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1184</v>
      </c>
      <c r="BK92" s="18" t="s">
        <v>1185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8" t="str">
        <f t="shared" si="13"/>
        <v>OKOK</v>
      </c>
    </row>
    <row r="93" spans="1:72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845</v>
      </c>
      <c r="E93" s="159">
        <v>87</v>
      </c>
      <c r="F93" s="126" t="s">
        <v>782</v>
      </c>
      <c r="G93" s="142" t="str">
        <f>IF(D93="","*",VLOOKUP(F93,BS_ATIVIDADE[],3,FALSE))</f>
        <v>TRILHO - SUBSTITUIÇÂO</v>
      </c>
      <c r="H93" s="106" t="s">
        <v>593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1186</v>
      </c>
      <c r="W93" s="151" t="s">
        <v>1187</v>
      </c>
      <c r="X93" s="104" t="s">
        <v>425</v>
      </c>
      <c r="Y93" s="129"/>
      <c r="Z93" s="104"/>
      <c r="AA93" s="105" t="s">
        <v>593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4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1188</v>
      </c>
      <c r="BK93" s="18" t="s">
        <v>1189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8" t="str">
        <f t="shared" si="13"/>
        <v>OKOK</v>
      </c>
    </row>
    <row r="94" spans="1:72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859</v>
      </c>
      <c r="E94" s="159">
        <v>57</v>
      </c>
      <c r="F94" s="126" t="s">
        <v>726</v>
      </c>
      <c r="G94" s="142" t="str">
        <f>IF(D94="","*",VLOOKUP(F94,BS_ATIVIDADE[],3,FALSE))</f>
        <v>MODERNIZAÇÃO</v>
      </c>
      <c r="H94" s="106" t="s">
        <v>593</v>
      </c>
      <c r="I94" s="106" t="s">
        <v>593</v>
      </c>
      <c r="J94" s="105">
        <v>48</v>
      </c>
      <c r="K94" s="105">
        <v>123.363</v>
      </c>
      <c r="L94" s="105" t="s">
        <v>593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1100</v>
      </c>
      <c r="W94" s="151" t="s">
        <v>1055</v>
      </c>
      <c r="X94" s="104" t="s">
        <v>421</v>
      </c>
      <c r="Y94" s="129" t="s">
        <v>424</v>
      </c>
      <c r="Z94" s="104"/>
      <c r="AA94" s="105" t="s">
        <v>593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4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1167</v>
      </c>
      <c r="BK94" s="18" t="s">
        <v>1167</v>
      </c>
      <c r="BL94" s="16"/>
      <c r="BM94" s="130" t="s">
        <v>447</v>
      </c>
      <c r="BN94" s="130" t="s">
        <v>463</v>
      </c>
      <c r="BO94" s="130" t="s">
        <v>549</v>
      </c>
      <c r="BP94" s="18" t="s">
        <v>1167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8" t="str">
        <f t="shared" si="13"/>
        <v>CondiçõesClimáticaTemperatura</v>
      </c>
    </row>
    <row r="95" spans="1:72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945</v>
      </c>
      <c r="E95" s="159">
        <v>58</v>
      </c>
      <c r="F95" s="126" t="s">
        <v>726</v>
      </c>
      <c r="G95" s="142" t="str">
        <f>IF(D95="","*",VLOOKUP(F95,BS_ATIVIDADE[],3,FALSE))</f>
        <v>MODERNIZAÇÃO</v>
      </c>
      <c r="H95" s="106" t="s">
        <v>593</v>
      </c>
      <c r="I95" s="106" t="s">
        <v>593</v>
      </c>
      <c r="J95" s="105">
        <v>48</v>
      </c>
      <c r="K95" s="105">
        <v>123.465</v>
      </c>
      <c r="L95" s="105" t="s">
        <v>593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1100</v>
      </c>
      <c r="W95" s="151" t="s">
        <v>1055</v>
      </c>
      <c r="X95" s="104" t="s">
        <v>421</v>
      </c>
      <c r="Y95" s="129" t="s">
        <v>424</v>
      </c>
      <c r="Z95" s="104"/>
      <c r="AA95" s="105" t="s">
        <v>593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1167</v>
      </c>
      <c r="BK95" s="18" t="s">
        <v>1167</v>
      </c>
      <c r="BL95" s="16"/>
      <c r="BM95" s="130" t="s">
        <v>447</v>
      </c>
      <c r="BN95" s="130" t="s">
        <v>463</v>
      </c>
      <c r="BO95" s="130" t="s">
        <v>549</v>
      </c>
      <c r="BP95" s="18" t="s">
        <v>1167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8" t="str">
        <f t="shared" si="13"/>
        <v>CondiçõesClimáticaTemperatura</v>
      </c>
    </row>
    <row r="96" spans="1:72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889</v>
      </c>
      <c r="E98" s="159">
        <v>92</v>
      </c>
      <c r="F98" s="126" t="s">
        <v>775</v>
      </c>
      <c r="G98" s="142" t="str">
        <f>IF(D98="","*",VLOOKUP(F98,BS_ATIVIDADE[],3,FALSE))</f>
        <v>SOLDA</v>
      </c>
      <c r="H98" s="106" t="s">
        <v>593</v>
      </c>
      <c r="I98" s="105" t="s">
        <v>593</v>
      </c>
      <c r="J98" s="105">
        <v>54</v>
      </c>
      <c r="K98" s="105">
        <v>65.3</v>
      </c>
      <c r="L98" s="105" t="s">
        <v>593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2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1104</v>
      </c>
      <c r="W98" s="151" t="s">
        <v>1055</v>
      </c>
      <c r="X98" s="104" t="s">
        <v>421</v>
      </c>
      <c r="Y98" s="129" t="s">
        <v>424</v>
      </c>
      <c r="Z98" s="104"/>
      <c r="AA98" s="105" t="s">
        <v>593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4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1190</v>
      </c>
      <c r="BK98" s="18" t="s">
        <v>1190</v>
      </c>
      <c r="BL98" s="16"/>
      <c r="BM98" s="130" t="s">
        <v>447</v>
      </c>
      <c r="BN98" s="130" t="s">
        <v>471</v>
      </c>
      <c r="BO98" s="130" t="s">
        <v>471</v>
      </c>
      <c r="BP98" s="18" t="s">
        <v>1190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8" t="str">
        <f t="shared" si="13"/>
        <v>CondiçõesClimáticaChuva</v>
      </c>
    </row>
    <row r="99" spans="1:72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870</v>
      </c>
      <c r="E99" s="159">
        <v>93</v>
      </c>
      <c r="F99" s="126" t="s">
        <v>671</v>
      </c>
      <c r="G99" s="142" t="str">
        <f>IF(D99="","*",VLOOKUP(F99,BS_ATIVIDADE[],3,FALSE))</f>
        <v>LIMPEZA LASTRO</v>
      </c>
      <c r="H99" s="106" t="s">
        <v>593</v>
      </c>
      <c r="I99" s="106" t="s">
        <v>593</v>
      </c>
      <c r="J99" s="105">
        <v>53</v>
      </c>
      <c r="K99" s="105">
        <v>109</v>
      </c>
      <c r="L99" s="105" t="s">
        <v>593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1104</v>
      </c>
      <c r="W99" s="151" t="s">
        <v>1191</v>
      </c>
      <c r="X99" s="104" t="s">
        <v>421</v>
      </c>
      <c r="Y99" s="129" t="s">
        <v>415</v>
      </c>
      <c r="Z99" s="104"/>
      <c r="AA99" s="105" t="s">
        <v>593</v>
      </c>
      <c r="AB99" s="103"/>
      <c r="AC99" s="152"/>
      <c r="AD99" s="107" t="s">
        <v>593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4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1192</v>
      </c>
      <c r="BK99" s="18" t="s">
        <v>1192</v>
      </c>
      <c r="BL99" s="16"/>
      <c r="BM99" s="130" t="s">
        <v>441</v>
      </c>
      <c r="BN99" s="130" t="s">
        <v>470</v>
      </c>
      <c r="BO99" s="130" t="s">
        <v>521</v>
      </c>
      <c r="BP99" s="18" t="s">
        <v>1192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8" t="str">
        <f t="shared" si="13"/>
        <v>SuperExecução</v>
      </c>
    </row>
    <row r="100" spans="1:72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794</v>
      </c>
      <c r="E100" s="159">
        <v>60</v>
      </c>
      <c r="F100" s="126" t="s">
        <v>698</v>
      </c>
      <c r="G100" s="142" t="str">
        <f>IF(D100="","*",VLOOKUP(F100,BS_ATIVIDADE[],3,FALSE))</f>
        <v>MECANIZAÇÃO - SOCADORA</v>
      </c>
      <c r="H100" s="106" t="s">
        <v>1149</v>
      </c>
      <c r="I100" s="106" t="s">
        <v>1149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1061</v>
      </c>
      <c r="W100" s="151" t="s">
        <v>1050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593</v>
      </c>
      <c r="AG100" s="105" t="s">
        <v>593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4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1193</v>
      </c>
      <c r="BK100" s="18" t="s">
        <v>1194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1194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8" t="str">
        <f t="shared" si="13"/>
        <v>PCMVIARecursosInternos</v>
      </c>
    </row>
    <row r="101" spans="1:72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594</v>
      </c>
      <c r="E101" s="159">
        <v>94</v>
      </c>
      <c r="F101" s="126" t="s">
        <v>654</v>
      </c>
      <c r="G101" s="142" t="str">
        <f>IF(D101="","*",VLOOKUP(F101,BS_ATIVIDADE[],3,FALSE))</f>
        <v>EXPANSÃO</v>
      </c>
      <c r="H101" s="106" t="s">
        <v>593</v>
      </c>
      <c r="I101" s="106" t="s">
        <v>593</v>
      </c>
      <c r="J101" s="105">
        <v>30</v>
      </c>
      <c r="K101" s="105">
        <v>109</v>
      </c>
      <c r="L101" s="105" t="s">
        <v>593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1195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1113</v>
      </c>
      <c r="W101" s="151" t="s">
        <v>1055</v>
      </c>
      <c r="X101" s="104" t="s">
        <v>421</v>
      </c>
      <c r="Y101" s="129" t="s">
        <v>424</v>
      </c>
      <c r="Z101" s="104"/>
      <c r="AA101" s="105" t="s">
        <v>593</v>
      </c>
      <c r="AB101" s="103"/>
      <c r="AC101" s="152"/>
      <c r="AD101" s="107" t="s">
        <v>593</v>
      </c>
      <c r="AE101" s="105" t="s">
        <v>593</v>
      </c>
      <c r="AF101" s="105" t="s">
        <v>593</v>
      </c>
      <c r="AG101" s="105" t="s">
        <v>593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593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1196</v>
      </c>
      <c r="BK101" s="18" t="s">
        <v>1196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1196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8" t="str">
        <f t="shared" si="13"/>
        <v>CondiçõesClimáticaChuva</v>
      </c>
    </row>
    <row r="102" spans="1:72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828</v>
      </c>
      <c r="E102" s="159">
        <v>94</v>
      </c>
      <c r="F102" s="126" t="s">
        <v>786</v>
      </c>
      <c r="G102" s="142" t="str">
        <f>IF(D102="","*",VLOOKUP(F102,BS_ATIVIDADE[],3,FALSE))</f>
        <v>OUTROS</v>
      </c>
      <c r="H102" s="106" t="s">
        <v>1107</v>
      </c>
      <c r="I102" s="106" t="s">
        <v>1107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1104</v>
      </c>
      <c r="W102" s="151" t="s">
        <v>1067</v>
      </c>
      <c r="X102" s="104" t="s">
        <v>421</v>
      </c>
      <c r="Y102" s="129" t="s">
        <v>424</v>
      </c>
      <c r="Z102" s="104"/>
      <c r="AA102" s="105" t="s">
        <v>1197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593</v>
      </c>
      <c r="AG102" s="105" t="s">
        <v>593</v>
      </c>
      <c r="AH102" s="15"/>
      <c r="AI102" s="126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1159</v>
      </c>
      <c r="AN102" s="105" t="s">
        <v>1160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4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1198</v>
      </c>
      <c r="BK102" s="18" t="s">
        <v>1199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1199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8" t="str">
        <f t="shared" si="13"/>
        <v>SuperExecução</v>
      </c>
    </row>
    <row r="103" spans="1:72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594</v>
      </c>
      <c r="E105" s="159"/>
      <c r="F105" s="126" t="s">
        <v>654</v>
      </c>
      <c r="G105" s="142" t="str">
        <f>IF(D105="","*",VLOOKUP(F105,BS_ATIVIDADE[],3,FALSE))</f>
        <v>EXPANSÃO</v>
      </c>
      <c r="H105" s="106" t="s">
        <v>593</v>
      </c>
      <c r="I105" s="106" t="s">
        <v>593</v>
      </c>
      <c r="J105" s="105">
        <v>70</v>
      </c>
      <c r="K105" s="105">
        <v>113.5</v>
      </c>
      <c r="L105" s="105" t="s">
        <v>593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1059</v>
      </c>
      <c r="W105" s="151" t="s">
        <v>1055</v>
      </c>
      <c r="X105" s="104" t="s">
        <v>421</v>
      </c>
      <c r="Y105" s="129"/>
      <c r="Z105" s="104"/>
      <c r="AA105" s="105" t="s">
        <v>593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4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594</v>
      </c>
      <c r="E106" s="159">
        <v>40</v>
      </c>
      <c r="F106" s="126" t="s">
        <v>618</v>
      </c>
      <c r="G106" s="142" t="str">
        <f>IF(D106="","*",VLOOKUP(F106,BS_ATIVIDADE[],3,FALSE))</f>
        <v>EXPANSÃO</v>
      </c>
      <c r="H106" s="106" t="s">
        <v>593</v>
      </c>
      <c r="I106" s="106" t="s">
        <v>593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1059</v>
      </c>
      <c r="W106" s="151" t="s">
        <v>1118</v>
      </c>
      <c r="X106" s="104" t="s">
        <v>421</v>
      </c>
      <c r="Y106" s="129" t="s">
        <v>424</v>
      </c>
      <c r="Z106" s="104"/>
      <c r="AA106" s="105" t="s">
        <v>593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8">
        <v>0.39027777777777778</v>
      </c>
      <c r="AS106" s="178">
        <v>0</v>
      </c>
      <c r="AT106" s="178">
        <v>0</v>
      </c>
      <c r="AU106" s="136"/>
      <c r="AV106" s="136"/>
      <c r="AW106" s="14"/>
      <c r="AX106" s="14"/>
      <c r="AY106" s="164">
        <f t="shared" si="8"/>
        <v>0</v>
      </c>
      <c r="AZ106" s="153"/>
      <c r="BA106" s="177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1200</v>
      </c>
      <c r="BK106" s="179" t="s">
        <v>1201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1201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8" t="str">
        <f t="shared" si="13"/>
        <v>CCOCirculaçãoIntervaloOportunidade</v>
      </c>
    </row>
    <row r="107" spans="1:72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911</v>
      </c>
      <c r="E107" s="159"/>
      <c r="F107" s="126" t="s">
        <v>775</v>
      </c>
      <c r="G107" s="142" t="str">
        <f>IF(D107="","*",VLOOKUP(F107,BS_ATIVIDADE[],3,FALSE))</f>
        <v>SOLDA</v>
      </c>
      <c r="H107" s="106" t="s">
        <v>593</v>
      </c>
      <c r="I107" s="106" t="s">
        <v>593</v>
      </c>
      <c r="J107" s="105">
        <v>70</v>
      </c>
      <c r="K107" s="105">
        <v>87.3</v>
      </c>
      <c r="L107" s="105" t="s">
        <v>593</v>
      </c>
      <c r="M107" s="105" t="s">
        <v>1119</v>
      </c>
      <c r="N107" s="150" t="s">
        <v>1120</v>
      </c>
      <c r="O107" s="106">
        <v>0.375</v>
      </c>
      <c r="P107" s="106">
        <v>6.25E-2</v>
      </c>
      <c r="Q107" s="172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1054</v>
      </c>
      <c r="W107" s="151" t="s">
        <v>1055</v>
      </c>
      <c r="X107" s="104" t="s">
        <v>421</v>
      </c>
      <c r="Y107" s="129" t="s">
        <v>424</v>
      </c>
      <c r="Z107" s="104"/>
      <c r="AA107" s="105" t="s">
        <v>593</v>
      </c>
      <c r="AB107" s="126"/>
      <c r="AC107" s="126" t="s">
        <v>593</v>
      </c>
      <c r="AD107" s="107" t="s">
        <v>593</v>
      </c>
      <c r="AE107" s="105" t="s">
        <v>593</v>
      </c>
      <c r="AF107" s="105" t="s">
        <v>593</v>
      </c>
      <c r="AG107" s="105" t="s">
        <v>593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8">
        <v>0.37847222222222221</v>
      </c>
      <c r="AS107" s="178">
        <v>0.48333333333333334</v>
      </c>
      <c r="AT107" s="178">
        <v>0.54583333333333328</v>
      </c>
      <c r="AU107" s="136"/>
      <c r="AV107" s="136"/>
      <c r="AW107" s="14"/>
      <c r="AX107" s="14"/>
      <c r="AY107" s="164">
        <f t="shared" si="8"/>
        <v>6.2499999999999944E-2</v>
      </c>
      <c r="AZ107" s="153"/>
      <c r="BA107" s="177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1202</v>
      </c>
      <c r="BK107" s="179" t="s">
        <v>1203</v>
      </c>
      <c r="BL107" s="16"/>
      <c r="BM107" s="130" t="s">
        <v>445</v>
      </c>
      <c r="BN107" s="130" t="s">
        <v>1204</v>
      </c>
      <c r="BO107" s="130" t="s">
        <v>1204</v>
      </c>
      <c r="BP107" s="18" t="s">
        <v>593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8" t="str">
        <f t="shared" si="13"/>
        <v>OKok</v>
      </c>
    </row>
    <row r="108" spans="1:72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1043</v>
      </c>
      <c r="E108" s="159"/>
      <c r="F108" s="126" t="s">
        <v>698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2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1046</v>
      </c>
      <c r="W108" s="151" t="s">
        <v>1050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593</v>
      </c>
      <c r="AD108" s="107">
        <v>0.29166666666666669</v>
      </c>
      <c r="AE108" s="105">
        <v>6249</v>
      </c>
      <c r="AF108" s="105" t="s">
        <v>593</v>
      </c>
      <c r="AG108" s="105" t="s">
        <v>593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1205</v>
      </c>
      <c r="BK108" s="18" t="s">
        <v>1206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1206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8" t="str">
        <f t="shared" si="13"/>
        <v>CCOCirculaçãoIntervaloOportunidade</v>
      </c>
    </row>
    <row r="109" spans="1:72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824</v>
      </c>
      <c r="E109" s="159"/>
      <c r="F109" s="126" t="s">
        <v>786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2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1064</v>
      </c>
      <c r="W109" s="151" t="s">
        <v>1067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593</v>
      </c>
      <c r="AD109" s="107">
        <v>0.29166666666666669</v>
      </c>
      <c r="AE109" s="105">
        <v>9341</v>
      </c>
      <c r="AF109" s="105" t="s">
        <v>593</v>
      </c>
      <c r="AG109" s="105" t="s">
        <v>593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4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1207</v>
      </c>
      <c r="BK109" s="18" t="s">
        <v>1206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1206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8" t="str">
        <f t="shared" si="13"/>
        <v>CCOCirculaçãoIntervaloOportunidade</v>
      </c>
    </row>
    <row r="110" spans="1:72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71" t="s">
        <v>767</v>
      </c>
      <c r="E111" s="159"/>
      <c r="F111" s="126" t="s">
        <v>698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2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1046</v>
      </c>
      <c r="W111" s="151" t="s">
        <v>1050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593</v>
      </c>
      <c r="AF111" s="105" t="s">
        <v>593</v>
      </c>
      <c r="AG111" s="105" t="s">
        <v>593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0.81180555555555556</v>
      </c>
      <c r="AU111" s="136"/>
      <c r="AV111" s="136"/>
      <c r="AW111" s="14"/>
      <c r="AX111" s="14"/>
      <c r="AY111" s="164">
        <f t="shared" si="8"/>
        <v>0.10347222222222219</v>
      </c>
      <c r="AZ111" s="153"/>
      <c r="BA111" s="177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1208</v>
      </c>
      <c r="BK111" s="18" t="s">
        <v>1209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8" t="str">
        <f t="shared" si="13"/>
        <v>MecanizaçãoOperação</v>
      </c>
    </row>
    <row r="112" spans="1:72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71" t="s">
        <v>876</v>
      </c>
      <c r="E112" s="159"/>
      <c r="F112" s="126" t="s">
        <v>779</v>
      </c>
      <c r="G112" s="142" t="str">
        <f>IF(D112="","*",VLOOKUP(F112,BS_ATIVIDADE[],3,FALSE))</f>
        <v>DORMENTE - SUBSTITUIÇÂO</v>
      </c>
      <c r="H112" s="105" t="s">
        <v>593</v>
      </c>
      <c r="I112" s="105" t="s">
        <v>593</v>
      </c>
      <c r="J112" s="105">
        <v>56</v>
      </c>
      <c r="K112" s="105">
        <v>205</v>
      </c>
      <c r="L112" s="105" t="s">
        <v>593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2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1069</v>
      </c>
      <c r="W112" s="151" t="s">
        <v>1126</v>
      </c>
      <c r="X112" s="104" t="s">
        <v>421</v>
      </c>
      <c r="Y112" s="129" t="s">
        <v>424</v>
      </c>
      <c r="Z112" s="104"/>
      <c r="AA112" s="105" t="s">
        <v>593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8">
        <v>0</v>
      </c>
      <c r="AS112" s="178">
        <v>0</v>
      </c>
      <c r="AT112" s="178">
        <v>0</v>
      </c>
      <c r="AU112" s="136"/>
      <c r="AV112" s="136"/>
      <c r="AW112" s="14"/>
      <c r="AX112" s="14"/>
      <c r="AY112" s="164">
        <f t="shared" si="8"/>
        <v>0</v>
      </c>
      <c r="AZ112" s="153"/>
      <c r="BA112" s="177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1210</v>
      </c>
      <c r="BK112" s="179" t="s">
        <v>1211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1211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8" t="str">
        <f t="shared" si="13"/>
        <v>SemOportunidadeSemOportunidade</v>
      </c>
    </row>
    <row r="113" spans="1:72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935</v>
      </c>
      <c r="E113" s="159">
        <v>81</v>
      </c>
      <c r="F113" s="126" t="s">
        <v>779</v>
      </c>
      <c r="G113" s="142" t="str">
        <f>IF(D113="","*",VLOOKUP(F113,BS_ATIVIDADE[],3,FALSE))</f>
        <v>DORMENTE - SUBSTITUIÇÂO</v>
      </c>
      <c r="H113" s="105" t="s">
        <v>593</v>
      </c>
      <c r="I113" s="105" t="s">
        <v>593</v>
      </c>
      <c r="J113" s="105">
        <v>56</v>
      </c>
      <c r="K113" s="105">
        <v>205</v>
      </c>
      <c r="L113" s="105" t="s">
        <v>593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2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1174</v>
      </c>
      <c r="W113" s="151" t="s">
        <v>1126</v>
      </c>
      <c r="X113" s="104" t="s">
        <v>421</v>
      </c>
      <c r="Y113" s="129" t="s">
        <v>424</v>
      </c>
      <c r="Z113" s="104"/>
      <c r="AA113" s="105" t="s">
        <v>593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8">
        <v>0</v>
      </c>
      <c r="AS113" s="178">
        <v>0</v>
      </c>
      <c r="AT113" s="178">
        <v>0</v>
      </c>
      <c r="AU113" s="136"/>
      <c r="AV113" s="136"/>
      <c r="AW113" s="14"/>
      <c r="AX113" s="14"/>
      <c r="AY113" s="164">
        <f t="shared" si="8"/>
        <v>0</v>
      </c>
      <c r="AZ113" s="153"/>
      <c r="BA113" s="177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1210</v>
      </c>
      <c r="BK113" s="179" t="s">
        <v>1211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1211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8" t="str">
        <f t="shared" si="13"/>
        <v>SemOportunidadeSemOportunidade</v>
      </c>
    </row>
    <row r="114" spans="1:72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865</v>
      </c>
      <c r="E114" s="159">
        <v>108</v>
      </c>
      <c r="F114" s="126" t="s">
        <v>775</v>
      </c>
      <c r="G114" s="142" t="str">
        <f>IF(D114="","*",VLOOKUP(F114,BS_ATIVIDADE[],3,FALSE))</f>
        <v>SOLDA</v>
      </c>
      <c r="H114" s="106" t="s">
        <v>593</v>
      </c>
      <c r="I114" s="106" t="s">
        <v>593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1212</v>
      </c>
      <c r="W114" s="151" t="s">
        <v>1055</v>
      </c>
      <c r="X114" s="104" t="s">
        <v>421</v>
      </c>
      <c r="Y114" s="129" t="s">
        <v>424</v>
      </c>
      <c r="Z114" s="104"/>
      <c r="AA114" s="105" t="s">
        <v>593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8">
        <v>0</v>
      </c>
      <c r="AS114" s="178">
        <v>0</v>
      </c>
      <c r="AT114" s="178">
        <v>0</v>
      </c>
      <c r="AU114" s="136"/>
      <c r="AV114" s="136"/>
      <c r="AW114" s="14"/>
      <c r="AX114" s="14"/>
      <c r="AY114" s="164">
        <f t="shared" si="8"/>
        <v>0</v>
      </c>
      <c r="AZ114" s="153"/>
      <c r="BA114" s="177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1080</v>
      </c>
      <c r="BK114" s="179" t="s">
        <v>1211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1213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8" t="str">
        <f t="shared" si="13"/>
        <v>SemOportunidadeSemOportunidade</v>
      </c>
    </row>
    <row r="115" spans="1:72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71" t="s">
        <v>825</v>
      </c>
      <c r="E115" s="159"/>
      <c r="F115" s="126" t="s">
        <v>756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1175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1176</v>
      </c>
      <c r="W115" s="151" t="s">
        <v>1129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593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1214</v>
      </c>
      <c r="BK115" s="18" t="s">
        <v>1206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1211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8" t="str">
        <f t="shared" si="13"/>
        <v>CCOCirculaçãoIntervaloOportunidade</v>
      </c>
    </row>
    <row r="116" spans="1:72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737</v>
      </c>
      <c r="E116" s="159">
        <v>4</v>
      </c>
      <c r="F116" s="126" t="s">
        <v>595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1084</v>
      </c>
      <c r="W116" s="151" t="s">
        <v>1085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593</v>
      </c>
      <c r="AG116" s="105" t="s">
        <v>593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4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1123</v>
      </c>
      <c r="BK116" s="18" t="s">
        <v>1215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8" t="str">
        <f t="shared" si="13"/>
        <v>OKOK</v>
      </c>
    </row>
    <row r="117" spans="1:72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71" t="s">
        <v>803</v>
      </c>
      <c r="E117" s="159"/>
      <c r="F117" s="126" t="s">
        <v>698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2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1061</v>
      </c>
      <c r="W117" s="151" t="s">
        <v>1050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593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4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71" t="s">
        <v>744</v>
      </c>
      <c r="E118" s="159"/>
      <c r="F118" s="126" t="s">
        <v>607</v>
      </c>
      <c r="G118" s="142" t="str">
        <f>IF(D118="","*",VLOOKUP(F118,BS_ATIVIDADE[],3,FALSE))</f>
        <v>OUTROS</v>
      </c>
      <c r="H118" s="106" t="s">
        <v>201</v>
      </c>
      <c r="I118" s="106" t="s">
        <v>1090</v>
      </c>
      <c r="J118" s="105">
        <v>55</v>
      </c>
      <c r="K118" s="105">
        <v>102</v>
      </c>
      <c r="L118" s="105" t="s">
        <v>593</v>
      </c>
      <c r="M118" s="105" t="s">
        <v>1180</v>
      </c>
      <c r="N118" s="150" t="s">
        <v>1181</v>
      </c>
      <c r="O118" s="106">
        <v>0.39583333333333331</v>
      </c>
      <c r="P118" s="106">
        <v>4.1666666666666664E-2</v>
      </c>
      <c r="Q118" s="172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1182</v>
      </c>
      <c r="W118" s="151" t="s">
        <v>1047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593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4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859</v>
      </c>
      <c r="E119" s="159">
        <v>57</v>
      </c>
      <c r="F119" s="126" t="s">
        <v>726</v>
      </c>
      <c r="G119" s="142" t="str">
        <f>IF(D119="","*",VLOOKUP(F119,BS_ATIVIDADE[],3,FALSE))</f>
        <v>MODERNIZAÇÃO</v>
      </c>
      <c r="H119" s="106" t="s">
        <v>593</v>
      </c>
      <c r="I119" s="106" t="s">
        <v>593</v>
      </c>
      <c r="J119" s="105">
        <v>48</v>
      </c>
      <c r="K119" s="105">
        <v>123.363</v>
      </c>
      <c r="L119" s="105" t="s">
        <v>593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1100</v>
      </c>
      <c r="W119" s="151" t="s">
        <v>1055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8"/>
      <c r="AS119" s="178"/>
      <c r="AT119" s="178"/>
      <c r="AU119" s="136"/>
      <c r="AV119" s="136"/>
      <c r="AW119" s="14"/>
      <c r="AX119" s="14"/>
      <c r="AY119" s="164">
        <f t="shared" si="8"/>
        <v>0</v>
      </c>
      <c r="AZ119" s="153"/>
      <c r="BA119" s="177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1216</v>
      </c>
      <c r="BK119" s="179" t="s">
        <v>1217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1217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8" t="str">
        <f t="shared" si="13"/>
        <v>ModernizaçãoExecução</v>
      </c>
    </row>
    <row r="120" spans="1:72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945</v>
      </c>
      <c r="E120" s="159">
        <v>58</v>
      </c>
      <c r="F120" s="126" t="s">
        <v>726</v>
      </c>
      <c r="G120" s="142" t="str">
        <f>IF(D120="","*",VLOOKUP(F120,BS_ATIVIDADE[],3,FALSE))</f>
        <v>MODERNIZAÇÃO</v>
      </c>
      <c r="H120" s="106" t="s">
        <v>593</v>
      </c>
      <c r="I120" s="106" t="s">
        <v>593</v>
      </c>
      <c r="J120" s="105">
        <v>48</v>
      </c>
      <c r="K120" s="105">
        <v>123.465</v>
      </c>
      <c r="L120" s="105" t="s">
        <v>593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1100</v>
      </c>
      <c r="W120" s="151" t="s">
        <v>1055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8">
        <v>0.44583333333333336</v>
      </c>
      <c r="AS120" s="178">
        <v>0.44791666666666669</v>
      </c>
      <c r="AT120" s="178">
        <v>0.51041666666666663</v>
      </c>
      <c r="AU120" s="136"/>
      <c r="AV120" s="136"/>
      <c r="AW120" s="14"/>
      <c r="AX120" s="14"/>
      <c r="AY120" s="164">
        <f t="shared" si="8"/>
        <v>6.2499999999999944E-2</v>
      </c>
      <c r="AZ120" s="153"/>
      <c r="BA120" s="177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1216</v>
      </c>
      <c r="BK120" s="179" t="s">
        <v>1218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8" t="str">
        <f t="shared" si="13"/>
        <v>OKOK</v>
      </c>
    </row>
    <row r="121" spans="1:72" ht="2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826</v>
      </c>
      <c r="E121" s="159">
        <v>114</v>
      </c>
      <c r="F121" s="126" t="s">
        <v>756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1219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1220</v>
      </c>
      <c r="W121" s="151" t="s">
        <v>1129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4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1123</v>
      </c>
      <c r="BK121" s="18" t="s">
        <v>1221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1221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8" t="str">
        <f t="shared" si="13"/>
        <v>MecânicaLocomotiva</v>
      </c>
    </row>
    <row r="122" spans="1:72" ht="24.75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840</v>
      </c>
      <c r="E122" s="159">
        <v>115</v>
      </c>
      <c r="F122" s="126" t="s">
        <v>715</v>
      </c>
      <c r="G122" s="142" t="str">
        <f>IF(D122="","*",VLOOKUP(F122,BS_ATIVIDADE[],3,FALSE))</f>
        <v>MODERNIZAÇÃO</v>
      </c>
      <c r="H122" s="106" t="s">
        <v>55</v>
      </c>
      <c r="I122" s="106" t="s">
        <v>1139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1100</v>
      </c>
      <c r="W122" s="151" t="s">
        <v>1222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593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4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1223</v>
      </c>
      <c r="BK122" s="18" t="s">
        <v>1224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593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8" t="str">
        <f t="shared" si="13"/>
        <v>OKOK</v>
      </c>
    </row>
    <row r="123" spans="1:72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889</v>
      </c>
      <c r="E123" s="159">
        <v>92</v>
      </c>
      <c r="F123" s="126" t="s">
        <v>775</v>
      </c>
      <c r="G123" s="142" t="str">
        <f>IF(D123="","*",VLOOKUP(F123,BS_ATIVIDADE[],3,FALSE))</f>
        <v>SOLDA</v>
      </c>
      <c r="H123" s="106" t="s">
        <v>593</v>
      </c>
      <c r="I123" s="105" t="s">
        <v>593</v>
      </c>
      <c r="J123" s="105">
        <v>54</v>
      </c>
      <c r="K123" s="105">
        <v>65.3</v>
      </c>
      <c r="L123" s="105" t="s">
        <v>593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2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1104</v>
      </c>
      <c r="W123" s="151" t="s">
        <v>1055</v>
      </c>
      <c r="X123" s="104" t="s">
        <v>421</v>
      </c>
      <c r="Y123" s="129" t="s">
        <v>424</v>
      </c>
      <c r="Z123" s="104"/>
      <c r="AA123" s="105" t="s">
        <v>593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8">
        <v>0</v>
      </c>
      <c r="AS123" s="178">
        <v>0</v>
      </c>
      <c r="AT123" s="178">
        <v>0</v>
      </c>
      <c r="AU123" s="136"/>
      <c r="AV123" s="136"/>
      <c r="AW123" s="14"/>
      <c r="AX123" s="14"/>
      <c r="AY123" s="164">
        <f t="shared" si="8"/>
        <v>0</v>
      </c>
      <c r="AZ123" s="153"/>
      <c r="BA123" s="177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1216</v>
      </c>
      <c r="BK123" s="179" t="s">
        <v>1225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1225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8" t="str">
        <f t="shared" si="13"/>
        <v>CondiçõesClimáticaTemperatura</v>
      </c>
    </row>
    <row r="124" spans="1:72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828</v>
      </c>
      <c r="E124" s="159">
        <v>118</v>
      </c>
      <c r="F124" s="126" t="s">
        <v>607</v>
      </c>
      <c r="G124" s="142" t="str">
        <f>IF(D124="","*",VLOOKUP(F124,BS_ATIVIDADE[],3,FALSE))</f>
        <v>OUTROS</v>
      </c>
      <c r="H124" s="106" t="s">
        <v>184</v>
      </c>
      <c r="I124" s="106" t="s">
        <v>1107</v>
      </c>
      <c r="J124" s="105">
        <v>92</v>
      </c>
      <c r="K124" s="105">
        <v>83.7</v>
      </c>
      <c r="L124" s="105" t="s">
        <v>593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2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1104</v>
      </c>
      <c r="W124" s="151" t="s">
        <v>1105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593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4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1123</v>
      </c>
      <c r="BK124" s="18" t="s">
        <v>1226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593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8" t="str">
        <f t="shared" si="13"/>
        <v>OKOK</v>
      </c>
    </row>
    <row r="125" spans="1:72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870</v>
      </c>
      <c r="E125" s="159">
        <v>93</v>
      </c>
      <c r="F125" s="126" t="s">
        <v>671</v>
      </c>
      <c r="G125" s="142" t="str">
        <f>IF(D125="","*",VLOOKUP(F125,BS_ATIVIDADE[],3,FALSE))</f>
        <v>LIMPEZA LASTRO</v>
      </c>
      <c r="H125" s="106" t="s">
        <v>593</v>
      </c>
      <c r="I125" s="106" t="s">
        <v>593</v>
      </c>
      <c r="J125" s="105">
        <v>53</v>
      </c>
      <c r="K125" s="105">
        <v>109.05</v>
      </c>
      <c r="L125" s="105" t="s">
        <v>593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6.25E-2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1104</v>
      </c>
      <c r="W125" s="151" t="s">
        <v>1191</v>
      </c>
      <c r="X125" s="104" t="s">
        <v>421</v>
      </c>
      <c r="Y125" s="129" t="s">
        <v>424</v>
      </c>
      <c r="Z125" s="104"/>
      <c r="AA125" s="105" t="s">
        <v>593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8">
        <v>0.37638888888888888</v>
      </c>
      <c r="AS125" s="178">
        <v>0.53125</v>
      </c>
      <c r="AT125" s="178">
        <v>0.59375</v>
      </c>
      <c r="AU125" s="136"/>
      <c r="AV125" s="136"/>
      <c r="AW125" s="14"/>
      <c r="AX125" s="14"/>
      <c r="AY125" s="164">
        <f t="shared" si="8"/>
        <v>6.25E-2</v>
      </c>
      <c r="AZ125" s="153"/>
      <c r="BA125" s="177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1080</v>
      </c>
      <c r="BK125" s="179" t="s">
        <v>1227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593</v>
      </c>
      <c r="BQ125" s="12" t="str">
        <f t="shared" si="10"/>
        <v>Aderente</v>
      </c>
      <c r="BR125" s="19">
        <f t="shared" si="11"/>
        <v>1</v>
      </c>
      <c r="BS125" s="19">
        <f t="shared" si="12"/>
        <v>1.04</v>
      </c>
      <c r="BT125" s="8" t="str">
        <f t="shared" si="13"/>
        <v>OKOK</v>
      </c>
    </row>
    <row r="126" spans="1:72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794</v>
      </c>
      <c r="E126" s="159">
        <v>60</v>
      </c>
      <c r="F126" s="126" t="s">
        <v>698</v>
      </c>
      <c r="G126" s="142" t="str">
        <f>IF(D126="","*",VLOOKUP(F126,BS_ATIVIDADE[],3,FALSE))</f>
        <v>MECANIZAÇÃO - SOCADORA</v>
      </c>
      <c r="H126" s="106" t="s">
        <v>1149</v>
      </c>
      <c r="I126" s="106" t="s">
        <v>1149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1061</v>
      </c>
      <c r="W126" s="151" t="s">
        <v>1050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593</v>
      </c>
      <c r="AG126" s="105" t="s">
        <v>593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1123</v>
      </c>
      <c r="BK126" s="18" t="s">
        <v>1206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593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8" t="str">
        <f t="shared" si="13"/>
        <v>CCOCirculaçãoIntervaloOportunidade</v>
      </c>
    </row>
    <row r="127" spans="1:72" ht="23.25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603</v>
      </c>
      <c r="E127" s="159">
        <v>121</v>
      </c>
      <c r="F127" s="126" t="s">
        <v>736</v>
      </c>
      <c r="G127" s="142" t="str">
        <f>IF(D127="","*",VLOOKUP(F127,BS_ATIVIDADE[],3,FALSE))</f>
        <v>OUTROS</v>
      </c>
      <c r="H127" s="106" t="s">
        <v>593</v>
      </c>
      <c r="I127" s="106" t="s">
        <v>593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1228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1229</v>
      </c>
      <c r="W127" s="151" t="s">
        <v>1230</v>
      </c>
      <c r="X127" s="104" t="s">
        <v>421</v>
      </c>
      <c r="Y127" s="129" t="s">
        <v>424</v>
      </c>
      <c r="Z127" s="104"/>
      <c r="AA127" s="105" t="s">
        <v>593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8">
        <v>0</v>
      </c>
      <c r="AS127" s="178">
        <v>0</v>
      </c>
      <c r="AT127" s="178">
        <v>0</v>
      </c>
      <c r="AU127" s="136"/>
      <c r="AV127" s="136"/>
      <c r="AW127" s="14"/>
      <c r="AX127" s="14"/>
      <c r="AY127" s="164">
        <f t="shared" si="8"/>
        <v>0</v>
      </c>
      <c r="AZ127" s="153"/>
      <c r="BA127" s="177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1080</v>
      </c>
      <c r="BK127" s="179" t="s">
        <v>1225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593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8" t="str">
        <f t="shared" si="13"/>
        <v>CondiçõesClimáticaChuva</v>
      </c>
    </row>
    <row r="128" spans="1:72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594</v>
      </c>
      <c r="E128" s="159">
        <v>94</v>
      </c>
      <c r="F128" s="126" t="s">
        <v>654</v>
      </c>
      <c r="G128" s="142" t="str">
        <f>IF(D128="","*",VLOOKUP(F128,BS_ATIVIDADE[],3,FALSE))</f>
        <v>EXPANSÃO</v>
      </c>
      <c r="H128" s="106" t="s">
        <v>593</v>
      </c>
      <c r="I128" s="106" t="s">
        <v>593</v>
      </c>
      <c r="J128" s="105">
        <v>53</v>
      </c>
      <c r="K128" s="105">
        <v>123.59</v>
      </c>
      <c r="L128" s="105" t="s">
        <v>593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1113</v>
      </c>
      <c r="W128" s="151" t="s">
        <v>1055</v>
      </c>
      <c r="X128" s="104" t="s">
        <v>421</v>
      </c>
      <c r="Y128" s="129" t="s">
        <v>424</v>
      </c>
      <c r="Z128" s="104"/>
      <c r="AA128" s="105" t="s">
        <v>593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8">
        <v>0</v>
      </c>
      <c r="AS128" s="178">
        <v>0</v>
      </c>
      <c r="AT128" s="178">
        <v>0</v>
      </c>
      <c r="AU128" s="136"/>
      <c r="AV128" s="136"/>
      <c r="AW128" s="14"/>
      <c r="AX128" s="14"/>
      <c r="AY128" s="164">
        <f t="shared" si="8"/>
        <v>0</v>
      </c>
      <c r="AZ128" s="153"/>
      <c r="BA128" s="177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1216</v>
      </c>
      <c r="BK128" s="179" t="s">
        <v>1225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593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8" t="str">
        <f t="shared" si="13"/>
        <v>CondiçõesClimáticaChuva</v>
      </c>
    </row>
    <row r="129" spans="1:72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594</v>
      </c>
      <c r="E131" s="159"/>
      <c r="F131" s="126" t="s">
        <v>654</v>
      </c>
      <c r="G131" s="142" t="str">
        <f>IF(D131="","*",VLOOKUP(F131,BS_ATIVIDADE[],3,FALSE))</f>
        <v>EXPANSÃO</v>
      </c>
      <c r="H131" s="106" t="s">
        <v>593</v>
      </c>
      <c r="I131" s="106" t="s">
        <v>593</v>
      </c>
      <c r="J131" s="105">
        <v>70</v>
      </c>
      <c r="K131" s="105">
        <v>113.5</v>
      </c>
      <c r="L131" s="105" t="s">
        <v>593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1059</v>
      </c>
      <c r="W131" s="151" t="s">
        <v>1055</v>
      </c>
      <c r="X131" s="104" t="s">
        <v>421</v>
      </c>
      <c r="Y131" s="129"/>
      <c r="Z131" s="104"/>
      <c r="AA131" s="105" t="s">
        <v>593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4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594</v>
      </c>
      <c r="E132" s="159">
        <v>40</v>
      </c>
      <c r="F132" s="126" t="s">
        <v>618</v>
      </c>
      <c r="G132" s="142" t="str">
        <f>IF(D132="","*",VLOOKUP(F132,BS_ATIVIDADE[],3,FALSE))</f>
        <v>EXPANSÃO</v>
      </c>
      <c r="H132" s="106" t="s">
        <v>593</v>
      </c>
      <c r="I132" s="106" t="s">
        <v>593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8.3333333333333329E-2</v>
      </c>
      <c r="Q132" s="105">
        <v>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1059</v>
      </c>
      <c r="W132" s="151" t="s">
        <v>1231</v>
      </c>
      <c r="X132" s="104" t="s">
        <v>421</v>
      </c>
      <c r="Y132" s="129" t="s">
        <v>424</v>
      </c>
      <c r="Z132" s="104"/>
      <c r="AA132" s="105" t="s">
        <v>593</v>
      </c>
      <c r="AB132" s="103"/>
      <c r="AC132" s="152"/>
      <c r="AD132" s="107"/>
      <c r="AE132" s="105"/>
      <c r="AF132" s="105"/>
      <c r="AG132" s="105"/>
      <c r="AH132" s="15"/>
      <c r="AI132" s="126" t="s">
        <v>654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">
        <v>342</v>
      </c>
      <c r="AO132" s="105">
        <f>IF(BS_CONTROLE[[#This Row],[SUB]]=0, "-", BS_CONTROLE[[#This Row],[SUB]])</f>
        <v>170</v>
      </c>
      <c r="AP132" s="105">
        <v>113</v>
      </c>
      <c r="AQ132" s="105">
        <v>114</v>
      </c>
      <c r="AR132" s="108">
        <v>0.39583333333333331</v>
      </c>
      <c r="AS132" s="108">
        <v>0.42222222222222222</v>
      </c>
      <c r="AT132" s="108">
        <v>0.50555555555555554</v>
      </c>
      <c r="AU132" s="136"/>
      <c r="AV132" s="136"/>
      <c r="AW132" s="14"/>
      <c r="AX132" s="14"/>
      <c r="AY132" s="164">
        <f t="shared" si="8"/>
        <v>8.3333333333333315E-2</v>
      </c>
      <c r="AZ132" s="153"/>
      <c r="BA132" s="109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>
        <v>2</v>
      </c>
      <c r="BI132" s="17"/>
      <c r="BJ132" s="17" t="s">
        <v>1232</v>
      </c>
      <c r="BK132" s="18" t="s">
        <v>1233</v>
      </c>
      <c r="BL132" s="16"/>
      <c r="BM132" s="130" t="s">
        <v>445</v>
      </c>
      <c r="BN132" s="130" t="s">
        <v>445</v>
      </c>
      <c r="BO132" s="130" t="s">
        <v>445</v>
      </c>
      <c r="BP132" s="18" t="s">
        <v>593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8" t="str">
        <f t="shared" si="13"/>
        <v>OKOK</v>
      </c>
    </row>
    <row r="133" spans="1:72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911</v>
      </c>
      <c r="E133" s="159"/>
      <c r="F133" s="126" t="s">
        <v>775</v>
      </c>
      <c r="G133" s="142" t="str">
        <f>IF(D133="","*",VLOOKUP(F133,BS_ATIVIDADE[],3,FALSE))</f>
        <v>SOLDA</v>
      </c>
      <c r="H133" s="106" t="s">
        <v>593</v>
      </c>
      <c r="I133" s="106" t="s">
        <v>593</v>
      </c>
      <c r="J133" s="105">
        <v>70</v>
      </c>
      <c r="K133" s="105">
        <v>87.3</v>
      </c>
      <c r="L133" s="105" t="s">
        <v>593</v>
      </c>
      <c r="M133" s="105" t="s">
        <v>1119</v>
      </c>
      <c r="N133" s="150" t="s">
        <v>1120</v>
      </c>
      <c r="O133" s="106">
        <v>0.375</v>
      </c>
      <c r="P133" s="106">
        <v>6.25E-2</v>
      </c>
      <c r="Q133" s="172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1054</v>
      </c>
      <c r="W133" s="151" t="s">
        <v>1055</v>
      </c>
      <c r="X133" s="104" t="s">
        <v>421</v>
      </c>
      <c r="Y133" s="129" t="s">
        <v>424</v>
      </c>
      <c r="Z133" s="104"/>
      <c r="AA133" s="105" t="s">
        <v>593</v>
      </c>
      <c r="AB133" s="126"/>
      <c r="AC133" s="126" t="s">
        <v>593</v>
      </c>
      <c r="AD133" s="107" t="s">
        <v>593</v>
      </c>
      <c r="AE133" s="105" t="s">
        <v>593</v>
      </c>
      <c r="AF133" s="105" t="s">
        <v>593</v>
      </c>
      <c r="AG133" s="105" t="s">
        <v>593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>
        <v>0.34722222222222221</v>
      </c>
      <c r="AS133" s="108">
        <v>0</v>
      </c>
      <c r="AT133" s="108">
        <v>0</v>
      </c>
      <c r="AU133" s="136"/>
      <c r="AV133" s="136"/>
      <c r="AW133" s="14"/>
      <c r="AX133" s="14"/>
      <c r="AY133" s="164">
        <f t="shared" si="8"/>
        <v>0</v>
      </c>
      <c r="AZ133" s="153"/>
      <c r="BA133" s="109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>
        <v>0</v>
      </c>
      <c r="BI133" s="17"/>
      <c r="BJ133" s="17" t="s">
        <v>1234</v>
      </c>
      <c r="BK133" s="18" t="s">
        <v>1235</v>
      </c>
      <c r="BL133" s="16"/>
      <c r="BM133" s="130" t="s">
        <v>441</v>
      </c>
      <c r="BN133" s="130" t="s">
        <v>470</v>
      </c>
      <c r="BO133" s="130" t="s">
        <v>521</v>
      </c>
      <c r="BP133" s="18" t="s">
        <v>1235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8" t="str">
        <f t="shared" si="13"/>
        <v>SuperExecução</v>
      </c>
    </row>
    <row r="134" spans="1:72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1043</v>
      </c>
      <c r="E134" s="159"/>
      <c r="F134" s="126" t="s">
        <v>698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2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1046</v>
      </c>
      <c r="W134" s="151" t="s">
        <v>1050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593</v>
      </c>
      <c r="AD134" s="107">
        <v>0.29166666666666669</v>
      </c>
      <c r="AE134" s="105">
        <v>6249</v>
      </c>
      <c r="AF134" s="105" t="s">
        <v>593</v>
      </c>
      <c r="AG134" s="105" t="s">
        <v>593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>
        <v>0.32916666666666666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 t="shared" si="8"/>
        <v>0</v>
      </c>
      <c r="AZ134" s="153"/>
      <c r="BA134" s="109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>
        <v>0</v>
      </c>
      <c r="BI134" s="17"/>
      <c r="BJ134" s="17" t="s">
        <v>1236</v>
      </c>
      <c r="BK134" s="18" t="s">
        <v>1236</v>
      </c>
      <c r="BL134" s="16"/>
      <c r="BM134" s="130" t="s">
        <v>440</v>
      </c>
      <c r="BN134" s="130" t="s">
        <v>469</v>
      </c>
      <c r="BO134" s="130" t="s">
        <v>530</v>
      </c>
      <c r="BP134" s="18" t="s">
        <v>1236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8" t="str">
        <f t="shared" si="13"/>
        <v>CCOCirculaçãoIntervaloOportunidade</v>
      </c>
    </row>
    <row r="135" spans="1:72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824</v>
      </c>
      <c r="E135" s="159"/>
      <c r="F135" s="126" t="s">
        <v>786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2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1064</v>
      </c>
      <c r="W135" s="151" t="s">
        <v>1067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593</v>
      </c>
      <c r="AD135" s="107">
        <v>0.29166666666666669</v>
      </c>
      <c r="AE135" s="105">
        <v>9341</v>
      </c>
      <c r="AF135" s="105" t="s">
        <v>593</v>
      </c>
      <c r="AG135" s="105" t="s">
        <v>593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>
        <v>0.45833333333333331</v>
      </c>
      <c r="AS135" s="108">
        <v>0</v>
      </c>
      <c r="AT135" s="108">
        <v>0</v>
      </c>
      <c r="AU135" s="136"/>
      <c r="AV135" s="136"/>
      <c r="AW135" s="14"/>
      <c r="AX135" s="14"/>
      <c r="AY135" s="164">
        <f t="shared" ref="AY135:AY198" si="14">IF(D135="","*",IFERROR(IF(ISODD(COUNT(AS135:AX135)),"ERRO",SUM((AT135-AS135),(AV135-AU135),(AX135-AW135))),"ERRO"))</f>
        <v>0</v>
      </c>
      <c r="AZ135" s="153"/>
      <c r="BA135" s="109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>
        <v>0</v>
      </c>
      <c r="BI135" s="17"/>
      <c r="BJ135" s="17" t="s">
        <v>1237</v>
      </c>
      <c r="BK135" s="18" t="s">
        <v>1237</v>
      </c>
      <c r="BL135" s="16"/>
      <c r="BM135" s="130" t="s">
        <v>440</v>
      </c>
      <c r="BN135" s="130" t="s">
        <v>469</v>
      </c>
      <c r="BO135" s="130" t="s">
        <v>530</v>
      </c>
      <c r="BP135" s="18" t="s">
        <v>1237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8" t="str">
        <f t="shared" si="13"/>
        <v>CCOCirculaçãoIntervaloOportunidade</v>
      </c>
    </row>
    <row r="136" spans="1:72">
      <c r="A136" s="47" t="str">
        <f t="shared" ref="A136:A199" si="15">D136&amp;B136</f>
        <v>CLEBISON (TP-728)46059</v>
      </c>
      <c r="B136" s="102">
        <v>46059</v>
      </c>
      <c r="C136" s="135">
        <f>IF(BS_CONTROLE[[#This Row],[DATA]]="","",WEEKNUM(BS_CONTROLE[[#This Row],[DATA]]))</f>
        <v>6</v>
      </c>
      <c r="D136" s="104" t="s">
        <v>864</v>
      </c>
      <c r="E136" s="159">
        <v>130</v>
      </c>
      <c r="F136" s="126" t="s">
        <v>775</v>
      </c>
      <c r="G136" s="142" t="str">
        <f>IF(D136="","*",VLOOKUP(F136,BS_ATIVIDADE[],3,FALSE))</f>
        <v>SOLDA</v>
      </c>
      <c r="H136" s="106" t="s">
        <v>593</v>
      </c>
      <c r="I136" s="106" t="s">
        <v>593</v>
      </c>
      <c r="J136" s="105">
        <v>48</v>
      </c>
      <c r="K136" s="105">
        <v>91.5</v>
      </c>
      <c r="L136" s="105" t="s">
        <v>593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6">
        <v>0.375</v>
      </c>
      <c r="P136" s="106">
        <v>6.25E-2</v>
      </c>
      <c r="Q136" s="105">
        <v>1</v>
      </c>
      <c r="R136" s="10" t="str">
        <f>IFERROR(_xlfn.XLOOKUP(F136, BS_ATIVIDADE[ATIVIDADE],BS_ATIVIDADE[UNIDADE] ), "*")</f>
        <v>Nº DE SOLDA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5" t="s">
        <v>1220</v>
      </c>
      <c r="W136" s="151" t="s">
        <v>1055</v>
      </c>
      <c r="X136" s="104" t="s">
        <v>421</v>
      </c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5" t="str">
        <f>IF(BS_CONTROLE[[#This Row],[Entre - Estações]]=0, "-", BS_CONTROLE[[#This Row],[Entre - Estações]])</f>
        <v>ZWW-ZKW</v>
      </c>
      <c r="AN136" s="105" t="str">
        <f>IF(BS_CONTROLE[[#This Row],[SB]]=0, "-", BS_CONTROLE[[#This Row],[SB]])</f>
        <v>K93K911</v>
      </c>
      <c r="AO136" s="105">
        <f>IF(BS_CONTROLE[[#This Row],[SUB]]=0, "-", BS_CONTROLE[[#This Row],[SUB]])</f>
        <v>48</v>
      </c>
      <c r="AP136" s="105">
        <f>BS_CONTROLE[[#This Row],[KM - Inicio]]</f>
        <v>91.5</v>
      </c>
      <c r="AQ136" s="105">
        <f>BS_CONTROLE[[#This Row],[KM - Inicio]]</f>
        <v>91.5</v>
      </c>
      <c r="AR136" s="108">
        <v>0.39583333333333331</v>
      </c>
      <c r="AS136" s="108">
        <v>0.54861111111111116</v>
      </c>
      <c r="AT136" s="108">
        <v>0.61111111111111116</v>
      </c>
      <c r="AU136" s="136"/>
      <c r="AV136" s="136"/>
      <c r="AW136" s="14"/>
      <c r="AX136" s="14"/>
      <c r="AY136" s="164">
        <f t="shared" si="14"/>
        <v>6.25E-2</v>
      </c>
      <c r="AZ136" s="153"/>
      <c r="BA136" s="109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50"/>
      <c r="BG136" s="16"/>
      <c r="BH136" s="17">
        <v>2</v>
      </c>
      <c r="BI136" s="17"/>
      <c r="BJ136" s="17"/>
      <c r="BK136" s="18" t="s">
        <v>1238</v>
      </c>
      <c r="BL136" s="16"/>
      <c r="BM136" s="130" t="s">
        <v>445</v>
      </c>
      <c r="BN136" s="130" t="s">
        <v>445</v>
      </c>
      <c r="BO136" s="130" t="s">
        <v>445</v>
      </c>
      <c r="BP136" s="18" t="s">
        <v>593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8" t="str">
        <f t="shared" ref="BT136:BT199" si="19">IF(BN136="","",SUBSTITUTE(BM136," ","")&amp;SUBSTITUTE(BN136," ",""))</f>
        <v>OKOK</v>
      </c>
    </row>
    <row r="137" spans="1:72">
      <c r="A137" s="47" t="str">
        <f t="shared" si="15"/>
        <v>ISMAEL(TP-726)46059</v>
      </c>
      <c r="B137" s="102">
        <v>46059</v>
      </c>
      <c r="C137" s="135">
        <f>IF(BS_CONTROLE[[#This Row],[DATA]]="","",WEEKNUM(BS_CONTROLE[[#This Row],[DATA]]))</f>
        <v>6</v>
      </c>
      <c r="D137" s="104" t="s">
        <v>892</v>
      </c>
      <c r="E137" s="159">
        <v>131</v>
      </c>
      <c r="F137" s="126" t="s">
        <v>775</v>
      </c>
      <c r="G137" s="142" t="str">
        <f>IF(D137="","*",VLOOKUP(F137,BS_ATIVIDADE[],3,FALSE))</f>
        <v>SOLDA</v>
      </c>
      <c r="H137" s="106" t="s">
        <v>593</v>
      </c>
      <c r="I137" s="106" t="s">
        <v>593</v>
      </c>
      <c r="J137" s="105">
        <v>48</v>
      </c>
      <c r="K137" s="105">
        <v>91.5</v>
      </c>
      <c r="L137" s="105" t="s">
        <v>593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6">
        <v>0.375</v>
      </c>
      <c r="P137" s="106">
        <v>6.25E-2</v>
      </c>
      <c r="Q137" s="105">
        <v>1</v>
      </c>
      <c r="R137" s="10" t="str">
        <f>IFERROR(_xlfn.XLOOKUP(F137, BS_ATIVIDADE[ATIVIDADE],BS_ATIVIDADE[UNIDADE] ), "*")</f>
        <v>Nº DE SOLDA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5" t="s">
        <v>1220</v>
      </c>
      <c r="W137" s="151" t="s">
        <v>1055</v>
      </c>
      <c r="X137" s="104" t="s">
        <v>421</v>
      </c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ZWW-ZKW</v>
      </c>
      <c r="AN137" s="105" t="str">
        <f>IF(BS_CONTROLE[[#This Row],[SB]]=0, "-", BS_CONTROLE[[#This Row],[SB]])</f>
        <v>K93K911</v>
      </c>
      <c r="AO137" s="105">
        <f>IF(BS_CONTROLE[[#This Row],[SUB]]=0, "-", BS_CONTROLE[[#This Row],[SUB]])</f>
        <v>48</v>
      </c>
      <c r="AP137" s="105">
        <f>BS_CONTROLE[[#This Row],[KM - Inicio]]</f>
        <v>91.5</v>
      </c>
      <c r="AQ137" s="105">
        <f>BS_CONTROLE[[#This Row],[KM - Inicio]]</f>
        <v>91.5</v>
      </c>
      <c r="AR137" s="108">
        <v>0.39583333333333331</v>
      </c>
      <c r="AS137" s="108">
        <v>0.54861111111111116</v>
      </c>
      <c r="AT137" s="108">
        <v>0.61111111111111116</v>
      </c>
      <c r="AU137" s="136"/>
      <c r="AV137" s="136"/>
      <c r="AW137" s="14"/>
      <c r="AX137" s="14"/>
      <c r="AY137" s="164">
        <f t="shared" si="14"/>
        <v>6.25E-2</v>
      </c>
      <c r="AZ137" s="153"/>
      <c r="BA137" s="109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50"/>
      <c r="BG137" s="16"/>
      <c r="BH137" s="17">
        <v>2</v>
      </c>
      <c r="BI137" s="17"/>
      <c r="BJ137" s="17"/>
      <c r="BK137" s="18" t="s">
        <v>1238</v>
      </c>
      <c r="BL137" s="16"/>
      <c r="BM137" s="130" t="s">
        <v>445</v>
      </c>
      <c r="BN137" s="130" t="s">
        <v>445</v>
      </c>
      <c r="BO137" s="130" t="s">
        <v>445</v>
      </c>
      <c r="BP137" s="18" t="s">
        <v>593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8" t="str">
        <f t="shared" si="19"/>
        <v>OKOK</v>
      </c>
    </row>
    <row r="138" spans="1:72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71" t="s">
        <v>767</v>
      </c>
      <c r="E138" s="159"/>
      <c r="F138" s="126" t="s">
        <v>698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2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1046</v>
      </c>
      <c r="W138" s="151" t="s">
        <v>1050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593</v>
      </c>
      <c r="AF138" s="105" t="s">
        <v>593</v>
      </c>
      <c r="AG138" s="105" t="s">
        <v>593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>
        <v>0.48472222222222222</v>
      </c>
      <c r="AS138" s="108">
        <v>0</v>
      </c>
      <c r="AT138" s="108">
        <v>0</v>
      </c>
      <c r="AU138" s="136"/>
      <c r="AV138" s="136"/>
      <c r="AW138" s="14"/>
      <c r="AX138" s="14"/>
      <c r="AY138" s="164">
        <f t="shared" si="14"/>
        <v>0</v>
      </c>
      <c r="AZ138" s="153"/>
      <c r="BA138" s="109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>
        <v>0</v>
      </c>
      <c r="BI138" s="17"/>
      <c r="BJ138" s="17" t="s">
        <v>1239</v>
      </c>
      <c r="BK138" s="18" t="s">
        <v>1240</v>
      </c>
      <c r="BL138" s="16"/>
      <c r="BM138" s="130" t="s">
        <v>440</v>
      </c>
      <c r="BN138" s="130" t="s">
        <v>469</v>
      </c>
      <c r="BO138" s="130" t="s">
        <v>530</v>
      </c>
      <c r="BP138" s="18" t="s">
        <v>1240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8" t="str">
        <f t="shared" si="19"/>
        <v>CCOCirculaçãoIntervaloOportunidade</v>
      </c>
    </row>
    <row r="139" spans="1:72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71" t="s">
        <v>876</v>
      </c>
      <c r="E139" s="159"/>
      <c r="F139" s="126" t="s">
        <v>779</v>
      </c>
      <c r="G139" s="142" t="str">
        <f>IF(D139="","*",VLOOKUP(F139,BS_ATIVIDADE[],3,FALSE))</f>
        <v>DORMENTE - SUBSTITUIÇÂO</v>
      </c>
      <c r="H139" s="105" t="s">
        <v>593</v>
      </c>
      <c r="I139" s="105" t="s">
        <v>593</v>
      </c>
      <c r="J139" s="105">
        <v>56</v>
      </c>
      <c r="K139" s="105">
        <v>205</v>
      </c>
      <c r="L139" s="105" t="s">
        <v>593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2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1069</v>
      </c>
      <c r="W139" s="151" t="s">
        <v>1126</v>
      </c>
      <c r="X139" s="104" t="s">
        <v>421</v>
      </c>
      <c r="Y139" s="129" t="s">
        <v>424</v>
      </c>
      <c r="Z139" s="104"/>
      <c r="AA139" s="105" t="s">
        <v>593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">
        <v>1241</v>
      </c>
      <c r="AN139" s="105" t="s">
        <v>104</v>
      </c>
      <c r="AO139" s="105">
        <v>49</v>
      </c>
      <c r="AP139" s="105">
        <v>202.41499999999999</v>
      </c>
      <c r="AQ139" s="105">
        <v>202.8</v>
      </c>
      <c r="AR139" s="108">
        <v>0.31319444444444444</v>
      </c>
      <c r="AS139" s="108">
        <v>0</v>
      </c>
      <c r="AT139" s="108">
        <v>0</v>
      </c>
      <c r="AU139" s="136"/>
      <c r="AV139" s="136"/>
      <c r="AW139" s="14"/>
      <c r="AX139" s="14"/>
      <c r="AY139" s="164">
        <f t="shared" si="14"/>
        <v>0</v>
      </c>
      <c r="AZ139" s="153"/>
      <c r="BA139" s="109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>
        <v>0</v>
      </c>
      <c r="BI139" s="17"/>
      <c r="BJ139" s="17" t="s">
        <v>1242</v>
      </c>
      <c r="BK139" s="18" t="s">
        <v>1243</v>
      </c>
      <c r="BL139" s="16"/>
      <c r="BM139" s="130" t="s">
        <v>441</v>
      </c>
      <c r="BN139" s="130" t="s">
        <v>470</v>
      </c>
      <c r="BO139" s="130" t="s">
        <v>521</v>
      </c>
      <c r="BP139" s="18" t="s">
        <v>1243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8" t="str">
        <f t="shared" si="19"/>
        <v>SuperExecução</v>
      </c>
    </row>
    <row r="140" spans="1:72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935</v>
      </c>
      <c r="E140" s="159">
        <v>81</v>
      </c>
      <c r="F140" s="126" t="s">
        <v>779</v>
      </c>
      <c r="G140" s="142" t="str">
        <f>IF(D140="","*",VLOOKUP(F140,BS_ATIVIDADE[],3,FALSE))</f>
        <v>DORMENTE - SUBSTITUIÇÂO</v>
      </c>
      <c r="H140" s="105" t="s">
        <v>593</v>
      </c>
      <c r="I140" s="105" t="s">
        <v>593</v>
      </c>
      <c r="J140" s="105">
        <v>56</v>
      </c>
      <c r="K140" s="105">
        <v>205</v>
      </c>
      <c r="L140" s="105" t="s">
        <v>593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2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1174</v>
      </c>
      <c r="W140" s="151" t="s">
        <v>1126</v>
      </c>
      <c r="X140" s="104" t="s">
        <v>421</v>
      </c>
      <c r="Y140" s="129" t="s">
        <v>424</v>
      </c>
      <c r="Z140" s="104"/>
      <c r="AA140" s="105" t="s">
        <v>593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>
        <v>0.38611111111111113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 t="shared" si="14"/>
        <v>0</v>
      </c>
      <c r="AZ140" s="153"/>
      <c r="BA140" s="109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>
        <v>0</v>
      </c>
      <c r="BI140" s="17"/>
      <c r="BJ140" s="17" t="s">
        <v>1244</v>
      </c>
      <c r="BK140" s="18" t="s">
        <v>1245</v>
      </c>
      <c r="BL140" s="16"/>
      <c r="BM140" s="130" t="s">
        <v>440</v>
      </c>
      <c r="BN140" s="130" t="s">
        <v>469</v>
      </c>
      <c r="BO140" s="130" t="s">
        <v>530</v>
      </c>
      <c r="BP140" s="18" t="s">
        <v>1245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8" t="str">
        <f t="shared" si="19"/>
        <v>CCOCirculaçãoIntervaloOportunidade</v>
      </c>
    </row>
    <row r="141" spans="1:72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865</v>
      </c>
      <c r="E141" s="159">
        <v>108</v>
      </c>
      <c r="F141" s="126" t="s">
        <v>775</v>
      </c>
      <c r="G141" s="142" t="str">
        <f>IF(D141="","*",VLOOKUP(F141,BS_ATIVIDADE[],3,FALSE))</f>
        <v>SOLDA</v>
      </c>
      <c r="H141" s="106" t="s">
        <v>593</v>
      </c>
      <c r="I141" s="106" t="s">
        <v>593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1212</v>
      </c>
      <c r="W141" s="151" t="s">
        <v>1055</v>
      </c>
      <c r="X141" s="104" t="s">
        <v>421</v>
      </c>
      <c r="Y141" s="129" t="s">
        <v>424</v>
      </c>
      <c r="Z141" s="104"/>
      <c r="AA141" s="105" t="s">
        <v>593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>
        <v>0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 t="shared" si="14"/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>
        <v>0</v>
      </c>
      <c r="BI141" s="17"/>
      <c r="BJ141" s="17" t="s">
        <v>1080</v>
      </c>
      <c r="BK141" s="18" t="s">
        <v>1246</v>
      </c>
      <c r="BL141" s="16"/>
      <c r="BM141" s="130" t="s">
        <v>441</v>
      </c>
      <c r="BN141" s="130" t="s">
        <v>470</v>
      </c>
      <c r="BO141" s="130" t="s">
        <v>521</v>
      </c>
      <c r="BP141" s="18" t="s">
        <v>1246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8" t="str">
        <f t="shared" si="19"/>
        <v>SuperExecução</v>
      </c>
    </row>
    <row r="142" spans="1:72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71" t="s">
        <v>825</v>
      </c>
      <c r="E142" s="159"/>
      <c r="F142" s="126" t="s">
        <v>756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1175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1176</v>
      </c>
      <c r="W142" s="151" t="s">
        <v>1129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593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">
        <v>248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>
        <v>0.35</v>
      </c>
      <c r="AS142" s="108">
        <v>0.41597222222222224</v>
      </c>
      <c r="AT142" s="108">
        <v>0.45763888888888887</v>
      </c>
      <c r="AU142" s="136"/>
      <c r="AV142" s="136"/>
      <c r="AW142" s="14"/>
      <c r="AX142" s="14"/>
      <c r="AY142" s="164">
        <f t="shared" si="14"/>
        <v>4.166666666666663E-2</v>
      </c>
      <c r="AZ142" s="153"/>
      <c r="BA142" s="109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>
        <v>2</v>
      </c>
      <c r="BI142" s="17"/>
      <c r="BJ142" s="17" t="s">
        <v>1247</v>
      </c>
      <c r="BK142" s="18" t="s">
        <v>1247</v>
      </c>
      <c r="BL142" s="16"/>
      <c r="BM142" s="130" t="s">
        <v>441</v>
      </c>
      <c r="BN142" s="130" t="s">
        <v>470</v>
      </c>
      <c r="BO142" s="130" t="s">
        <v>521</v>
      </c>
      <c r="BP142" s="18" t="s">
        <v>1247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8" t="str">
        <f t="shared" si="19"/>
        <v>SuperExecução</v>
      </c>
    </row>
    <row r="143" spans="1:72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737</v>
      </c>
      <c r="E144" s="159">
        <v>4</v>
      </c>
      <c r="F144" s="126" t="s">
        <v>595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1084</v>
      </c>
      <c r="W144" s="151" t="s">
        <v>1085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593</v>
      </c>
      <c r="AG144" s="105" t="s">
        <v>593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>
        <v>0.40277777777777779</v>
      </c>
      <c r="AS144" s="108">
        <v>0</v>
      </c>
      <c r="AT144" s="108">
        <v>0</v>
      </c>
      <c r="AU144" s="136"/>
      <c r="AV144" s="136"/>
      <c r="AW144" s="14"/>
      <c r="AX144" s="14"/>
      <c r="AY144" s="164">
        <f t="shared" si="14"/>
        <v>0</v>
      </c>
      <c r="AZ144" s="153"/>
      <c r="BA144" s="109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>
        <v>0</v>
      </c>
      <c r="BI144" s="17"/>
      <c r="BJ144" s="17" t="s">
        <v>1248</v>
      </c>
      <c r="BK144" s="18" t="s">
        <v>1248</v>
      </c>
      <c r="BL144" s="16"/>
      <c r="BM144" s="130" t="s">
        <v>438</v>
      </c>
      <c r="BN144" s="130" t="s">
        <v>458</v>
      </c>
      <c r="BO144" s="130" t="s">
        <v>525</v>
      </c>
      <c r="BP144" s="18" t="s">
        <v>1248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8" t="str">
        <f t="shared" si="19"/>
        <v>PCMVIARecursosInternos</v>
      </c>
    </row>
    <row r="145" spans="1:72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71" t="s">
        <v>803</v>
      </c>
      <c r="E145" s="159"/>
      <c r="F145" s="126" t="s">
        <v>698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2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1061</v>
      </c>
      <c r="W145" s="151" t="s">
        <v>1050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>
        <v>0.38194444444444442</v>
      </c>
      <c r="AS145" s="108">
        <v>0.54583333333333328</v>
      </c>
      <c r="AT145" s="108">
        <v>0.66666666666666663</v>
      </c>
      <c r="AU145" s="136"/>
      <c r="AV145" s="136"/>
      <c r="AW145" s="14"/>
      <c r="AX145" s="14"/>
      <c r="AY145" s="164">
        <f t="shared" si="14"/>
        <v>0.12083333333333335</v>
      </c>
      <c r="AZ145" s="153"/>
      <c r="BA145" s="109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>
        <v>2</v>
      </c>
      <c r="BI145" s="17"/>
      <c r="BJ145" s="17" t="s">
        <v>1249</v>
      </c>
      <c r="BK145" s="18" t="s">
        <v>1250</v>
      </c>
      <c r="BL145" s="16"/>
      <c r="BM145" s="130" t="s">
        <v>445</v>
      </c>
      <c r="BN145" s="130" t="s">
        <v>445</v>
      </c>
      <c r="BO145" s="130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8" t="str">
        <f t="shared" si="19"/>
        <v>OKOK</v>
      </c>
    </row>
    <row r="146" spans="1:72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71" t="s">
        <v>744</v>
      </c>
      <c r="E146" s="159"/>
      <c r="F146" s="126" t="s">
        <v>607</v>
      </c>
      <c r="G146" s="142" t="str">
        <f>IF(D146="","*",VLOOKUP(F146,BS_ATIVIDADE[],3,FALSE))</f>
        <v>OUTROS</v>
      </c>
      <c r="H146" s="106" t="s">
        <v>201</v>
      </c>
      <c r="I146" s="106" t="s">
        <v>1090</v>
      </c>
      <c r="J146" s="105">
        <v>55</v>
      </c>
      <c r="K146" s="105">
        <v>102</v>
      </c>
      <c r="L146" s="105" t="s">
        <v>593</v>
      </c>
      <c r="M146" s="105" t="s">
        <v>1180</v>
      </c>
      <c r="N146" s="150" t="s">
        <v>1181</v>
      </c>
      <c r="O146" s="106">
        <v>0.39583333333333331</v>
      </c>
      <c r="P146" s="106">
        <v>4.1666666666666664E-2</v>
      </c>
      <c r="Q146" s="172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1182</v>
      </c>
      <c r="W146" s="151" t="s">
        <v>1047</v>
      </c>
      <c r="X146" s="104" t="s">
        <v>421</v>
      </c>
      <c r="Y146" s="129" t="s">
        <v>424</v>
      </c>
      <c r="Z146" s="104"/>
      <c r="AA146" s="105" t="s">
        <v>1251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>
        <v>0</v>
      </c>
      <c r="AS146" s="108">
        <v>0</v>
      </c>
      <c r="AT146" s="108">
        <v>0</v>
      </c>
      <c r="AU146" s="136"/>
      <c r="AV146" s="136"/>
      <c r="AW146" s="14"/>
      <c r="AX146" s="14"/>
      <c r="AY146" s="164">
        <f t="shared" si="14"/>
        <v>0</v>
      </c>
      <c r="AZ146" s="153"/>
      <c r="BA146" s="109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>
        <v>0</v>
      </c>
      <c r="BI146" s="17"/>
      <c r="BJ146" s="17" t="s">
        <v>1252</v>
      </c>
      <c r="BK146" s="18" t="s">
        <v>1253</v>
      </c>
      <c r="BL146" s="16"/>
      <c r="BM146" s="130" t="s">
        <v>451</v>
      </c>
      <c r="BN146" s="130" t="s">
        <v>451</v>
      </c>
      <c r="BO146" s="130" t="s">
        <v>451</v>
      </c>
      <c r="BP146" s="18" t="s">
        <v>1253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8" t="str">
        <f t="shared" si="19"/>
        <v>SemOportunidadeSemOportunidade</v>
      </c>
    </row>
    <row r="147" spans="1:72" ht="23.25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826</v>
      </c>
      <c r="E147" s="159">
        <v>114</v>
      </c>
      <c r="F147" s="126" t="s">
        <v>756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1220</v>
      </c>
      <c r="W147" s="151" t="s">
        <v>1254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>
        <v>0</v>
      </c>
      <c r="AS147" s="108">
        <v>0</v>
      </c>
      <c r="AT147" s="108">
        <v>0</v>
      </c>
      <c r="AU147" s="136"/>
      <c r="AV147" s="136"/>
      <c r="AW147" s="14"/>
      <c r="AX147" s="14"/>
      <c r="AY147" s="164">
        <f t="shared" si="14"/>
        <v>0</v>
      </c>
      <c r="AZ147" s="153"/>
      <c r="BA147" s="109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>
        <v>0</v>
      </c>
      <c r="BI147" s="17"/>
      <c r="BJ147" s="17" t="s">
        <v>1255</v>
      </c>
      <c r="BK147" s="18" t="s">
        <v>1255</v>
      </c>
      <c r="BL147" s="16"/>
      <c r="BM147" s="130" t="s">
        <v>436</v>
      </c>
      <c r="BN147" s="130" t="s">
        <v>456</v>
      </c>
      <c r="BO147" s="130" t="s">
        <v>522</v>
      </c>
      <c r="BP147" s="18" t="s">
        <v>1255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8" t="str">
        <f t="shared" si="19"/>
        <v>MecânicaLocomotiva</v>
      </c>
    </row>
    <row r="148" spans="1:72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635</v>
      </c>
      <c r="E149" s="159">
        <v>61</v>
      </c>
      <c r="F149" s="126" t="s">
        <v>583</v>
      </c>
      <c r="G149" s="142" t="str">
        <f>IF(D149="","*",VLOOKUP(F149,BS_ATIVIDADE[],3,FALSE))</f>
        <v>OUTROS</v>
      </c>
      <c r="H149" s="106" t="s">
        <v>593</v>
      </c>
      <c r="I149" s="106" t="s">
        <v>593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1142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1143</v>
      </c>
      <c r="W149" s="151" t="s">
        <v>1144</v>
      </c>
      <c r="X149" s="104" t="s">
        <v>416</v>
      </c>
      <c r="Y149" s="129" t="s">
        <v>415</v>
      </c>
      <c r="Z149" s="104"/>
      <c r="AA149" s="105" t="s">
        <v>593</v>
      </c>
      <c r="AB149" s="103"/>
      <c r="AC149" s="152"/>
      <c r="AD149" s="107" t="s">
        <v>593</v>
      </c>
      <c r="AE149" s="105" t="s">
        <v>593</v>
      </c>
      <c r="AF149" s="105" t="s">
        <v>593</v>
      </c>
      <c r="AG149" s="105" t="s">
        <v>593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>
        <v>0.33333333333333331</v>
      </c>
      <c r="AS149" s="108">
        <v>0.41736111111111113</v>
      </c>
      <c r="AT149" s="108">
        <v>0.58402777777777781</v>
      </c>
      <c r="AU149" s="136"/>
      <c r="AV149" s="136"/>
      <c r="AW149" s="14"/>
      <c r="AX149" s="14"/>
      <c r="AY149" s="164">
        <f t="shared" si="14"/>
        <v>0.16666666666666669</v>
      </c>
      <c r="AZ149" s="153"/>
      <c r="BA149" s="109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>
        <v>2</v>
      </c>
      <c r="BI149" s="17"/>
      <c r="BJ149" s="17" t="s">
        <v>1256</v>
      </c>
      <c r="BK149" s="18" t="s">
        <v>1257</v>
      </c>
      <c r="BL149" s="16"/>
      <c r="BM149" s="130" t="s">
        <v>445</v>
      </c>
      <c r="BN149" s="130" t="s">
        <v>445</v>
      </c>
      <c r="BO149" s="130" t="s">
        <v>445</v>
      </c>
      <c r="BP149" s="18" t="s">
        <v>593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8" t="str">
        <f t="shared" si="19"/>
        <v>OKOK</v>
      </c>
    </row>
    <row r="150" spans="1:72" ht="34.5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827</v>
      </c>
      <c r="E150" s="159">
        <v>61</v>
      </c>
      <c r="F150" s="126" t="s">
        <v>730</v>
      </c>
      <c r="G150" s="142" t="str">
        <f>IF(D150="","*",VLOOKUP(F150,BS_ATIVIDADE[],3,FALSE))</f>
        <v>MODERNIZAÇÃO</v>
      </c>
      <c r="H150" s="180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1142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1143</v>
      </c>
      <c r="W150" s="151" t="s">
        <v>1146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593</v>
      </c>
      <c r="AG150" s="105" t="s">
        <v>593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>
        <v>0.34305555555555556</v>
      </c>
      <c r="AS150" s="108">
        <v>0</v>
      </c>
      <c r="AT150" s="108">
        <v>6.9444444444444447E-4</v>
      </c>
      <c r="AU150" s="136"/>
      <c r="AV150" s="136"/>
      <c r="AW150" s="14"/>
      <c r="AX150" s="14"/>
      <c r="AY150" s="164">
        <f t="shared" si="14"/>
        <v>6.9444444444444447E-4</v>
      </c>
      <c r="AZ150" s="153"/>
      <c r="BA150" s="109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>
        <v>2</v>
      </c>
      <c r="BI150" s="17"/>
      <c r="BJ150" s="17" t="s">
        <v>1258</v>
      </c>
      <c r="BK150" s="18" t="s">
        <v>1259</v>
      </c>
      <c r="BL150" s="16"/>
      <c r="BM150" s="130" t="s">
        <v>445</v>
      </c>
      <c r="BN150" s="130" t="s">
        <v>445</v>
      </c>
      <c r="BO150" s="130" t="s">
        <v>445</v>
      </c>
      <c r="BP150" s="18" t="s">
        <v>593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8" t="str">
        <f t="shared" si="19"/>
        <v>OKOK</v>
      </c>
    </row>
    <row r="151" spans="1:72" ht="23.25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631</v>
      </c>
      <c r="E151" s="159">
        <v>62</v>
      </c>
      <c r="F151" s="126" t="s">
        <v>726</v>
      </c>
      <c r="G151" s="142" t="str">
        <f>IF(D151="","*",VLOOKUP(F151,BS_ATIVIDADE[],3,FALSE))</f>
        <v>MODERNIZAÇÃO</v>
      </c>
      <c r="H151" s="180" t="s">
        <v>593</v>
      </c>
      <c r="I151" s="106" t="s">
        <v>593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1143</v>
      </c>
      <c r="W151" s="151" t="s">
        <v>1055</v>
      </c>
      <c r="X151" s="104" t="s">
        <v>416</v>
      </c>
      <c r="Y151" s="129" t="s">
        <v>415</v>
      </c>
      <c r="Z151" s="104"/>
      <c r="AA151" s="105" t="s">
        <v>593</v>
      </c>
      <c r="AB151" s="103"/>
      <c r="AC151" s="152"/>
      <c r="AD151" s="107"/>
      <c r="AE151" s="105"/>
      <c r="AF151" s="105" t="s">
        <v>593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>
        <v>0.33333333333333331</v>
      </c>
      <c r="AS151" s="108">
        <v>0</v>
      </c>
      <c r="AT151" s="108">
        <v>6.9444444444444447E-4</v>
      </c>
      <c r="AU151" s="136"/>
      <c r="AV151" s="136"/>
      <c r="AW151" s="14"/>
      <c r="AX151" s="14"/>
      <c r="AY151" s="164">
        <f t="shared" si="14"/>
        <v>6.9444444444444447E-4</v>
      </c>
      <c r="AZ151" s="153"/>
      <c r="BA151" s="109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>
        <v>0</v>
      </c>
      <c r="BI151" s="17"/>
      <c r="BJ151" s="17" t="s">
        <v>1256</v>
      </c>
      <c r="BK151" s="18" t="s">
        <v>1260</v>
      </c>
      <c r="BL151" s="16"/>
      <c r="BM151" s="130" t="s">
        <v>431</v>
      </c>
      <c r="BN151" s="130" t="s">
        <v>453</v>
      </c>
      <c r="BO151" s="130" t="s">
        <v>561</v>
      </c>
      <c r="BP151" s="18" t="s">
        <v>1260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8" t="str">
        <f t="shared" si="19"/>
        <v>NãoControláveisVandalismo</v>
      </c>
    </row>
    <row r="152" spans="1:72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635</v>
      </c>
      <c r="E152" s="159">
        <v>61</v>
      </c>
      <c r="F152" s="126" t="s">
        <v>583</v>
      </c>
      <c r="G152" s="142" t="str">
        <f>IF(D152="","*",VLOOKUP(F152,BS_ATIVIDADE[],3,FALSE))</f>
        <v>OUTROS</v>
      </c>
      <c r="H152" s="180" t="s">
        <v>593</v>
      </c>
      <c r="I152" s="106" t="s">
        <v>593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1154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1143</v>
      </c>
      <c r="W152" s="151" t="s">
        <v>1155</v>
      </c>
      <c r="X152" s="104" t="s">
        <v>416</v>
      </c>
      <c r="Y152" s="129" t="s">
        <v>415</v>
      </c>
      <c r="Z152" s="104"/>
      <c r="AA152" s="105" t="s">
        <v>593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>
        <v>0.33333333333333331</v>
      </c>
      <c r="AS152" s="108">
        <v>0</v>
      </c>
      <c r="AT152" s="108">
        <v>0</v>
      </c>
      <c r="AU152" s="136"/>
      <c r="AV152" s="136"/>
      <c r="AW152" s="14"/>
      <c r="AX152" s="14"/>
      <c r="AY152" s="164">
        <f t="shared" si="14"/>
        <v>0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>
        <v>0</v>
      </c>
      <c r="BI152" s="17"/>
      <c r="BJ152" s="17" t="s">
        <v>1261</v>
      </c>
      <c r="BK152" s="18" t="s">
        <v>1261</v>
      </c>
      <c r="BL152" s="16"/>
      <c r="BM152" s="130" t="s">
        <v>440</v>
      </c>
      <c r="BN152" s="130" t="s">
        <v>460</v>
      </c>
      <c r="BO152" s="130" t="s">
        <v>574</v>
      </c>
      <c r="BP152" s="18" t="s">
        <v>1262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8" t="str">
        <f t="shared" si="19"/>
        <v>CCOCirculaçãoIntervaloContrato</v>
      </c>
    </row>
    <row r="153" spans="1:72" ht="28.5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828</v>
      </c>
      <c r="E153" s="159">
        <v>66</v>
      </c>
      <c r="F153" s="126" t="s">
        <v>786</v>
      </c>
      <c r="G153" s="142" t="str">
        <f>IF(D153="","*",VLOOKUP(F153,BS_ATIVIDADE[],3,FALSE))</f>
        <v>OUTROS</v>
      </c>
      <c r="H153" s="180" t="s">
        <v>184</v>
      </c>
      <c r="I153" s="106" t="s">
        <v>1107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1143</v>
      </c>
      <c r="W153" s="151" t="s">
        <v>1156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593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>
        <v>0</v>
      </c>
      <c r="AS153" s="108">
        <v>0</v>
      </c>
      <c r="AT153" s="108">
        <v>0</v>
      </c>
      <c r="AU153" s="136"/>
      <c r="AV153" s="136"/>
      <c r="AW153" s="14"/>
      <c r="AX153" s="14"/>
      <c r="AY153" s="164">
        <f t="shared" si="14"/>
        <v>0</v>
      </c>
      <c r="AZ153" s="153"/>
      <c r="BA153" s="109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>
        <v>0</v>
      </c>
      <c r="BI153" s="17"/>
      <c r="BJ153" s="17" t="s">
        <v>1261</v>
      </c>
      <c r="BK153" s="18" t="s">
        <v>1261</v>
      </c>
      <c r="BL153" s="16"/>
      <c r="BM153" s="130" t="s">
        <v>440</v>
      </c>
      <c r="BN153" s="130" t="s">
        <v>460</v>
      </c>
      <c r="BO153" s="130" t="s">
        <v>574</v>
      </c>
      <c r="BP153" s="18" t="s">
        <v>1261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8" t="str">
        <f t="shared" si="19"/>
        <v>CCOCirculaçãoIntervaloContrato</v>
      </c>
    </row>
    <row r="154" spans="1:72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889</v>
      </c>
      <c r="E154" s="159">
        <v>146</v>
      </c>
      <c r="F154" s="126" t="s">
        <v>775</v>
      </c>
      <c r="G154" s="142" t="str">
        <f>IF(D154="","*",VLOOKUP(F154,BS_ATIVIDADE[],3,FALSE))</f>
        <v>SOLDA</v>
      </c>
      <c r="H154" s="106" t="s">
        <v>593</v>
      </c>
      <c r="I154" s="106" t="s">
        <v>593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1104</v>
      </c>
      <c r="W154" s="151" t="s">
        <v>1055</v>
      </c>
      <c r="X154" s="104" t="s">
        <v>421</v>
      </c>
      <c r="Y154" s="129" t="s">
        <v>424</v>
      </c>
      <c r="Z154" s="104"/>
      <c r="AA154" s="105" t="s">
        <v>593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>
        <v>0.44861111111111113</v>
      </c>
      <c r="AS154" s="108">
        <v>0.58819444444444446</v>
      </c>
      <c r="AT154" s="108">
        <v>0.65069444444444446</v>
      </c>
      <c r="AU154" s="136"/>
      <c r="AV154" s="136"/>
      <c r="AW154" s="14"/>
      <c r="AX154" s="14"/>
      <c r="AY154" s="164">
        <f t="shared" si="14"/>
        <v>6.25E-2</v>
      </c>
      <c r="AZ154" s="153"/>
      <c r="BA154" s="109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>
        <v>2</v>
      </c>
      <c r="BI154" s="17"/>
      <c r="BJ154" s="17" t="s">
        <v>1263</v>
      </c>
      <c r="BK154" s="18" t="s">
        <v>1264</v>
      </c>
      <c r="BL154" s="16"/>
      <c r="BM154" s="130" t="s">
        <v>445</v>
      </c>
      <c r="BN154" s="130" t="s">
        <v>445</v>
      </c>
      <c r="BO154" s="130" t="s">
        <v>445</v>
      </c>
      <c r="BP154" s="18" t="s">
        <v>593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8" t="str">
        <f t="shared" si="19"/>
        <v>OKOK</v>
      </c>
    </row>
    <row r="155" spans="1:72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870</v>
      </c>
      <c r="E155" s="159">
        <v>93</v>
      </c>
      <c r="F155" s="126" t="s">
        <v>671</v>
      </c>
      <c r="G155" s="142" t="str">
        <f>IF(D155="","*",VLOOKUP(F155,BS_ATIVIDADE[],3,FALSE))</f>
        <v>LIMPEZA LASTRO</v>
      </c>
      <c r="H155" s="106" t="s">
        <v>593</v>
      </c>
      <c r="I155" s="106" t="s">
        <v>593</v>
      </c>
      <c r="J155" s="105">
        <v>53</v>
      </c>
      <c r="K155" s="105">
        <v>109.05</v>
      </c>
      <c r="L155" s="105" t="s">
        <v>593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1104</v>
      </c>
      <c r="W155" s="151" t="s">
        <v>1191</v>
      </c>
      <c r="X155" s="104" t="s">
        <v>421</v>
      </c>
      <c r="Y155" s="129" t="s">
        <v>424</v>
      </c>
      <c r="Z155" s="104"/>
      <c r="AA155" s="105" t="s">
        <v>593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>
        <v>0.39027777777777778</v>
      </c>
      <c r="AS155" s="108">
        <v>0.3923611111111111</v>
      </c>
      <c r="AT155" s="108">
        <v>0.47569444444444442</v>
      </c>
      <c r="AU155" s="136"/>
      <c r="AV155" s="136"/>
      <c r="AW155" s="14"/>
      <c r="AX155" s="14"/>
      <c r="AY155" s="164">
        <f t="shared" si="14"/>
        <v>8.3333333333333315E-2</v>
      </c>
      <c r="AZ155" s="153"/>
      <c r="BA155" s="109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>
        <v>0</v>
      </c>
      <c r="BI155" s="17"/>
      <c r="BJ155" s="17" t="s">
        <v>1265</v>
      </c>
      <c r="BK155" s="18" t="s">
        <v>1266</v>
      </c>
      <c r="BL155" s="16"/>
      <c r="BM155" s="130" t="s">
        <v>436</v>
      </c>
      <c r="BN155" s="130" t="s">
        <v>456</v>
      </c>
      <c r="BO155" s="130" t="s">
        <v>522</v>
      </c>
      <c r="BP155" s="18" t="s">
        <v>1266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8" t="str">
        <f t="shared" si="19"/>
        <v>MecânicaLocomotiva</v>
      </c>
    </row>
    <row r="156" spans="1:72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794</v>
      </c>
      <c r="E156" s="159">
        <v>60</v>
      </c>
      <c r="F156" s="126" t="s">
        <v>698</v>
      </c>
      <c r="G156" s="142" t="str">
        <f>IF(D156="","*",VLOOKUP(F156,BS_ATIVIDADE[],3,FALSE))</f>
        <v>MECANIZAÇÃO - SOCADORA</v>
      </c>
      <c r="H156" s="106" t="s">
        <v>1149</v>
      </c>
      <c r="I156" s="106" t="s">
        <v>1149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1061</v>
      </c>
      <c r="W156" s="151" t="s">
        <v>1050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593</v>
      </c>
      <c r="AG156" s="105" t="s">
        <v>593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>
        <v>0.34097222222222223</v>
      </c>
      <c r="AS156" s="108">
        <v>0</v>
      </c>
      <c r="AT156" s="108">
        <v>0</v>
      </c>
      <c r="AU156" s="136"/>
      <c r="AV156" s="136"/>
      <c r="AW156" s="14"/>
      <c r="AX156" s="14"/>
      <c r="AY156" s="164">
        <f t="shared" si="14"/>
        <v>0</v>
      </c>
      <c r="AZ156" s="153"/>
      <c r="BA156" s="109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>
        <v>0</v>
      </c>
      <c r="BI156" s="17"/>
      <c r="BJ156" s="17" t="s">
        <v>1267</v>
      </c>
      <c r="BK156" s="18" t="s">
        <v>1267</v>
      </c>
      <c r="BL156" s="16"/>
      <c r="BM156" s="130" t="s">
        <v>440</v>
      </c>
      <c r="BN156" s="130" t="s">
        <v>469</v>
      </c>
      <c r="BO156" s="130" t="s">
        <v>530</v>
      </c>
      <c r="BP156" s="18" t="s">
        <v>1267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8" t="str">
        <f t="shared" si="19"/>
        <v>CCOCirculaçãoIntervaloOportunidade</v>
      </c>
    </row>
    <row r="157" spans="1:72">
      <c r="A157" s="47" t="str">
        <f t="shared" si="15"/>
        <v>CAIQUE (TMA-677)46059</v>
      </c>
      <c r="B157" s="102">
        <v>46059</v>
      </c>
      <c r="C157" s="135">
        <f>IF(BS_CONTROLE[[#This Row],[DATA]]="","",WEEKNUM(BS_CONTROLE[[#This Row],[DATA]]))</f>
        <v>6</v>
      </c>
      <c r="D157" s="104" t="s">
        <v>859</v>
      </c>
      <c r="E157" s="159">
        <v>57</v>
      </c>
      <c r="F157" s="126" t="s">
        <v>726</v>
      </c>
      <c r="G157" s="142" t="str">
        <f>IF(D157="","*",VLOOKUP(F157,BS_ATIVIDADE[],3,FALSE))</f>
        <v>MODERNIZAÇÃO</v>
      </c>
      <c r="H157" s="106" t="s">
        <v>593</v>
      </c>
      <c r="I157" s="106" t="s">
        <v>593</v>
      </c>
      <c r="J157" s="105">
        <v>48</v>
      </c>
      <c r="K157" s="105">
        <v>123.363</v>
      </c>
      <c r="L157" s="105" t="s">
        <v>593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7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6">
        <v>0.35416666666666669</v>
      </c>
      <c r="P157" s="106">
        <v>6.25E-2</v>
      </c>
      <c r="Q157" s="105">
        <v>1</v>
      </c>
      <c r="R157" s="10" t="str">
        <f>IFERROR(_xlfn.XLOOKUP(F157, BS_ATIVIDADE[ATIVIDADE],BS_ATIVIDADE[UNIDADE] ), "*")</f>
        <v>Nº DE SOLDA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5" t="s">
        <v>1100</v>
      </c>
      <c r="W157" s="151" t="s">
        <v>1055</v>
      </c>
      <c r="X157" s="104" t="s">
        <v>421</v>
      </c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5" t="str">
        <f>IF(BS_CONTROLE[[#This Row],[Entre - Estações]]=0, "-", BS_CONTROLE[[#This Row],[Entre - Estações]])</f>
        <v>ZWI-ZEM</v>
      </c>
      <c r="AN157" s="105">
        <f>IF(BS_CONTROLE[[#This Row],[SB]]=0, "-", BS_CONTROLE[[#This Row],[SB]])</f>
        <v>1241231</v>
      </c>
      <c r="AO157" s="105">
        <f>IF(BS_CONTROLE[[#This Row],[SUB]]=0, "-", BS_CONTROLE[[#This Row],[SUB]])</f>
        <v>48</v>
      </c>
      <c r="AP157" s="105">
        <f>BS_CONTROLE[[#This Row],[KM - Inicio]]</f>
        <v>123.363</v>
      </c>
      <c r="AQ157" s="105">
        <f>BS_CONTROLE[[#This Row],[KM - Inicio]]</f>
        <v>123.363</v>
      </c>
      <c r="AR157" s="108">
        <v>0.42222222222222222</v>
      </c>
      <c r="AS157" s="108">
        <v>0.43055555555555558</v>
      </c>
      <c r="AT157" s="108">
        <v>0.5</v>
      </c>
      <c r="AU157" s="136"/>
      <c r="AV157" s="136"/>
      <c r="AW157" s="14"/>
      <c r="AX157" s="14"/>
      <c r="AY157" s="164">
        <f t="shared" si="14"/>
        <v>6.944444444444442E-2</v>
      </c>
      <c r="AZ157" s="153"/>
      <c r="BA157" s="109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50"/>
      <c r="BG157" s="16"/>
      <c r="BH157" s="17">
        <v>2</v>
      </c>
      <c r="BI157" s="17"/>
      <c r="BJ157" s="17" t="s">
        <v>1268</v>
      </c>
      <c r="BK157" s="18" t="s">
        <v>1269</v>
      </c>
      <c r="BL157" s="16"/>
      <c r="BM157" s="130" t="s">
        <v>445</v>
      </c>
      <c r="BN157" s="130" t="s">
        <v>445</v>
      </c>
      <c r="BO157" s="130" t="s">
        <v>445</v>
      </c>
      <c r="BP157" s="18" t="s">
        <v>593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8" t="str">
        <f t="shared" si="19"/>
        <v>OKOK</v>
      </c>
    </row>
    <row r="158" spans="1:72">
      <c r="A158" s="47" t="str">
        <f t="shared" si="15"/>
        <v>WALTER (TP-810)46059</v>
      </c>
      <c r="B158" s="102">
        <v>46059</v>
      </c>
      <c r="C158" s="135">
        <f>IF(BS_CONTROLE[[#This Row],[DATA]]="","",WEEKNUM(BS_CONTROLE[[#This Row],[DATA]]))</f>
        <v>6</v>
      </c>
      <c r="D158" s="104" t="s">
        <v>945</v>
      </c>
      <c r="E158" s="159">
        <v>58</v>
      </c>
      <c r="F158" s="126" t="s">
        <v>726</v>
      </c>
      <c r="G158" s="142" t="str">
        <f>IF(D158="","*",VLOOKUP(F158,BS_ATIVIDADE[],3,FALSE))</f>
        <v>MODERNIZAÇÃO</v>
      </c>
      <c r="H158" s="106" t="s">
        <v>593</v>
      </c>
      <c r="I158" s="106" t="s">
        <v>593</v>
      </c>
      <c r="J158" s="105">
        <v>48</v>
      </c>
      <c r="K158" s="105">
        <v>123.465</v>
      </c>
      <c r="L158" s="105" t="s">
        <v>593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7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6">
        <v>0.35416666666666669</v>
      </c>
      <c r="P158" s="106">
        <v>6.25E-2</v>
      </c>
      <c r="Q158" s="105">
        <v>1</v>
      </c>
      <c r="R158" s="10" t="str">
        <f>IFERROR(_xlfn.XLOOKUP(F158, BS_ATIVIDADE[ATIVIDADE],BS_ATIVIDADE[UNIDADE] ), "*")</f>
        <v>Nº DE SOLDA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5" t="s">
        <v>1100</v>
      </c>
      <c r="W158" s="151" t="s">
        <v>1055</v>
      </c>
      <c r="X158" s="104" t="s">
        <v>421</v>
      </c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5" t="str">
        <f>IF(BS_CONTROLE[[#This Row],[Entre - Estações]]=0, "-", BS_CONTROLE[[#This Row],[Entre - Estações]])</f>
        <v>ZWI-ZEM</v>
      </c>
      <c r="AN158" s="105">
        <f>IF(BS_CONTROLE[[#This Row],[SB]]=0, "-", BS_CONTROLE[[#This Row],[SB]])</f>
        <v>1241231</v>
      </c>
      <c r="AO158" s="105">
        <f>IF(BS_CONTROLE[[#This Row],[SUB]]=0, "-", BS_CONTROLE[[#This Row],[SUB]])</f>
        <v>48</v>
      </c>
      <c r="AP158" s="105">
        <f>BS_CONTROLE[[#This Row],[KM - Inicio]]</f>
        <v>123.465</v>
      </c>
      <c r="AQ158" s="105">
        <f>BS_CONTROLE[[#This Row],[KM - Inicio]]</f>
        <v>123.465</v>
      </c>
      <c r="AR158" s="108">
        <v>0.42222222222222222</v>
      </c>
      <c r="AS158" s="108">
        <v>0.43055555555555558</v>
      </c>
      <c r="AT158" s="108">
        <v>0.5</v>
      </c>
      <c r="AU158" s="136"/>
      <c r="AV158" s="136"/>
      <c r="AW158" s="14"/>
      <c r="AX158" s="14"/>
      <c r="AY158" s="164">
        <f t="shared" si="14"/>
        <v>6.944444444444442E-2</v>
      </c>
      <c r="AZ158" s="153"/>
      <c r="BA158" s="109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50"/>
      <c r="BG158" s="16"/>
      <c r="BH158" s="17">
        <v>2</v>
      </c>
      <c r="BI158" s="17"/>
      <c r="BJ158" s="17" t="s">
        <v>1268</v>
      </c>
      <c r="BK158" s="18" t="s">
        <v>1269</v>
      </c>
      <c r="BL158" s="16"/>
      <c r="BM158" s="130" t="s">
        <v>445</v>
      </c>
      <c r="BN158" s="130" t="s">
        <v>445</v>
      </c>
      <c r="BO158" s="130" t="s">
        <v>445</v>
      </c>
      <c r="BP158" s="18" t="s">
        <v>593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8" t="str">
        <f t="shared" si="19"/>
        <v>OKOK</v>
      </c>
    </row>
    <row r="159" spans="1:72">
      <c r="A159" s="47" t="str">
        <f t="shared" si="15"/>
        <v>EXPANSÃO TURMA 146059</v>
      </c>
      <c r="B159" s="102">
        <v>46059</v>
      </c>
      <c r="C159" s="135">
        <f>IF(BS_CONTROLE[[#This Row],[DATA]]="","",WEEKNUM(BS_CONTROLE[[#This Row],[DATA]]))</f>
        <v>6</v>
      </c>
      <c r="D159" s="104" t="s">
        <v>594</v>
      </c>
      <c r="E159" s="159">
        <v>94</v>
      </c>
      <c r="F159" s="126" t="s">
        <v>654</v>
      </c>
      <c r="G159" s="142" t="str">
        <f>IF(D159="","*",VLOOKUP(F159,BS_ATIVIDADE[],3,FALSE))</f>
        <v>EXPANSÃO</v>
      </c>
      <c r="H159" s="106" t="s">
        <v>593</v>
      </c>
      <c r="I159" s="106" t="s">
        <v>593</v>
      </c>
      <c r="J159" s="105">
        <v>53</v>
      </c>
      <c r="K159" s="105">
        <v>123.59</v>
      </c>
      <c r="L159" s="105" t="s">
        <v>593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6">
        <v>0.35416666666666669</v>
      </c>
      <c r="P159" s="106">
        <v>6.25E-2</v>
      </c>
      <c r="Q159" s="105">
        <v>1</v>
      </c>
      <c r="R159" s="10" t="str">
        <f>IFERROR(_xlfn.XLOOKUP(F159, BS_ATIVIDADE[ATIVIDADE],BS_ATIVIDADE[UNIDADE] ), "*")</f>
        <v>Nº DE SOLDA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5" t="s">
        <v>1270</v>
      </c>
      <c r="W159" s="151" t="s">
        <v>1055</v>
      </c>
      <c r="X159" s="104" t="s">
        <v>421</v>
      </c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ZZV-ZPG</v>
      </c>
      <c r="AN159" s="105" t="str">
        <f>IF(BS_CONTROLE[[#This Row],[SB]]=0, "-", BS_CONTROLE[[#This Row],[SB]])</f>
        <v>ZPGZZV</v>
      </c>
      <c r="AO159" s="105">
        <f>IF(BS_CONTROLE[[#This Row],[SUB]]=0, "-", BS_CONTROLE[[#This Row],[SUB]])</f>
        <v>53</v>
      </c>
      <c r="AP159" s="105">
        <f>BS_CONTROLE[[#This Row],[KM - Inicio]]</f>
        <v>123.59</v>
      </c>
      <c r="AQ159" s="105">
        <f>BS_CONTROLE[[#This Row],[KM - Inicio]]</f>
        <v>123.59</v>
      </c>
      <c r="AR159" s="108">
        <v>0.33333333333333331</v>
      </c>
      <c r="AS159" s="108">
        <v>0.375</v>
      </c>
      <c r="AT159" s="108">
        <v>0.4375</v>
      </c>
      <c r="AU159" s="136"/>
      <c r="AV159" s="136"/>
      <c r="AW159" s="14"/>
      <c r="AX159" s="14"/>
      <c r="AY159" s="164">
        <f t="shared" si="14"/>
        <v>6.25E-2</v>
      </c>
      <c r="AZ159" s="153"/>
      <c r="BA159" s="109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50"/>
      <c r="BG159" s="16"/>
      <c r="BH159" s="17">
        <v>2</v>
      </c>
      <c r="BI159" s="17"/>
      <c r="BJ159" s="17" t="s">
        <v>1271</v>
      </c>
      <c r="BK159" s="18" t="s">
        <v>1271</v>
      </c>
      <c r="BL159" s="16"/>
      <c r="BM159" s="130" t="s">
        <v>445</v>
      </c>
      <c r="BN159" s="130" t="s">
        <v>445</v>
      </c>
      <c r="BO159" s="130" t="s">
        <v>445</v>
      </c>
      <c r="BP159" s="18" t="s">
        <v>593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8" t="str">
        <f t="shared" si="19"/>
        <v>OKOK</v>
      </c>
    </row>
    <row r="160" spans="1:72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>
      <c r="A162" s="47" t="str">
        <f t="shared" si="15"/>
        <v>EXPANSÃO TURMA 146060</v>
      </c>
      <c r="B162" s="102">
        <v>46060</v>
      </c>
      <c r="C162" s="135">
        <f>IF(BS_CONTROLE[[#This Row],[DATA]]="","",WEEKNUM(BS_CONTROLE[[#This Row],[DATA]]))</f>
        <v>6</v>
      </c>
      <c r="D162" s="104" t="s">
        <v>594</v>
      </c>
      <c r="E162" s="159"/>
      <c r="F162" s="126" t="s">
        <v>654</v>
      </c>
      <c r="G162" s="142" t="str">
        <f>IF(D162="","*",VLOOKUP(F162,BS_ATIVIDADE[],3,FALSE))</f>
        <v>EXPANSÃO</v>
      </c>
      <c r="H162" s="106" t="s">
        <v>593</v>
      </c>
      <c r="I162" s="106" t="s">
        <v>593</v>
      </c>
      <c r="J162" s="105">
        <v>70</v>
      </c>
      <c r="K162" s="105">
        <v>113.4</v>
      </c>
      <c r="L162" s="105" t="s">
        <v>593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6">
        <v>0.35416666666666669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5" t="s">
        <v>1272</v>
      </c>
      <c r="W162" s="151" t="s">
        <v>1055</v>
      </c>
      <c r="X162" s="104" t="s">
        <v>421</v>
      </c>
      <c r="Y162" s="129" t="s">
        <v>424</v>
      </c>
      <c r="Z162" s="104"/>
      <c r="AA162" s="105" t="s">
        <v>593</v>
      </c>
      <c r="AB162" s="103"/>
      <c r="AC162" s="126" t="s">
        <v>593</v>
      </c>
      <c r="AD162" s="105" t="s">
        <v>593</v>
      </c>
      <c r="AE162" s="105" t="s">
        <v>593</v>
      </c>
      <c r="AF162" s="105" t="s">
        <v>593</v>
      </c>
      <c r="AG162" s="105" t="s">
        <v>593</v>
      </c>
      <c r="AH162" s="15"/>
      <c r="AI162" s="126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ZCD</v>
      </c>
      <c r="AN162" s="105" t="str">
        <f>IF(BS_CONTROLE[[#This Row],[SB]]=0, "-", BS_CONTROLE[[#This Row],[SB]])</f>
        <v>ZCD1</v>
      </c>
      <c r="AO162" s="105">
        <f>IF(BS_CONTROLE[[#This Row],[SUB]]=0, "-", BS_CONTROLE[[#This Row],[SUB]])</f>
        <v>70</v>
      </c>
      <c r="AP162" s="105">
        <f>BS_CONTROLE[[#This Row],[KM - Inicio]]</f>
        <v>113.4</v>
      </c>
      <c r="AQ162" s="105">
        <f>BS_CONTROLE[[#This Row],[KM - Inicio]]</f>
        <v>113.4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 t="shared" si="14"/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50"/>
      <c r="BG162" s="16"/>
      <c r="BH162" s="17">
        <v>0</v>
      </c>
      <c r="BI162" s="17"/>
      <c r="BJ162" s="17" t="s">
        <v>1273</v>
      </c>
      <c r="BK162" s="18" t="s">
        <v>1274</v>
      </c>
      <c r="BL162" s="16"/>
      <c r="BM162" s="130" t="s">
        <v>447</v>
      </c>
      <c r="BN162" s="130" t="s">
        <v>471</v>
      </c>
      <c r="BO162" s="130" t="s">
        <v>471</v>
      </c>
      <c r="BP162" s="18" t="s">
        <v>593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8" t="str">
        <f t="shared" si="19"/>
        <v>CondiçõesClimáticaChuva</v>
      </c>
    </row>
    <row r="163" spans="1:72">
      <c r="A163" s="47" t="str">
        <f t="shared" si="15"/>
        <v>KLECIO (TP-699)</v>
      </c>
      <c r="B163" s="102"/>
      <c r="C163" s="135" t="str">
        <f>IF(BS_CONTROLE[[#This Row],[DATA]]="","",WEEKNUM(BS_CONTROLE[[#This Row],[DATA]]))</f>
        <v/>
      </c>
      <c r="D163" s="104" t="s">
        <v>911</v>
      </c>
      <c r="E163" s="159"/>
      <c r="F163" s="126" t="s">
        <v>775</v>
      </c>
      <c r="G163" s="142" t="str">
        <f>IF(D163="","*",VLOOKUP(F163,BS_ATIVIDADE[],3,FALSE))</f>
        <v>SOLDA</v>
      </c>
      <c r="H163" s="106" t="s">
        <v>593</v>
      </c>
      <c r="I163" s="106" t="s">
        <v>593</v>
      </c>
      <c r="J163" s="105">
        <v>70</v>
      </c>
      <c r="K163" s="105">
        <v>134.9</v>
      </c>
      <c r="L163" s="105" t="s">
        <v>593</v>
      </c>
      <c r="M163" s="105" t="s">
        <v>1052</v>
      </c>
      <c r="N163" s="150" t="s">
        <v>1053</v>
      </c>
      <c r="O163" s="106">
        <v>0.33333333333333331</v>
      </c>
      <c r="P163" s="106">
        <v>6.25E-2</v>
      </c>
      <c r="Q163" s="172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51" t="s">
        <v>1054</v>
      </c>
      <c r="W163" s="151" t="s">
        <v>1055</v>
      </c>
      <c r="X163" s="104" t="s">
        <v>421</v>
      </c>
      <c r="Y163" s="129"/>
      <c r="Z163" s="104"/>
      <c r="AA163" s="105" t="s">
        <v>593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ZRX-ZWX</v>
      </c>
      <c r="AN163" s="105" t="str">
        <f>IF(BS_CONTROLE[[#This Row],[SB]]=0, "-", BS_CONTROLE[[#This Row],[SB]])</f>
        <v>ZRQ1/133ZRQ1</v>
      </c>
      <c r="AO163" s="105">
        <f>IF(BS_CONTROLE[[#This Row],[SUB]]=0, "-", BS_CONTROLE[[#This Row],[SUB]])</f>
        <v>70</v>
      </c>
      <c r="AP163" s="105">
        <f>BS_CONTROLE[[#This Row],[KM - Inicio]]</f>
        <v>134.9</v>
      </c>
      <c r="AQ163" s="105">
        <f>BS_CONTROLE[[#This Row],[KM - Inicio]]</f>
        <v>134.9</v>
      </c>
      <c r="AR163" s="108"/>
      <c r="AS163" s="108"/>
      <c r="AT163" s="108"/>
      <c r="AU163" s="136"/>
      <c r="AV163" s="136"/>
      <c r="AW163" s="14"/>
      <c r="AX163" s="14"/>
      <c r="AY163" s="164">
        <f t="shared" si="14"/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>
      <c r="A164" s="47" t="str">
        <f t="shared" si="15"/>
        <v>V4846060</v>
      </c>
      <c r="B164" s="102">
        <v>46060</v>
      </c>
      <c r="C164" s="135">
        <f>IF(BS_CONTROLE[[#This Row],[DATA]]="","",WEEKNUM(BS_CONTROLE[[#This Row],[DATA]]))</f>
        <v>6</v>
      </c>
      <c r="D164" s="104" t="s">
        <v>1043</v>
      </c>
      <c r="E164" s="159"/>
      <c r="F164" s="126" t="s">
        <v>607</v>
      </c>
      <c r="G164" s="142" t="str">
        <f>IF(D164="","*",VLOOKUP(F164,BS_ATIVIDADE[],3,FALSE))</f>
        <v>OUTROS</v>
      </c>
      <c r="H164" s="106" t="s">
        <v>360</v>
      </c>
      <c r="I164" s="106" t="s">
        <v>1275</v>
      </c>
      <c r="J164" s="105">
        <v>70</v>
      </c>
      <c r="K164" s="105">
        <v>82</v>
      </c>
      <c r="L164" s="105" t="s">
        <v>593</v>
      </c>
      <c r="M164" s="105" t="s">
        <v>1276</v>
      </c>
      <c r="N164" s="150" t="s">
        <v>1277</v>
      </c>
      <c r="O164" s="106">
        <v>0.33333333333333331</v>
      </c>
      <c r="P164" s="106">
        <v>4.1666666666666664E-2</v>
      </c>
      <c r="Q164" s="172">
        <v>1</v>
      </c>
      <c r="R164" s="10" t="str">
        <f>IFERROR(_xlfn.XLOOKUP(F164, BS_ATIVIDADE[ATIVIDADE],BS_ATIVIDADE[UNIDADE] ), "*")</f>
        <v>BINÁRIO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51" t="s">
        <v>1046</v>
      </c>
      <c r="W164" s="151" t="s">
        <v>1047</v>
      </c>
      <c r="X164" s="104" t="s">
        <v>421</v>
      </c>
      <c r="Y164" s="129" t="s">
        <v>424</v>
      </c>
      <c r="Z164" s="104"/>
      <c r="AA164" s="105">
        <v>1</v>
      </c>
      <c r="AB164" s="126" t="s">
        <v>412</v>
      </c>
      <c r="AC164" s="126" t="s">
        <v>593</v>
      </c>
      <c r="AD164" s="107">
        <v>0.29166666666666669</v>
      </c>
      <c r="AE164" s="105">
        <v>6249</v>
      </c>
      <c r="AF164" s="105" t="s">
        <v>593</v>
      </c>
      <c r="AG164" s="105" t="s">
        <v>593</v>
      </c>
      <c r="AH164" s="15"/>
      <c r="AI164" s="126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5" t="str">
        <f>IF(BS_CONTROLE[[#This Row],[Entre - Estações]]=0, "-", BS_CONTROLE[[#This Row],[Entre - Estações]])</f>
        <v>ZAC-ZSK</v>
      </c>
      <c r="AN164" s="105" t="str">
        <f>IF(BS_CONTROLE[[#This Row],[SB]]=0, "-", BS_CONTROLE[[#This Row],[SB]])</f>
        <v>ZACZSK</v>
      </c>
      <c r="AO164" s="105">
        <f>IF(BS_CONTROLE[[#This Row],[SUB]]=0, "-", BS_CONTROLE[[#This Row],[SUB]])</f>
        <v>70</v>
      </c>
      <c r="AP164" s="105">
        <f>BS_CONTROLE[[#This Row],[KM - Inicio]]</f>
        <v>82</v>
      </c>
      <c r="AQ164" s="105">
        <f>BS_CONTROLE[[#This Row],[KM - Inicio]]</f>
        <v>82</v>
      </c>
      <c r="AR164" s="108">
        <v>0.32291666666666669</v>
      </c>
      <c r="AS164" s="108">
        <v>0.40069444444444446</v>
      </c>
      <c r="AT164" s="108">
        <v>0.44236111111111109</v>
      </c>
      <c r="AU164" s="136"/>
      <c r="AV164" s="136"/>
      <c r="AW164" s="14"/>
      <c r="AX164" s="14"/>
      <c r="AY164" s="164">
        <f t="shared" si="14"/>
        <v>4.166666666666663E-2</v>
      </c>
      <c r="AZ164" s="153"/>
      <c r="BA164" s="109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50"/>
      <c r="BG164" s="16"/>
      <c r="BH164" s="17">
        <v>2</v>
      </c>
      <c r="BI164" s="17"/>
      <c r="BJ164" s="17" t="s">
        <v>1278</v>
      </c>
      <c r="BK164" s="18" t="s">
        <v>1279</v>
      </c>
      <c r="BL164" s="16"/>
      <c r="BM164" s="130" t="s">
        <v>445</v>
      </c>
      <c r="BN164" s="130" t="s">
        <v>445</v>
      </c>
      <c r="BO164" s="130" t="s">
        <v>445</v>
      </c>
      <c r="BP164" s="18" t="s">
        <v>593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8" t="str">
        <f t="shared" si="19"/>
        <v>OKOK</v>
      </c>
    </row>
    <row r="165" spans="1:72" ht="20.25" customHeight="1">
      <c r="A165" s="47" t="str">
        <f t="shared" si="15"/>
        <v>W5846060</v>
      </c>
      <c r="B165" s="102">
        <v>46060</v>
      </c>
      <c r="C165" s="135">
        <f>IF(BS_CONTROLE[[#This Row],[DATA]]="","",WEEKNUM(BS_CONTROLE[[#This Row],[DATA]]))</f>
        <v>6</v>
      </c>
      <c r="D165" s="104" t="s">
        <v>824</v>
      </c>
      <c r="E165" s="159"/>
      <c r="F165" s="126" t="s">
        <v>756</v>
      </c>
      <c r="G165" s="142" t="str">
        <f>IF(D165="","*",VLOOKUP(F165,BS_ATIVIDADE[],3,FALSE))</f>
        <v>DORMENTE - DESCARGA</v>
      </c>
      <c r="H165" s="105">
        <v>106109</v>
      </c>
      <c r="I165" s="105">
        <v>106109</v>
      </c>
      <c r="J165" s="105">
        <v>68</v>
      </c>
      <c r="K165" s="105">
        <v>64</v>
      </c>
      <c r="L165" s="105">
        <v>95</v>
      </c>
      <c r="M165" s="105" t="s">
        <v>1052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6">
        <v>0.39583333333333331</v>
      </c>
      <c r="P165" s="106">
        <v>4.1666666666666664E-2</v>
      </c>
      <c r="Q165" s="105">
        <v>88</v>
      </c>
      <c r="R165" s="10" t="str">
        <f>IFERROR(_xlfn.XLOOKUP(F165, BS_ATIVIDADE[ATIVIDADE],BS_ATIVIDADE[UNIDADE] ), "*")</f>
        <v>Nº DE DORMENTES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5" t="s">
        <v>1064</v>
      </c>
      <c r="W165" s="151" t="s">
        <v>1280</v>
      </c>
      <c r="X165" s="104" t="s">
        <v>421</v>
      </c>
      <c r="Y165" s="129" t="s">
        <v>424</v>
      </c>
      <c r="Z165" s="104"/>
      <c r="AA165" s="105" t="s">
        <v>1281</v>
      </c>
      <c r="AB165" s="103" t="s">
        <v>423</v>
      </c>
      <c r="AC165" s="152" t="s">
        <v>406</v>
      </c>
      <c r="AD165" s="107">
        <v>0.29166666666666669</v>
      </c>
      <c r="AE165" s="105">
        <v>9341</v>
      </c>
      <c r="AF165" s="105" t="s">
        <v>593</v>
      </c>
      <c r="AG165" s="105"/>
      <c r="AH165" s="15"/>
      <c r="AI165" s="126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81">
        <f>BS_CONTROLE[[#This Row],[Local - Partida]]</f>
        <v>106109</v>
      </c>
      <c r="AL165" s="181">
        <f>BS_CONTROLE[[#This Row],[Local - Encerramento]]</f>
        <v>106109</v>
      </c>
      <c r="AM165" s="105" t="str">
        <f>IF(BS_CONTROLE[[#This Row],[Entre - Estações]]=0, "-", BS_CONTROLE[[#This Row],[Entre - Estações]])</f>
        <v>ZRX-ZWX</v>
      </c>
      <c r="AN165" s="105" t="str">
        <f>IF(BS_CONTROLE[[#This Row],[SB]]=0, "-", BS_CONTROLE[[#This Row],[SB]])</f>
        <v>K63K65</v>
      </c>
      <c r="AO165" s="105">
        <f>IF(BS_CONTROLE[[#This Row],[SUB]]=0, "-", BS_CONTROLE[[#This Row],[SUB]])</f>
        <v>68</v>
      </c>
      <c r="AP165" s="105">
        <f>BS_CONTROLE[[#This Row],[KM - Inicio]]</f>
        <v>64</v>
      </c>
      <c r="AQ165" s="105">
        <f>BS_CONTROLE[[#This Row],[KM - Inicio]]</f>
        <v>64</v>
      </c>
      <c r="AR165" s="108">
        <v>0.35208333333333336</v>
      </c>
      <c r="AS165" s="108">
        <v>0.5229166666666667</v>
      </c>
      <c r="AT165" s="108">
        <v>0.56458333333333333</v>
      </c>
      <c r="AU165" s="136"/>
      <c r="AV165" s="136"/>
      <c r="AW165" s="14"/>
      <c r="AX165" s="14"/>
      <c r="AY165" s="164">
        <f t="shared" si="14"/>
        <v>4.166666666666663E-2</v>
      </c>
      <c r="AZ165" s="153"/>
      <c r="BA165" s="109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50"/>
      <c r="BG165" s="16"/>
      <c r="BH165" s="17">
        <v>2</v>
      </c>
      <c r="BI165" s="17"/>
      <c r="BJ165" s="17" t="s">
        <v>1282</v>
      </c>
      <c r="BK165" s="17" t="s">
        <v>1283</v>
      </c>
      <c r="BL165" s="16"/>
      <c r="BM165" s="130" t="s">
        <v>445</v>
      </c>
      <c r="BN165" s="130" t="s">
        <v>445</v>
      </c>
      <c r="BO165" s="130" t="s">
        <v>445</v>
      </c>
      <c r="BP165" s="18" t="s">
        <v>593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8" t="str">
        <f t="shared" si="19"/>
        <v>OKOK</v>
      </c>
    </row>
    <row r="166" spans="1:72" ht="36" customHeight="1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>
      <c r="A167" s="47" t="str">
        <f t="shared" si="15"/>
        <v>V4246060</v>
      </c>
      <c r="B167" s="102">
        <v>46060</v>
      </c>
      <c r="C167" s="135">
        <f>IF(BS_CONTROLE[[#This Row],[DATA]]="","",WEEKNUM(BS_CONTROLE[[#This Row],[DATA]]))</f>
        <v>6</v>
      </c>
      <c r="D167" s="104" t="s">
        <v>767</v>
      </c>
      <c r="E167" s="159"/>
      <c r="F167" s="126" t="s">
        <v>607</v>
      </c>
      <c r="G167" s="142" t="str">
        <f>IF(D167="","*",VLOOKUP(F167,BS_ATIVIDADE[],3,FALSE))</f>
        <v>OUTROS</v>
      </c>
      <c r="H167" s="105" t="s">
        <v>104</v>
      </c>
      <c r="I167" s="105" t="s">
        <v>1284</v>
      </c>
      <c r="J167" s="105">
        <v>56</v>
      </c>
      <c r="K167" s="105">
        <v>201</v>
      </c>
      <c r="L167" s="105" t="s">
        <v>593</v>
      </c>
      <c r="M167" s="105" t="s">
        <v>1285</v>
      </c>
      <c r="N167" s="150" t="s">
        <v>1286</v>
      </c>
      <c r="O167" s="106">
        <v>0.33333333333333331</v>
      </c>
      <c r="P167" s="106">
        <v>4.1666666666666664E-2</v>
      </c>
      <c r="Q167" s="172">
        <v>1</v>
      </c>
      <c r="R167" s="10" t="str">
        <f>IFERROR(_xlfn.XLOOKUP(F167, BS_ATIVIDADE[ATIVIDADE],BS_ATIVIDADE[UNIDADE] ), "*")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51" t="s">
        <v>1046</v>
      </c>
      <c r="W167" s="151" t="s">
        <v>1047</v>
      </c>
      <c r="X167" s="104" t="s">
        <v>421</v>
      </c>
      <c r="Y167" s="129" t="s">
        <v>424</v>
      </c>
      <c r="Z167" s="104"/>
      <c r="AA167" s="105">
        <v>1</v>
      </c>
      <c r="AB167" s="103" t="s">
        <v>412</v>
      </c>
      <c r="AC167" s="126" t="s">
        <v>593</v>
      </c>
      <c r="AD167" s="107">
        <v>0.33333333333333331</v>
      </c>
      <c r="AE167" s="105">
        <v>6241</v>
      </c>
      <c r="AF167" s="105" t="s">
        <v>593</v>
      </c>
      <c r="AG167" s="105" t="s">
        <v>593</v>
      </c>
      <c r="AH167" s="15"/>
      <c r="AI167" s="126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5" t="str">
        <f>IF(BS_CONTROLE[[#This Row],[Entre - Estações]]=0, "-", BS_CONTROLE[[#This Row],[Entre - Estações]])</f>
        <v>ZYU-ZBV</v>
      </c>
      <c r="AN167" s="105" t="str">
        <f>IF(BS_CONTROLE[[#This Row],[SB]]=0, "-", BS_CONTROLE[[#This Row],[SB]])</f>
        <v>ZYUZBV</v>
      </c>
      <c r="AO167" s="105">
        <f>IF(BS_CONTROLE[[#This Row],[SUB]]=0, "-", BS_CONTROLE[[#This Row],[SUB]])</f>
        <v>56</v>
      </c>
      <c r="AP167" s="105">
        <f>BS_CONTROLE[[#This Row],[KM - Inicio]]</f>
        <v>201</v>
      </c>
      <c r="AQ167" s="105">
        <f>BS_CONTROLE[[#This Row],[KM - Inicio]]</f>
        <v>201</v>
      </c>
      <c r="AR167" s="108">
        <v>0.32222222222222224</v>
      </c>
      <c r="AS167" s="108">
        <v>0.38958333333333334</v>
      </c>
      <c r="AT167" s="108">
        <v>0.43125000000000002</v>
      </c>
      <c r="AU167" s="136"/>
      <c r="AV167" s="136"/>
      <c r="AW167" s="14"/>
      <c r="AX167" s="14"/>
      <c r="AY167" s="164">
        <f t="shared" si="14"/>
        <v>4.1666666666666685E-2</v>
      </c>
      <c r="AZ167" s="153"/>
      <c r="BA167" s="109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50"/>
      <c r="BG167" s="16"/>
      <c r="BH167" s="17">
        <v>2</v>
      </c>
      <c r="BI167" s="17"/>
      <c r="BJ167" s="17" t="s">
        <v>1287</v>
      </c>
      <c r="BK167" s="18" t="s">
        <v>1288</v>
      </c>
      <c r="BL167" s="16"/>
      <c r="BM167" s="130" t="s">
        <v>445</v>
      </c>
      <c r="BN167" s="130" t="s">
        <v>445</v>
      </c>
      <c r="BO167" s="130" t="s">
        <v>445</v>
      </c>
      <c r="BP167" s="18" t="s">
        <v>593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8" t="str">
        <f t="shared" si="19"/>
        <v>OKOK</v>
      </c>
    </row>
    <row r="168" spans="1:72">
      <c r="A168" s="47" t="str">
        <f t="shared" si="15"/>
        <v>V9346060</v>
      </c>
      <c r="B168" s="102">
        <v>46060</v>
      </c>
      <c r="C168" s="135">
        <f>IF(BS_CONTROLE[[#This Row],[DATA]]="","",WEEKNUM(BS_CONTROLE[[#This Row],[DATA]]))</f>
        <v>6</v>
      </c>
      <c r="D168" s="104" t="s">
        <v>810</v>
      </c>
      <c r="E168" s="159">
        <v>162</v>
      </c>
      <c r="F168" s="126" t="s">
        <v>698</v>
      </c>
      <c r="G168" s="142" t="str">
        <f>IF(D168="","*",VLOOKUP(F168,BS_ATIVIDADE[],3,FALSE))</f>
        <v>MECANIZAÇÃO - SOCADORA</v>
      </c>
      <c r="H168" s="105" t="s">
        <v>104</v>
      </c>
      <c r="I168" s="105" t="s">
        <v>104</v>
      </c>
      <c r="J168" s="105">
        <v>56</v>
      </c>
      <c r="K168" s="105">
        <v>206.38</v>
      </c>
      <c r="L168" s="105">
        <v>206.7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6">
        <v>0.35416666666666669</v>
      </c>
      <c r="P168" s="106">
        <v>8.3333333333333329E-2</v>
      </c>
      <c r="Q168" s="105">
        <v>200</v>
      </c>
      <c r="R168" s="10" t="str">
        <f>IFERROR(_xlfn.XLOOKUP(F168, BS_ATIVIDADE[ATIVIDADE],BS_ATIVIDADE[UNIDADE] ), "*")</f>
        <v>M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5" t="s">
        <v>1061</v>
      </c>
      <c r="W168" s="151" t="s">
        <v>1050</v>
      </c>
      <c r="X168" s="104" t="s">
        <v>421</v>
      </c>
      <c r="Y168" s="129" t="s">
        <v>424</v>
      </c>
      <c r="Z168" s="104"/>
      <c r="AA168" s="105">
        <v>1</v>
      </c>
      <c r="AB168" s="103" t="s">
        <v>412</v>
      </c>
      <c r="AC168" s="126" t="s">
        <v>593</v>
      </c>
      <c r="AD168" s="107">
        <v>0.29166666666666669</v>
      </c>
      <c r="AE168" s="105">
        <v>7309</v>
      </c>
      <c r="AF168" s="105"/>
      <c r="AG168" s="105"/>
      <c r="AH168" s="15"/>
      <c r="AI168" s="126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5" t="str">
        <f>IF(BS_CONTROLE[[#This Row],[Entre - Estações]]=0, "-", BS_CONTROLE[[#This Row],[Entre - Estações]])</f>
        <v>ZYU-ZST</v>
      </c>
      <c r="AN168" s="105" t="str">
        <f>IF(BS_CONTROLE[[#This Row],[SB]]=0, "-", BS_CONTROLE[[#This Row],[SB]])</f>
        <v>206ZST</v>
      </c>
      <c r="AO168" s="105">
        <f>IF(BS_CONTROLE[[#This Row],[SUB]]=0, "-", BS_CONTROLE[[#This Row],[SUB]])</f>
        <v>56</v>
      </c>
      <c r="AP168" s="105">
        <f>BS_CONTROLE[[#This Row],[KM - Inicio]]</f>
        <v>206.38</v>
      </c>
      <c r="AQ168" s="105">
        <f>BS_CONTROLE[[#This Row],[KM - Inicio]]</f>
        <v>206.38</v>
      </c>
      <c r="AR168" s="108">
        <v>0.3576388888888889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 t="shared" si="14"/>
        <v>0</v>
      </c>
      <c r="AZ168" s="153"/>
      <c r="BA168" s="109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50"/>
      <c r="BG168" s="16"/>
      <c r="BH168" s="17">
        <v>0</v>
      </c>
      <c r="BI168" s="17"/>
      <c r="BJ168" s="17" t="s">
        <v>1289</v>
      </c>
      <c r="BK168" s="18" t="s">
        <v>1290</v>
      </c>
      <c r="BL168" s="16"/>
      <c r="BM168" s="130" t="s">
        <v>440</v>
      </c>
      <c r="BN168" s="130" t="s">
        <v>469</v>
      </c>
      <c r="BO168" s="130" t="s">
        <v>568</v>
      </c>
      <c r="BP168" s="18" t="s">
        <v>593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8" t="str">
        <f t="shared" si="19"/>
        <v>CCOCirculaçãoIntervaloOportunidade</v>
      </c>
    </row>
    <row r="169" spans="1:72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>
      <c r="A173" s="47" t="str">
        <f t="shared" si="15"/>
        <v>E1746060</v>
      </c>
      <c r="B173" s="102">
        <v>46060</v>
      </c>
      <c r="C173" s="135">
        <f>IF(BS_CONTROLE[[#This Row],[DATA]]="","",WEEKNUM(BS_CONTROLE[[#This Row],[DATA]]))</f>
        <v>6</v>
      </c>
      <c r="D173" s="104" t="s">
        <v>737</v>
      </c>
      <c r="E173" s="159">
        <v>4</v>
      </c>
      <c r="F173" s="126" t="s">
        <v>595</v>
      </c>
      <c r="G173" s="142" t="str">
        <f>IF(D173="","*",VLOOKUP(F173,BS_ATIVIDADE[],3,FALSE))</f>
        <v>CAMINHÂO - SOLDA</v>
      </c>
      <c r="H173" s="106" t="s">
        <v>201</v>
      </c>
      <c r="I173" s="106" t="s">
        <v>201</v>
      </c>
      <c r="J173" s="105">
        <v>55</v>
      </c>
      <c r="K173" s="105">
        <v>81</v>
      </c>
      <c r="L173" s="105">
        <v>82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6">
        <v>0.375</v>
      </c>
      <c r="P173" s="106">
        <v>0.16666666666666666</v>
      </c>
      <c r="Q173" s="105">
        <v>4</v>
      </c>
      <c r="R173" s="10" t="str">
        <f>IFERROR(_xlfn.XLOOKUP(F173, BS_ATIVIDADE[ATIVIDADE],BS_ATIVIDADE[UNIDADE] ), "*")</f>
        <v>Nº DE SOLDA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5" t="s">
        <v>1084</v>
      </c>
      <c r="W173" s="151" t="s">
        <v>1085</v>
      </c>
      <c r="X173" s="104" t="s">
        <v>421</v>
      </c>
      <c r="Y173" s="129" t="s">
        <v>424</v>
      </c>
      <c r="Z173" s="104"/>
      <c r="AA173" s="105">
        <v>1</v>
      </c>
      <c r="AB173" s="103" t="s">
        <v>412</v>
      </c>
      <c r="AC173" s="126" t="s">
        <v>593</v>
      </c>
      <c r="AD173" s="107">
        <v>0.33333333333333331</v>
      </c>
      <c r="AE173" s="105">
        <v>6251</v>
      </c>
      <c r="AF173" s="105" t="s">
        <v>593</v>
      </c>
      <c r="AG173" s="105" t="s">
        <v>593</v>
      </c>
      <c r="AH173" s="15"/>
      <c r="AI173" s="126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5" t="str">
        <f>IF(BS_CONTROLE[[#This Row],[Entre - Estações]]=0, "-", BS_CONTROLE[[#This Row],[Entre - Estações]])</f>
        <v>ZKE-ZWW</v>
      </c>
      <c r="AN173" s="105" t="str">
        <f>IF(BS_CONTROLE[[#This Row],[SB]]=0, "-", BS_CONTROLE[[#This Row],[SB]])</f>
        <v>K83K802</v>
      </c>
      <c r="AO173" s="105">
        <f>IF(BS_CONTROLE[[#This Row],[SUB]]=0, "-", BS_CONTROLE[[#This Row],[SUB]])</f>
        <v>55</v>
      </c>
      <c r="AP173" s="105">
        <f>BS_CONTROLE[[#This Row],[KM - Inicio]]</f>
        <v>81</v>
      </c>
      <c r="AQ173" s="105">
        <f>BS_CONTROLE[[#This Row],[KM - Inicio]]</f>
        <v>81</v>
      </c>
      <c r="AR173" s="108">
        <v>0.33680555555555558</v>
      </c>
      <c r="AS173" s="108">
        <v>0.37152777777777779</v>
      </c>
      <c r="AT173" s="108">
        <v>0.46805555555555556</v>
      </c>
      <c r="AU173" s="136"/>
      <c r="AV173" s="136"/>
      <c r="AW173" s="14"/>
      <c r="AX173" s="14"/>
      <c r="AY173" s="164">
        <f t="shared" si="14"/>
        <v>9.6527777777777768E-2</v>
      </c>
      <c r="AZ173" s="153"/>
      <c r="BA173" s="109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50"/>
      <c r="BG173" s="16"/>
      <c r="BH173" s="17">
        <v>2</v>
      </c>
      <c r="BI173" s="17"/>
      <c r="BJ173" s="17" t="s">
        <v>1291</v>
      </c>
      <c r="BK173" s="18" t="s">
        <v>1292</v>
      </c>
      <c r="BL173" s="16"/>
      <c r="BM173" s="130" t="s">
        <v>440</v>
      </c>
      <c r="BN173" s="130" t="s">
        <v>469</v>
      </c>
      <c r="BO173" s="130" t="s">
        <v>547</v>
      </c>
      <c r="BP173" s="18" t="s">
        <v>593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8" t="str">
        <f t="shared" si="19"/>
        <v>CCOCirculaçãoIntervaloOportunidade</v>
      </c>
    </row>
    <row r="174" spans="1:72">
      <c r="A174" s="47" t="str">
        <f t="shared" si="15"/>
        <v>V89</v>
      </c>
      <c r="B174" s="102"/>
      <c r="C174" s="135" t="str">
        <f>IF(BS_CONTROLE[[#This Row],[DATA]]="","",WEEKNUM(BS_CONTROLE[[#This Row],[DATA]]))</f>
        <v/>
      </c>
      <c r="D174" s="104" t="s">
        <v>803</v>
      </c>
      <c r="E174" s="159"/>
      <c r="F174" s="126" t="s">
        <v>698</v>
      </c>
      <c r="G174" s="142" t="str">
        <f>IF(D174="","*",VLOOKUP(F174,BS_ATIVIDADE[],3,FALSE))</f>
        <v>MECANIZAÇÃO - SOCADORA</v>
      </c>
      <c r="H174" s="105" t="s">
        <v>201</v>
      </c>
      <c r="I174" s="105" t="s">
        <v>201</v>
      </c>
      <c r="J174" s="105">
        <v>48</v>
      </c>
      <c r="K174" s="105">
        <v>92.745000000000005</v>
      </c>
      <c r="L174" s="105">
        <v>93.587000000000003</v>
      </c>
      <c r="M174" s="1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5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6">
        <v>0.375</v>
      </c>
      <c r="P174" s="106">
        <v>0.16666666666666666</v>
      </c>
      <c r="Q174" s="172">
        <v>480</v>
      </c>
      <c r="R174" s="10" t="str">
        <f>IFERROR(_xlfn.XLOOKUP(F174, BS_ATIVIDADE[ATIVIDADE],BS_ATIVIDADE[UNIDADE] ), "*")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51" t="s">
        <v>1061</v>
      </c>
      <c r="W174" s="151" t="s">
        <v>1050</v>
      </c>
      <c r="X174" s="104" t="s">
        <v>421</v>
      </c>
      <c r="Y174" s="129"/>
      <c r="Z174" s="104"/>
      <c r="AA174" s="105">
        <v>1</v>
      </c>
      <c r="AB174" s="103" t="s">
        <v>412</v>
      </c>
      <c r="AC174" s="126"/>
      <c r="AD174" s="107">
        <v>0.35416666666666669</v>
      </c>
      <c r="AE174" s="105">
        <v>6239</v>
      </c>
      <c r="AF174" s="105"/>
      <c r="AG174" s="105"/>
      <c r="AH174" s="15"/>
      <c r="AI174" s="126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5" t="str">
        <f>IF(BS_CONTROLE[[#This Row],[Entre - Estações]]=0, "-", BS_CONTROLE[[#This Row],[Entre - Estações]])</f>
        <v>ZWW-ZKW</v>
      </c>
      <c r="AN174" s="105" t="str">
        <f>IF(BS_CONTROLE[[#This Row],[SB]]=0, "-", BS_CONTROLE[[#This Row],[SB]])</f>
        <v>K93K911</v>
      </c>
      <c r="AO174" s="105">
        <f>IF(BS_CONTROLE[[#This Row],[SUB]]=0, "-", BS_CONTROLE[[#This Row],[SUB]])</f>
        <v>48</v>
      </c>
      <c r="AP174" s="105">
        <f>BS_CONTROLE[[#This Row],[KM - Inicio]]</f>
        <v>92.745000000000005</v>
      </c>
      <c r="AQ174" s="105">
        <f>BS_CONTROLE[[#This Row],[KM - Inicio]]</f>
        <v>92.745000000000005</v>
      </c>
      <c r="AR174" s="108"/>
      <c r="AS174" s="108"/>
      <c r="AT174" s="108"/>
      <c r="AU174" s="136"/>
      <c r="AV174" s="136"/>
      <c r="AW174" s="14"/>
      <c r="AX174" s="14"/>
      <c r="AY174" s="164">
        <f t="shared" si="14"/>
        <v>0</v>
      </c>
      <c r="AZ174" s="153"/>
      <c r="BA174" s="109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>
      <c r="A175" s="47" t="str">
        <f t="shared" si="15"/>
        <v>CLEBISON (TP-728)46060</v>
      </c>
      <c r="B175" s="102">
        <v>46060</v>
      </c>
      <c r="C175" s="135">
        <f>IF(BS_CONTROLE[[#This Row],[DATA]]="","",WEEKNUM(BS_CONTROLE[[#This Row],[DATA]]))</f>
        <v>6</v>
      </c>
      <c r="D175" s="104" t="s">
        <v>864</v>
      </c>
      <c r="E175" s="159">
        <v>169</v>
      </c>
      <c r="F175" s="126" t="s">
        <v>775</v>
      </c>
      <c r="G175" s="142" t="str">
        <f>IF(D175="","*",VLOOKUP(F175,BS_ATIVIDADE[],3,FALSE))</f>
        <v>SOLDA</v>
      </c>
      <c r="H175" s="106" t="s">
        <v>593</v>
      </c>
      <c r="I175" s="106" t="s">
        <v>593</v>
      </c>
      <c r="J175" s="105">
        <v>55</v>
      </c>
      <c r="K175" s="105">
        <v>91.15</v>
      </c>
      <c r="L175" s="105">
        <v>91.516999999999996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6">
        <v>0.375</v>
      </c>
      <c r="P175" s="106">
        <v>8.3333333333333329E-2</v>
      </c>
      <c r="Q175" s="105">
        <v>1</v>
      </c>
      <c r="R175" s="10" t="str">
        <f>IFERROR(_xlfn.XLOOKUP(F175, BS_ATIVIDADE[ATIVIDADE],BS_ATIVIDADE[UNIDADE] ), "*")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5" t="s">
        <v>1220</v>
      </c>
      <c r="W175" s="151" t="s">
        <v>1055</v>
      </c>
      <c r="X175" s="104" t="s">
        <v>421</v>
      </c>
      <c r="Y175" s="129" t="s">
        <v>424</v>
      </c>
      <c r="Z175" s="104"/>
      <c r="AA175" s="105" t="s">
        <v>593</v>
      </c>
      <c r="AB175" s="103"/>
      <c r="AC175" s="126" t="s">
        <v>593</v>
      </c>
      <c r="AD175" s="107" t="s">
        <v>593</v>
      </c>
      <c r="AE175" s="107" t="s">
        <v>593</v>
      </c>
      <c r="AF175" s="107" t="s">
        <v>593</v>
      </c>
      <c r="AG175" s="107" t="s">
        <v>593</v>
      </c>
      <c r="AH175" s="15"/>
      <c r="AI175" s="126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ZWW-ZKW</v>
      </c>
      <c r="AN175" s="105" t="str">
        <f>IF(BS_CONTROLE[[#This Row],[SB]]=0, "-", BS_CONTROLE[[#This Row],[SB]])</f>
        <v>K93K912</v>
      </c>
      <c r="AO175" s="105">
        <f>IF(BS_CONTROLE[[#This Row],[SUB]]=0, "-", BS_CONTROLE[[#This Row],[SUB]])</f>
        <v>55</v>
      </c>
      <c r="AP175" s="105">
        <f>BS_CONTROLE[[#This Row],[KM - Inicio]]</f>
        <v>91.15</v>
      </c>
      <c r="AQ175" s="105">
        <f>BS_CONTROLE[[#This Row],[KM - Inicio]]</f>
        <v>91.15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 t="shared" si="14"/>
        <v>0</v>
      </c>
      <c r="AZ175" s="153"/>
      <c r="BA175" s="109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50"/>
      <c r="BG175" s="16"/>
      <c r="BH175" s="17">
        <v>0</v>
      </c>
      <c r="BI175" s="17"/>
      <c r="BJ175" s="17" t="s">
        <v>1293</v>
      </c>
      <c r="BK175" s="18" t="s">
        <v>1294</v>
      </c>
      <c r="BL175" s="16"/>
      <c r="BM175" s="130" t="s">
        <v>438</v>
      </c>
      <c r="BN175" s="130" t="s">
        <v>458</v>
      </c>
      <c r="BO175" s="130" t="s">
        <v>525</v>
      </c>
      <c r="BP175" s="18" t="s">
        <v>593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8" t="str">
        <f t="shared" si="19"/>
        <v>PCMVIARecursosInternos</v>
      </c>
    </row>
    <row r="176" spans="1:72">
      <c r="A176" s="47" t="str">
        <f t="shared" si="15"/>
        <v>ISMAEL(TP-726)46060</v>
      </c>
      <c r="B176" s="102">
        <v>46060</v>
      </c>
      <c r="C176" s="135">
        <f>IF(BS_CONTROLE[[#This Row],[DATA]]="","",WEEKNUM(BS_CONTROLE[[#This Row],[DATA]]))</f>
        <v>6</v>
      </c>
      <c r="D176" s="104" t="s">
        <v>892</v>
      </c>
      <c r="E176" s="159">
        <v>170</v>
      </c>
      <c r="F176" s="126" t="s">
        <v>775</v>
      </c>
      <c r="G176" s="142" t="str">
        <f>IF(D176="","*",VLOOKUP(F176,BS_ATIVIDADE[],3,FALSE))</f>
        <v>SOLDA</v>
      </c>
      <c r="H176" s="106" t="s">
        <v>593</v>
      </c>
      <c r="I176" s="106"/>
      <c r="J176" s="105">
        <v>55</v>
      </c>
      <c r="K176" s="105">
        <v>91.15</v>
      </c>
      <c r="L176" s="105">
        <v>91.516999999999996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6">
        <v>0.375</v>
      </c>
      <c r="P176" s="106">
        <v>8.3333333333333329E-2</v>
      </c>
      <c r="Q176" s="105">
        <v>1</v>
      </c>
      <c r="R176" s="10" t="str">
        <f>IFERROR(_xlfn.XLOOKUP(F176, BS_ATIVIDADE[ATIVIDADE],BS_ATIVIDADE[UNIDADE] ), "*")</f>
        <v>Nº DE SOLDA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5" t="s">
        <v>1220</v>
      </c>
      <c r="W176" s="151" t="s">
        <v>1055</v>
      </c>
      <c r="X176" s="104" t="s">
        <v>421</v>
      </c>
      <c r="Y176" s="129" t="s">
        <v>424</v>
      </c>
      <c r="Z176" s="104"/>
      <c r="AA176" s="105" t="s">
        <v>593</v>
      </c>
      <c r="AB176" s="103"/>
      <c r="AC176" s="126" t="s">
        <v>593</v>
      </c>
      <c r="AD176" s="107" t="s">
        <v>593</v>
      </c>
      <c r="AE176" s="107" t="s">
        <v>593</v>
      </c>
      <c r="AF176" s="107" t="s">
        <v>593</v>
      </c>
      <c r="AG176" s="107" t="s">
        <v>593</v>
      </c>
      <c r="AH176" s="15"/>
      <c r="AI176" s="126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ZWW-ZKW</v>
      </c>
      <c r="AN176" s="105" t="str">
        <f>IF(BS_CONTROLE[[#This Row],[SB]]=0, "-", BS_CONTROLE[[#This Row],[SB]])</f>
        <v>K93K912</v>
      </c>
      <c r="AO176" s="105">
        <f>IF(BS_CONTROLE[[#This Row],[SUB]]=0, "-", BS_CONTROLE[[#This Row],[SUB]])</f>
        <v>55</v>
      </c>
      <c r="AP176" s="105">
        <f>BS_CONTROLE[[#This Row],[KM - Inicio]]</f>
        <v>91.15</v>
      </c>
      <c r="AQ176" s="105">
        <f>BS_CONTROLE[[#This Row],[KM - Inicio]]</f>
        <v>91.15</v>
      </c>
      <c r="AR176" s="108">
        <v>0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 t="shared" si="14"/>
        <v>0</v>
      </c>
      <c r="AZ176" s="153"/>
      <c r="BA176" s="109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50"/>
      <c r="BG176" s="16"/>
      <c r="BH176" s="17">
        <v>0</v>
      </c>
      <c r="BI176" s="17"/>
      <c r="BJ176" s="17" t="s">
        <v>1293</v>
      </c>
      <c r="BK176" s="18" t="s">
        <v>1294</v>
      </c>
      <c r="BL176" s="16"/>
      <c r="BM176" s="130" t="s">
        <v>438</v>
      </c>
      <c r="BN176" s="130" t="s">
        <v>458</v>
      </c>
      <c r="BO176" s="130" t="s">
        <v>525</v>
      </c>
      <c r="BP176" s="18" t="s">
        <v>593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8" t="str">
        <f t="shared" si="19"/>
        <v>PCMVIARecursosInternos</v>
      </c>
    </row>
    <row r="177" spans="1:72">
      <c r="A177" s="47" t="str">
        <f t="shared" si="15"/>
        <v>TURMA FIXA VIA 46060</v>
      </c>
      <c r="B177" s="102">
        <v>46060</v>
      </c>
      <c r="C177" s="135">
        <f>IF(BS_CONTROLE[[#This Row],[DATA]]="","",WEEKNUM(BS_CONTROLE[[#This Row],[DATA]]))</f>
        <v>6</v>
      </c>
      <c r="D177" s="104" t="s">
        <v>845</v>
      </c>
      <c r="E177" s="159">
        <v>171</v>
      </c>
      <c r="F177" s="126" t="s">
        <v>671</v>
      </c>
      <c r="G177" s="142" t="str">
        <f>IF(D177="","*",VLOOKUP(F177,BS_ATIVIDADE[],3,FALSE))</f>
        <v>LIMPEZA LASTRO</v>
      </c>
      <c r="H177" s="106" t="s">
        <v>593</v>
      </c>
      <c r="I177" s="106" t="s">
        <v>593</v>
      </c>
      <c r="J177" s="105">
        <v>55</v>
      </c>
      <c r="K177" s="105">
        <v>135</v>
      </c>
      <c r="L177" s="105" t="s">
        <v>593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6">
        <v>0.375</v>
      </c>
      <c r="P177" s="106">
        <v>6.25E-2</v>
      </c>
      <c r="Q177" s="105">
        <v>30</v>
      </c>
      <c r="R177" s="10" t="str">
        <f>IFERROR(_xlfn.XLOOKUP(F177, BS_ATIVIDADE[ATIVIDADE],BS_ATIVIDADE[UNIDADE] ), "*")</f>
        <v>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5" t="s">
        <v>1220</v>
      </c>
      <c r="W177" s="151" t="s">
        <v>1191</v>
      </c>
      <c r="X177" s="104" t="s">
        <v>421</v>
      </c>
      <c r="Y177" s="129" t="s">
        <v>424</v>
      </c>
      <c r="Z177" s="104"/>
      <c r="AA177" s="105" t="s">
        <v>593</v>
      </c>
      <c r="AB177" s="103"/>
      <c r="AC177" s="126" t="s">
        <v>593</v>
      </c>
      <c r="AD177" s="107" t="s">
        <v>593</v>
      </c>
      <c r="AE177" s="107" t="s">
        <v>593</v>
      </c>
      <c r="AF177" s="107" t="s">
        <v>593</v>
      </c>
      <c r="AG177" s="107" t="s">
        <v>593</v>
      </c>
      <c r="AH177" s="15"/>
      <c r="AI177" s="126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5" t="str">
        <f>IF(BS_CONTROLE[[#This Row],[Entre - Estações]]=0, "-", BS_CONTROLE[[#This Row],[Entre - Estações]])</f>
        <v>ZEM</v>
      </c>
      <c r="AN177" s="105" t="str">
        <f>IF(BS_CONTROLE[[#This Row],[SB]]=0, "-", BS_CONTROLE[[#This Row],[SB]])</f>
        <v>ZEM2</v>
      </c>
      <c r="AO177" s="105">
        <f>IF(BS_CONTROLE[[#This Row],[SUB]]=0, "-", BS_CONTROLE[[#This Row],[SUB]])</f>
        <v>55</v>
      </c>
      <c r="AP177" s="105">
        <f>BS_CONTROLE[[#This Row],[KM - Inicio]]</f>
        <v>135</v>
      </c>
      <c r="AQ177" s="105">
        <f>BS_CONTROLE[[#This Row],[KM - Inicio]]</f>
        <v>135</v>
      </c>
      <c r="AR177" s="108">
        <v>0</v>
      </c>
      <c r="AS177" s="108">
        <v>0</v>
      </c>
      <c r="AT177" s="108">
        <v>0</v>
      </c>
      <c r="AU177" s="136"/>
      <c r="AV177" s="136"/>
      <c r="AW177" s="14"/>
      <c r="AX177" s="14"/>
      <c r="AY177" s="164">
        <f t="shared" si="14"/>
        <v>0</v>
      </c>
      <c r="AZ177" s="153"/>
      <c r="BA177" s="109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50"/>
      <c r="BG177" s="16"/>
      <c r="BH177" s="17">
        <v>0</v>
      </c>
      <c r="BI177" s="17"/>
      <c r="BJ177" s="17" t="s">
        <v>1293</v>
      </c>
      <c r="BK177" s="18" t="s">
        <v>1295</v>
      </c>
      <c r="BL177" s="16"/>
      <c r="BM177" s="130" t="s">
        <v>441</v>
      </c>
      <c r="BN177" s="130" t="s">
        <v>470</v>
      </c>
      <c r="BO177" s="130" t="s">
        <v>521</v>
      </c>
      <c r="BP177" s="18" t="s">
        <v>593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8" t="str">
        <f t="shared" si="19"/>
        <v>SuperExecução</v>
      </c>
    </row>
    <row r="178" spans="1:72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>
      <c r="A179" s="47" t="str">
        <f t="shared" si="15"/>
        <v>MOD ZRB46060</v>
      </c>
      <c r="B179" s="102">
        <v>46060</v>
      </c>
      <c r="C179" s="135">
        <f>IF(BS_CONTROLE[[#This Row],[DATA]]="","",WEEKNUM(BS_CONTROLE[[#This Row],[DATA]]))</f>
        <v>6</v>
      </c>
      <c r="D179" s="104" t="s">
        <v>617</v>
      </c>
      <c r="E179" s="159">
        <v>173</v>
      </c>
      <c r="F179" s="126" t="s">
        <v>583</v>
      </c>
      <c r="G179" s="142" t="str">
        <f>IF(D179="","*",VLOOKUP(F179,BS_ATIVIDADE[],3,FALSE))</f>
        <v>OUTROS</v>
      </c>
      <c r="H179" s="106" t="s">
        <v>593</v>
      </c>
      <c r="I179" s="106" t="s">
        <v>593</v>
      </c>
      <c r="J179" s="105">
        <v>48</v>
      </c>
      <c r="K179" s="105">
        <v>145.834</v>
      </c>
      <c r="L179" s="105">
        <v>151.78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7" t="s">
        <v>1296</v>
      </c>
      <c r="O179" s="106">
        <v>0.33333333333333331</v>
      </c>
      <c r="P179" s="106">
        <v>0.16666666666666666</v>
      </c>
      <c r="Q179" s="105">
        <v>1</v>
      </c>
      <c r="R179" s="10" t="str">
        <f>IFERROR(_xlfn.XLOOKUP(F179, BS_ATIVIDADE[ATIVIDADE],BS_ATIVIDADE[UNIDADE] ), "*")</f>
        <v>BINÁRIO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5" t="s">
        <v>1100</v>
      </c>
      <c r="W179" s="151" t="s">
        <v>1297</v>
      </c>
      <c r="X179" s="104" t="s">
        <v>416</v>
      </c>
      <c r="Y179" s="129" t="s">
        <v>415</v>
      </c>
      <c r="Z179" s="104"/>
      <c r="AA179" s="105" t="s">
        <v>593</v>
      </c>
      <c r="AB179" s="103"/>
      <c r="AC179" s="126" t="s">
        <v>593</v>
      </c>
      <c r="AD179" s="107" t="s">
        <v>593</v>
      </c>
      <c r="AE179" s="107" t="s">
        <v>593</v>
      </c>
      <c r="AF179" s="107" t="s">
        <v>593</v>
      </c>
      <c r="AG179" s="107" t="s">
        <v>593</v>
      </c>
      <c r="AH179" s="15"/>
      <c r="AI179" s="126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5" t="str">
        <f>IF(BS_CONTROLE[[#This Row],[Entre - Estações]]=0, "-", BS_CONTROLE[[#This Row],[Entre - Estações]])</f>
        <v>ZEJ</v>
      </c>
      <c r="AN179" s="105" t="str">
        <f>IF(BS_CONTROLE[[#This Row],[SB]]=0, "-", BS_CONTROLE[[#This Row],[SB]])</f>
        <v>ZEJZRB</v>
      </c>
      <c r="AO179" s="105">
        <f>IF(BS_CONTROLE[[#This Row],[SUB]]=0, "-", BS_CONTROLE[[#This Row],[SUB]])</f>
        <v>48</v>
      </c>
      <c r="AP179" s="105">
        <f>BS_CONTROLE[[#This Row],[KM - Inicio]]</f>
        <v>145.834</v>
      </c>
      <c r="AQ179" s="105">
        <f>BS_CONTROLE[[#This Row],[KM - Inicio]]</f>
        <v>145.834</v>
      </c>
      <c r="AR179" s="108" t="s">
        <v>593</v>
      </c>
      <c r="AS179" s="108">
        <v>0.38541666666666669</v>
      </c>
      <c r="AT179" s="108">
        <v>0.57291666666666663</v>
      </c>
      <c r="AU179" s="136"/>
      <c r="AV179" s="136"/>
      <c r="AW179" s="14"/>
      <c r="AX179" s="14"/>
      <c r="AY179" s="164">
        <f t="shared" si="14"/>
        <v>0.18749999999999994</v>
      </c>
      <c r="AZ179" s="153"/>
      <c r="BA179" s="109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50"/>
      <c r="BG179" s="16"/>
      <c r="BH179" s="17">
        <v>2</v>
      </c>
      <c r="BI179" s="17"/>
      <c r="BJ179" s="17" t="s">
        <v>1298</v>
      </c>
      <c r="BK179" s="18" t="s">
        <v>1299</v>
      </c>
      <c r="BL179" s="16"/>
      <c r="BM179" s="130" t="s">
        <v>445</v>
      </c>
      <c r="BN179" s="130" t="s">
        <v>445</v>
      </c>
      <c r="BO179" s="130" t="s">
        <v>445</v>
      </c>
      <c r="BP179" s="18" t="s">
        <v>593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8" t="str">
        <f t="shared" si="19"/>
        <v>OKOK</v>
      </c>
    </row>
    <row r="180" spans="1:72" ht="46.5">
      <c r="A180" s="47" t="str">
        <f t="shared" si="15"/>
        <v>W9646060</v>
      </c>
      <c r="B180" s="102">
        <v>46060</v>
      </c>
      <c r="C180" s="135">
        <f>IF(BS_CONTROLE[[#This Row],[DATA]]="","",WEEKNUM(BS_CONTROLE[[#This Row],[DATA]]))</f>
        <v>6</v>
      </c>
      <c r="D180" s="104" t="s">
        <v>840</v>
      </c>
      <c r="E180" s="159">
        <v>174</v>
      </c>
      <c r="F180" s="126" t="s">
        <v>715</v>
      </c>
      <c r="G180" s="142" t="str">
        <f>IF(D180="","*",VLOOKUP(F180,BS_ATIVIDADE[],3,FALSE))</f>
        <v>MODERNIZAÇÃO</v>
      </c>
      <c r="H180" s="106" t="s">
        <v>1139</v>
      </c>
      <c r="I180" s="106" t="s">
        <v>1139</v>
      </c>
      <c r="J180" s="105">
        <v>48</v>
      </c>
      <c r="K180" s="105">
        <v>150.6</v>
      </c>
      <c r="L180" s="105" t="s">
        <v>593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6">
        <v>0.3125</v>
      </c>
      <c r="P180" s="106">
        <v>6.9444444444444447E-4</v>
      </c>
      <c r="Q180" s="105">
        <v>1</v>
      </c>
      <c r="R180" s="10" t="str">
        <f>IFERROR(_xlfn.XLOOKUP(F180, BS_ATIVIDADE[ATIVIDADE],BS_ATIVIDADE[UNIDADE] ), "*")</f>
        <v>Nº DE DORMENTES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5" t="s">
        <v>1100</v>
      </c>
      <c r="W180" s="151" t="s">
        <v>1300</v>
      </c>
      <c r="X180" s="104" t="s">
        <v>416</v>
      </c>
      <c r="Y180" s="129" t="s">
        <v>415</v>
      </c>
      <c r="Z180" s="104"/>
      <c r="AA180" s="105">
        <v>1</v>
      </c>
      <c r="AB180" s="103" t="s">
        <v>412</v>
      </c>
      <c r="AC180" s="126" t="s">
        <v>593</v>
      </c>
      <c r="AD180" s="107">
        <v>0.29166666666666669</v>
      </c>
      <c r="AE180" s="105" t="s">
        <v>593</v>
      </c>
      <c r="AF180" s="107" t="s">
        <v>593</v>
      </c>
      <c r="AG180" s="107" t="s">
        <v>593</v>
      </c>
      <c r="AH180" s="15"/>
      <c r="AI180" s="126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5" t="str">
        <f>IF(BS_CONTROLE[[#This Row],[Entre - Estações]]=0, "-", BS_CONTROLE[[#This Row],[Entre - Estações]])</f>
        <v>ZEJ-ZRB</v>
      </c>
      <c r="AN180" s="105" t="str">
        <f>IF(BS_CONTROLE[[#This Row],[SB]]=0, "-", BS_CONTROLE[[#This Row],[SB]])</f>
        <v>ZRB1501</v>
      </c>
      <c r="AO180" s="105">
        <f>IF(BS_CONTROLE[[#This Row],[SUB]]=0, "-", BS_CONTROLE[[#This Row],[SUB]])</f>
        <v>48</v>
      </c>
      <c r="AP180" s="105">
        <f>BS_CONTROLE[[#This Row],[KM - Inicio]]</f>
        <v>150.6</v>
      </c>
      <c r="AQ180" s="105">
        <f>BS_CONTROLE[[#This Row],[KM - Inicio]]</f>
        <v>150.6</v>
      </c>
      <c r="AR180" s="108">
        <v>0.30763888888888891</v>
      </c>
      <c r="AS180" s="108">
        <v>0.38541666666666669</v>
      </c>
      <c r="AT180" s="108">
        <v>0.38611111111111113</v>
      </c>
      <c r="AU180" s="136"/>
      <c r="AV180" s="136"/>
      <c r="AW180" s="14"/>
      <c r="AX180" s="14"/>
      <c r="AY180" s="164">
        <f t="shared" si="14"/>
        <v>6.9444444444444198E-4</v>
      </c>
      <c r="AZ180" s="153"/>
      <c r="BA180" s="109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50"/>
      <c r="BG180" s="16"/>
      <c r="BH180" s="17">
        <v>2</v>
      </c>
      <c r="BI180" s="17"/>
      <c r="BJ180" s="17" t="s">
        <v>1301</v>
      </c>
      <c r="BK180" s="18" t="s">
        <v>1302</v>
      </c>
      <c r="BL180" s="16"/>
      <c r="BM180" s="130" t="s">
        <v>445</v>
      </c>
      <c r="BN180" s="130" t="s">
        <v>445</v>
      </c>
      <c r="BO180" s="130" t="s">
        <v>445</v>
      </c>
      <c r="BP180" s="18" t="s">
        <v>593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8" t="str">
        <f t="shared" si="19"/>
        <v>OKOK</v>
      </c>
    </row>
    <row r="181" spans="1:72">
      <c r="A181" s="47" t="str">
        <f t="shared" si="15"/>
        <v>CAIQUE (TMA-677)46060</v>
      </c>
      <c r="B181" s="102">
        <v>46060</v>
      </c>
      <c r="C181" s="135">
        <f>IF(BS_CONTROLE[[#This Row],[DATA]]="","",WEEKNUM(BS_CONTROLE[[#This Row],[DATA]]))</f>
        <v>6</v>
      </c>
      <c r="D181" s="104" t="s">
        <v>859</v>
      </c>
      <c r="E181" s="159"/>
      <c r="F181" s="126" t="s">
        <v>726</v>
      </c>
      <c r="G181" s="142" t="str">
        <f>IF(D181="","*",VLOOKUP(F181,BS_ATIVIDADE[],3,FALSE))</f>
        <v>MODERNIZAÇÃO</v>
      </c>
      <c r="H181" s="106" t="s">
        <v>593</v>
      </c>
      <c r="I181" s="106" t="s">
        <v>593</v>
      </c>
      <c r="J181" s="105">
        <v>48</v>
      </c>
      <c r="K181" s="105">
        <v>150.827</v>
      </c>
      <c r="L181" s="105" t="s">
        <v>593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6">
        <v>0.33333333333333331</v>
      </c>
      <c r="P181" s="106">
        <v>6.9444444444444447E-4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5" t="s">
        <v>1100</v>
      </c>
      <c r="W181" s="151" t="s">
        <v>1055</v>
      </c>
      <c r="X181" s="104" t="s">
        <v>416</v>
      </c>
      <c r="Y181" s="129" t="s">
        <v>415</v>
      </c>
      <c r="Z181" s="104"/>
      <c r="AA181" s="105" t="s">
        <v>593</v>
      </c>
      <c r="AB181" s="103"/>
      <c r="AC181" s="126" t="s">
        <v>593</v>
      </c>
      <c r="AD181" s="107" t="s">
        <v>593</v>
      </c>
      <c r="AE181" s="107" t="s">
        <v>593</v>
      </c>
      <c r="AF181" s="107" t="s">
        <v>593</v>
      </c>
      <c r="AG181" s="107" t="s">
        <v>593</v>
      </c>
      <c r="AH181" s="15"/>
      <c r="AI181" s="126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ZEJ-ZRB</v>
      </c>
      <c r="AN181" s="105" t="str">
        <f>IF(BS_CONTROLE[[#This Row],[SB]]=0, "-", BS_CONTROLE[[#This Row],[SB]])</f>
        <v>ZRB1501</v>
      </c>
      <c r="AO181" s="105">
        <f>IF(BS_CONTROLE[[#This Row],[SUB]]=0, "-", BS_CONTROLE[[#This Row],[SUB]])</f>
        <v>48</v>
      </c>
      <c r="AP181" s="105">
        <f>BS_CONTROLE[[#This Row],[KM - Inicio]]</f>
        <v>150.827</v>
      </c>
      <c r="AQ181" s="105">
        <f>BS_CONTROLE[[#This Row],[KM - Inicio]]</f>
        <v>150.827</v>
      </c>
      <c r="AR181" s="108" t="s">
        <v>593</v>
      </c>
      <c r="AS181" s="108">
        <v>0.38541666666666669</v>
      </c>
      <c r="AT181" s="108">
        <v>0.38611111111111113</v>
      </c>
      <c r="AU181" s="136"/>
      <c r="AV181" s="136"/>
      <c r="AW181" s="14"/>
      <c r="AX181" s="14"/>
      <c r="AY181" s="164">
        <f t="shared" si="14"/>
        <v>6.9444444444444198E-4</v>
      </c>
      <c r="AZ181" s="153"/>
      <c r="BA181" s="109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50"/>
      <c r="BG181" s="16"/>
      <c r="BH181" s="17">
        <v>2</v>
      </c>
      <c r="BI181" s="17"/>
      <c r="BJ181" s="17" t="s">
        <v>1303</v>
      </c>
      <c r="BK181" s="18" t="s">
        <v>1304</v>
      </c>
      <c r="BL181" s="16"/>
      <c r="BM181" s="130" t="s">
        <v>445</v>
      </c>
      <c r="BN181" s="130" t="s">
        <v>445</v>
      </c>
      <c r="BO181" s="130" t="s">
        <v>445</v>
      </c>
      <c r="BP181" s="18" t="s">
        <v>593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8" t="str">
        <f t="shared" si="19"/>
        <v>OKOK</v>
      </c>
    </row>
    <row r="182" spans="1:72">
      <c r="A182" s="47" t="str">
        <f t="shared" si="15"/>
        <v>WALTER (TP-810)46060</v>
      </c>
      <c r="B182" s="102">
        <v>46060</v>
      </c>
      <c r="C182" s="135">
        <f>IF(BS_CONTROLE[[#This Row],[DATA]]="","",WEEKNUM(BS_CONTROLE[[#This Row],[DATA]]))</f>
        <v>6</v>
      </c>
      <c r="D182" s="104" t="s">
        <v>945</v>
      </c>
      <c r="E182" s="159">
        <v>176</v>
      </c>
      <c r="F182" s="126" t="s">
        <v>726</v>
      </c>
      <c r="G182" s="142" t="str">
        <f>IF(D182="","*",VLOOKUP(F182,BS_ATIVIDADE[],3,FALSE))</f>
        <v>MODERNIZAÇÃO</v>
      </c>
      <c r="H182" s="106" t="s">
        <v>593</v>
      </c>
      <c r="I182" s="106" t="s">
        <v>593</v>
      </c>
      <c r="J182" s="105">
        <v>48</v>
      </c>
      <c r="K182" s="105">
        <v>150.92500000000001</v>
      </c>
      <c r="L182" s="105" t="s">
        <v>593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6">
        <v>0.33333333333333331</v>
      </c>
      <c r="P182" s="106">
        <v>6.9444444444444447E-4</v>
      </c>
      <c r="Q182" s="105">
        <v>1</v>
      </c>
      <c r="R182" s="10" t="str">
        <f>IFERROR(_xlfn.XLOOKUP(F182, BS_ATIVIDADE[ATIVIDADE],BS_ATIVIDADE[UNIDADE] ), "*")</f>
        <v>Nº DE SOLDA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5" t="s">
        <v>1100</v>
      </c>
      <c r="W182" s="151" t="s">
        <v>1055</v>
      </c>
      <c r="X182" s="104" t="s">
        <v>416</v>
      </c>
      <c r="Y182" s="129" t="s">
        <v>415</v>
      </c>
      <c r="Z182" s="104"/>
      <c r="AA182" s="105" t="s">
        <v>593</v>
      </c>
      <c r="AB182" s="103"/>
      <c r="AC182" s="126" t="s">
        <v>593</v>
      </c>
      <c r="AD182" s="107" t="s">
        <v>593</v>
      </c>
      <c r="AE182" s="107" t="s">
        <v>593</v>
      </c>
      <c r="AF182" s="105"/>
      <c r="AG182" s="105"/>
      <c r="AH182" s="15"/>
      <c r="AI182" s="126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5" t="str">
        <f>IF(BS_CONTROLE[[#This Row],[Entre - Estações]]=0, "-", BS_CONTROLE[[#This Row],[Entre - Estações]])</f>
        <v>ZEJ-ZRB</v>
      </c>
      <c r="AN182" s="105" t="str">
        <f>IF(BS_CONTROLE[[#This Row],[SB]]=0, "-", BS_CONTROLE[[#This Row],[SB]])</f>
        <v>ZRB1501</v>
      </c>
      <c r="AO182" s="105">
        <f>IF(BS_CONTROLE[[#This Row],[SUB]]=0, "-", BS_CONTROLE[[#This Row],[SUB]])</f>
        <v>48</v>
      </c>
      <c r="AP182" s="105">
        <f>BS_CONTROLE[[#This Row],[KM - Inicio]]</f>
        <v>150.92500000000001</v>
      </c>
      <c r="AQ182" s="105">
        <f>BS_CONTROLE[[#This Row],[KM - Inicio]]</f>
        <v>150.92500000000001</v>
      </c>
      <c r="AR182" s="108" t="s">
        <v>593</v>
      </c>
      <c r="AS182" s="108">
        <v>0.38541666666666669</v>
      </c>
      <c r="AT182" s="108">
        <v>0.38611111111111113</v>
      </c>
      <c r="AU182" s="136"/>
      <c r="AV182" s="136"/>
      <c r="AW182" s="14"/>
      <c r="AX182" s="14"/>
      <c r="AY182" s="164">
        <f t="shared" si="14"/>
        <v>6.9444444444444198E-4</v>
      </c>
      <c r="AZ182" s="153"/>
      <c r="BA182" s="109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50"/>
      <c r="BG182" s="16"/>
      <c r="BH182" s="17">
        <v>2</v>
      </c>
      <c r="BI182" s="17"/>
      <c r="BJ182" s="17" t="s">
        <v>1303</v>
      </c>
      <c r="BK182" s="18" t="s">
        <v>1304</v>
      </c>
      <c r="BL182" s="16"/>
      <c r="BM182" s="130" t="s">
        <v>445</v>
      </c>
      <c r="BN182" s="130" t="s">
        <v>445</v>
      </c>
      <c r="BO182" s="130" t="s">
        <v>445</v>
      </c>
      <c r="BP182" s="18" t="s">
        <v>593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8" t="str">
        <f t="shared" si="19"/>
        <v>OKOK</v>
      </c>
    </row>
    <row r="183" spans="1:72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>
      <c r="A184" s="47" t="str">
        <f t="shared" si="15"/>
        <v>W6146060</v>
      </c>
      <c r="B184" s="102">
        <v>46060</v>
      </c>
      <c r="C184" s="135">
        <f>IF(BS_CONTROLE[[#This Row],[DATA]]="","",WEEKNUM(BS_CONTROLE[[#This Row],[DATA]]))</f>
        <v>6</v>
      </c>
      <c r="D184" s="104" t="s">
        <v>827</v>
      </c>
      <c r="E184" s="159">
        <v>178</v>
      </c>
      <c r="F184" s="126" t="s">
        <v>607</v>
      </c>
      <c r="G184" s="142" t="str">
        <f>IF(D184="","*",VLOOKUP(F184,BS_ATIVIDADE[],3,FALSE))</f>
        <v>OUTROS</v>
      </c>
      <c r="H184" s="106" t="s">
        <v>306</v>
      </c>
      <c r="I184" s="106" t="s">
        <v>306</v>
      </c>
      <c r="J184" s="105">
        <v>92</v>
      </c>
      <c r="K184" s="105">
        <v>83.7</v>
      </c>
      <c r="L184" s="105" t="s">
        <v>593</v>
      </c>
      <c r="M184" s="1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5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6">
        <v>0.33333333333333331</v>
      </c>
      <c r="P184" s="106">
        <v>4.1666666666666664E-2</v>
      </c>
      <c r="Q184" s="172">
        <v>1</v>
      </c>
      <c r="R184" s="10" t="str">
        <f>IFERROR(_xlfn.XLOOKUP(F184, BS_ATIVIDADE[ATIVIDADE],BS_ATIVIDADE[UNIDADE] ), "*")</f>
        <v>BINÁRIO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51" t="s">
        <v>1104</v>
      </c>
      <c r="W184" s="151" t="s">
        <v>1105</v>
      </c>
      <c r="X184" s="104" t="s">
        <v>416</v>
      </c>
      <c r="Y184" s="129" t="s">
        <v>415</v>
      </c>
      <c r="Z184" s="104"/>
      <c r="AA184" s="105">
        <v>1</v>
      </c>
      <c r="AB184" s="103" t="s">
        <v>412</v>
      </c>
      <c r="AC184" s="126" t="s">
        <v>593</v>
      </c>
      <c r="AD184" s="107">
        <v>0.3125</v>
      </c>
      <c r="AE184" s="105">
        <v>7663</v>
      </c>
      <c r="AF184" s="107" t="s">
        <v>593</v>
      </c>
      <c r="AG184" s="107" t="s">
        <v>593</v>
      </c>
      <c r="AH184" s="15"/>
      <c r="AI184" s="126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5" t="str">
        <f>IF(BS_CONTROLE[[#This Row],[Entre - Estações]]=0, "-", BS_CONTROLE[[#This Row],[Entre - Estações]])</f>
        <v>ZXW-ZGP</v>
      </c>
      <c r="AN184" s="105" t="str">
        <f>IF(BS_CONTROLE[[#This Row],[SB]]=0, "-", BS_CONTROLE[[#This Row],[SB]])</f>
        <v>K84ZXW2</v>
      </c>
      <c r="AO184" s="105">
        <f>IF(BS_CONTROLE[[#This Row],[SUB]]=0, "-", BS_CONTROLE[[#This Row],[SUB]])</f>
        <v>92</v>
      </c>
      <c r="AP184" s="105">
        <f>BS_CONTROLE[[#This Row],[KM - Inicio]]</f>
        <v>83.7</v>
      </c>
      <c r="AQ184" s="105">
        <f>BS_CONTROLE[[#This Row],[KM - Inicio]]</f>
        <v>83.7</v>
      </c>
      <c r="AR184" s="108">
        <v>0.33888888888888891</v>
      </c>
      <c r="AS184" s="108">
        <v>0.38263888888888886</v>
      </c>
      <c r="AT184" s="108">
        <v>0.42430555555555555</v>
      </c>
      <c r="AU184" s="136"/>
      <c r="AV184" s="136"/>
      <c r="AW184" s="14"/>
      <c r="AX184" s="14"/>
      <c r="AY184" s="164">
        <f t="shared" si="14"/>
        <v>4.1666666666666685E-2</v>
      </c>
      <c r="AZ184" s="153"/>
      <c r="BA184" s="109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50"/>
      <c r="BG184" s="16"/>
      <c r="BH184" s="17">
        <v>2</v>
      </c>
      <c r="BI184" s="17"/>
      <c r="BJ184" s="17" t="s">
        <v>1305</v>
      </c>
      <c r="BK184" s="18" t="s">
        <v>1306</v>
      </c>
      <c r="BL184" s="16"/>
      <c r="BM184" s="130" t="s">
        <v>445</v>
      </c>
      <c r="BN184" s="130" t="s">
        <v>445</v>
      </c>
      <c r="BO184" s="130" t="s">
        <v>445</v>
      </c>
      <c r="BP184" s="18" t="s">
        <v>593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8" t="str">
        <f t="shared" si="19"/>
        <v>OKOK</v>
      </c>
    </row>
    <row r="185" spans="1:72">
      <c r="A185" s="47" t="str">
        <f t="shared" si="15"/>
        <v>V8546060</v>
      </c>
      <c r="B185" s="102">
        <v>46060</v>
      </c>
      <c r="C185" s="135">
        <f>IF(BS_CONTROLE[[#This Row],[DATA]]="","",WEEKNUM(BS_CONTROLE[[#This Row],[DATA]]))</f>
        <v>6</v>
      </c>
      <c r="D185" s="104" t="s">
        <v>794</v>
      </c>
      <c r="E185" s="159">
        <v>180</v>
      </c>
      <c r="F185" s="126" t="s">
        <v>607</v>
      </c>
      <c r="G185" s="142" t="str">
        <f>IF(D185="","*",VLOOKUP(F185,BS_ATIVIDADE[],3,FALSE))</f>
        <v>OUTROS</v>
      </c>
      <c r="H185" s="106" t="s">
        <v>1149</v>
      </c>
      <c r="I185" s="106" t="s">
        <v>71</v>
      </c>
      <c r="J185" s="105">
        <v>54</v>
      </c>
      <c r="K185" s="105">
        <v>106</v>
      </c>
      <c r="L185" s="105" t="s">
        <v>593</v>
      </c>
      <c r="M185" s="105" t="s">
        <v>1151</v>
      </c>
      <c r="N185" s="150" t="s">
        <v>1152</v>
      </c>
      <c r="O185" s="106">
        <v>0.33333333333333331</v>
      </c>
      <c r="P185" s="106">
        <v>4.1666666666666664E-2</v>
      </c>
      <c r="Q185" s="172">
        <v>1</v>
      </c>
      <c r="R185" s="10" t="str">
        <f>IFERROR(_xlfn.XLOOKUP(F185, BS_ATIVIDADE[ATIVIDADE],BS_ATIVIDADE[UNIDADE] ), "*")</f>
        <v>BINÁRIO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51" t="s">
        <v>1061</v>
      </c>
      <c r="W185" s="151" t="s">
        <v>1047</v>
      </c>
      <c r="X185" s="104" t="s">
        <v>421</v>
      </c>
      <c r="Y185" s="129" t="s">
        <v>424</v>
      </c>
      <c r="Z185" s="104"/>
      <c r="AA185" s="105">
        <v>1</v>
      </c>
      <c r="AB185" s="103" t="s">
        <v>1307</v>
      </c>
      <c r="AC185" s="126" t="s">
        <v>593</v>
      </c>
      <c r="AD185" s="107">
        <v>0.3125</v>
      </c>
      <c r="AE185" s="105">
        <v>6235</v>
      </c>
      <c r="AF185" s="107" t="s">
        <v>593</v>
      </c>
      <c r="AG185" s="107" t="s">
        <v>593</v>
      </c>
      <c r="AH185" s="15"/>
      <c r="AI185" s="126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5" t="str">
        <f>IF(BS_CONTROLE[[#This Row],[Entre - Estações]]=0, "-", BS_CONTROLE[[#This Row],[Entre - Estações]])</f>
        <v>ZPT-ZEV</v>
      </c>
      <c r="AN185" s="105" t="str">
        <f>IF(BS_CONTROLE[[#This Row],[SB]]=0, "-", BS_CONTROLE[[#This Row],[SB]])</f>
        <v>ZPTZEV</v>
      </c>
      <c r="AO185" s="105">
        <f>IF(BS_CONTROLE[[#This Row],[SUB]]=0, "-", BS_CONTROLE[[#This Row],[SUB]])</f>
        <v>54</v>
      </c>
      <c r="AP185" s="105">
        <f>BS_CONTROLE[[#This Row],[KM - Inicio]]</f>
        <v>106</v>
      </c>
      <c r="AQ185" s="105">
        <f>BS_CONTROLE[[#This Row],[KM - Inicio]]</f>
        <v>106</v>
      </c>
      <c r="AR185" s="108">
        <v>0.35</v>
      </c>
      <c r="AS185" s="108">
        <v>0.39305555555555555</v>
      </c>
      <c r="AT185" s="108">
        <v>0.43472222222222223</v>
      </c>
      <c r="AU185" s="136"/>
      <c r="AV185" s="136"/>
      <c r="AW185" s="14"/>
      <c r="AX185" s="14"/>
      <c r="AY185" s="164">
        <f t="shared" si="14"/>
        <v>4.1666666666666685E-2</v>
      </c>
      <c r="AZ185" s="153"/>
      <c r="BA185" s="109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50"/>
      <c r="BG185" s="16"/>
      <c r="BH185" s="17">
        <v>2</v>
      </c>
      <c r="BI185" s="17"/>
      <c r="BJ185" s="17" t="s">
        <v>1308</v>
      </c>
      <c r="BK185" s="18" t="s">
        <v>1306</v>
      </c>
      <c r="BL185" s="16"/>
      <c r="BM185" s="130" t="s">
        <v>445</v>
      </c>
      <c r="BN185" s="130" t="s">
        <v>445</v>
      </c>
      <c r="BO185" s="130" t="s">
        <v>445</v>
      </c>
      <c r="BP185" s="18" t="s">
        <v>593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8" t="str">
        <f t="shared" si="19"/>
        <v>OKOK</v>
      </c>
    </row>
    <row r="186" spans="1:72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9"/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>
      <c r="A187" s="47" t="str">
        <f t="shared" si="15"/>
        <v>W6246060</v>
      </c>
      <c r="B187" s="102">
        <v>46060</v>
      </c>
      <c r="C187" s="135">
        <f>IF(BS_CONTROLE[[#This Row],[DATA]]="","",WEEKNUM(BS_CONTROLE[[#This Row],[DATA]]))</f>
        <v>6</v>
      </c>
      <c r="D187" s="104" t="s">
        <v>828</v>
      </c>
      <c r="E187" s="159">
        <v>179</v>
      </c>
      <c r="F187" s="126" t="s">
        <v>768</v>
      </c>
      <c r="G187" s="142" t="str">
        <f>IF(D187="","*",VLOOKUP(F187,BS_ATIVIDADE[],3,FALSE))</f>
        <v>PEDRA</v>
      </c>
      <c r="H187" s="106" t="s">
        <v>1149</v>
      </c>
      <c r="I187" s="106" t="s">
        <v>1149</v>
      </c>
      <c r="J187" s="105">
        <v>53</v>
      </c>
      <c r="K187" s="105">
        <v>109.5</v>
      </c>
      <c r="L187" s="105">
        <v>110.2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6">
        <v>0.33333333333333331</v>
      </c>
      <c r="P187" s="106">
        <v>4.1666666666666664E-2</v>
      </c>
      <c r="Q187" s="105">
        <v>5</v>
      </c>
      <c r="R187" s="10" t="str">
        <f>IFERROR(_xlfn.XLOOKUP(F187, BS_ATIVIDADE[ATIVIDADE],BS_ATIVIDADE[UNIDADE] ), "*")</f>
        <v>VAGÕES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5" t="s">
        <v>1104</v>
      </c>
      <c r="W187" s="151" t="s">
        <v>1309</v>
      </c>
      <c r="X187" s="104" t="s">
        <v>421</v>
      </c>
      <c r="Y187" s="129" t="s">
        <v>424</v>
      </c>
      <c r="Z187" s="104"/>
      <c r="AA187" s="105">
        <v>1</v>
      </c>
      <c r="AB187" s="103" t="s">
        <v>412</v>
      </c>
      <c r="AC187" s="126" t="s">
        <v>593</v>
      </c>
      <c r="AD187" s="107">
        <v>0.3125</v>
      </c>
      <c r="AE187" s="105">
        <v>9038</v>
      </c>
      <c r="AF187" s="107" t="s">
        <v>593</v>
      </c>
      <c r="AG187" s="107" t="s">
        <v>593</v>
      </c>
      <c r="AH187" s="15"/>
      <c r="AI187" s="126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5" t="str">
        <f>IF(BS_CONTROLE[[#This Row],[Entre - Estações]]=0, "-", BS_CONTROLE[[#This Row],[Entre - Estações]])</f>
        <v>PAT-ZGM</v>
      </c>
      <c r="AN187" s="105" t="str">
        <f>IF(BS_CONTROLE[[#This Row],[SB]]=0, "-", BS_CONTROLE[[#This Row],[SB]])</f>
        <v>PAT1102</v>
      </c>
      <c r="AO187" s="105">
        <f>IF(BS_CONTROLE[[#This Row],[SUB]]=0, "-", BS_CONTROLE[[#This Row],[SUB]])</f>
        <v>53</v>
      </c>
      <c r="AP187" s="105">
        <f>BS_CONTROLE[[#This Row],[KM - Inicio]]</f>
        <v>109.5</v>
      </c>
      <c r="AQ187" s="105">
        <f>BS_CONTROLE[[#This Row],[KM - Inicio]]</f>
        <v>109.5</v>
      </c>
      <c r="AR187" s="108">
        <v>0.31805555555555554</v>
      </c>
      <c r="AS187" s="108">
        <v>0.5</v>
      </c>
      <c r="AT187" s="108">
        <v>0.58333333333333337</v>
      </c>
      <c r="AU187" s="136"/>
      <c r="AV187" s="136"/>
      <c r="AW187" s="14"/>
      <c r="AX187" s="14"/>
      <c r="AY187" s="164">
        <f t="shared" si="14"/>
        <v>8.333333333333337E-2</v>
      </c>
      <c r="AZ187" s="153"/>
      <c r="BA187" s="109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50"/>
      <c r="BG187" s="16"/>
      <c r="BH187" s="17">
        <v>2</v>
      </c>
      <c r="BI187" s="17"/>
      <c r="BJ187" s="17" t="s">
        <v>1310</v>
      </c>
      <c r="BK187" s="18" t="s">
        <v>1311</v>
      </c>
      <c r="BL187" s="16"/>
      <c r="BM187" s="130" t="s">
        <v>445</v>
      </c>
      <c r="BN187" s="130" t="s">
        <v>445</v>
      </c>
      <c r="BO187" s="130" t="s">
        <v>445</v>
      </c>
      <c r="BP187" s="18" t="s">
        <v>593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8" t="str">
        <f t="shared" si="19"/>
        <v>OKOK</v>
      </c>
    </row>
    <row r="188" spans="1:72">
      <c r="A188" s="47" t="str">
        <f t="shared" si="15"/>
        <v>RAFAEL (TP-695)46060</v>
      </c>
      <c r="B188" s="102">
        <v>46060</v>
      </c>
      <c r="C188" s="135">
        <f>IF(BS_CONTROLE[[#This Row],[DATA]]="","",WEEKNUM(BS_CONTROLE[[#This Row],[DATA]]))</f>
        <v>6</v>
      </c>
      <c r="D188" s="104" t="s">
        <v>927</v>
      </c>
      <c r="E188" s="159"/>
      <c r="F188" s="126" t="s">
        <v>779</v>
      </c>
      <c r="G188" s="142" t="str">
        <f>IF(D188="","*",VLOOKUP(F188,BS_ATIVIDADE[],3,FALSE))</f>
        <v>DORMENTE - SUBSTITUIÇÂO</v>
      </c>
      <c r="H188" s="106" t="s">
        <v>593</v>
      </c>
      <c r="I188" s="106" t="s">
        <v>1149</v>
      </c>
      <c r="J188" s="105">
        <v>92</v>
      </c>
      <c r="K188" s="105">
        <v>108</v>
      </c>
      <c r="L188" s="105" t="s">
        <v>593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7" t="s">
        <v>337</v>
      </c>
      <c r="O188" s="106">
        <v>0.45833333333333331</v>
      </c>
      <c r="P188" s="106">
        <v>8.3333333333333329E-2</v>
      </c>
      <c r="Q188" s="105">
        <v>1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5" t="s">
        <v>1104</v>
      </c>
      <c r="W188" s="151" t="s">
        <v>1312</v>
      </c>
      <c r="X188" s="104" t="s">
        <v>421</v>
      </c>
      <c r="Y188" s="129" t="s">
        <v>424</v>
      </c>
      <c r="Z188" s="104"/>
      <c r="AA188" s="105" t="s">
        <v>593</v>
      </c>
      <c r="AB188" s="103"/>
      <c r="AC188" s="126" t="s">
        <v>593</v>
      </c>
      <c r="AD188" s="107" t="s">
        <v>593</v>
      </c>
      <c r="AE188" s="107" t="s">
        <v>593</v>
      </c>
      <c r="AF188" s="107" t="s">
        <v>593</v>
      </c>
      <c r="AG188" s="107" t="s">
        <v>593</v>
      </c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5" t="str">
        <f>IF(BS_CONTROLE[[#This Row],[Entre - Estações]]=0, "-", BS_CONTROLE[[#This Row],[Entre - Estações]])</f>
        <v>ZPT</v>
      </c>
      <c r="AN188" s="105" t="str">
        <f>IF(BS_CONTROLE[[#This Row],[SB]]=0, "-", BS_CONTROLE[[#This Row],[SB]])</f>
        <v>ZPT2</v>
      </c>
      <c r="AO188" s="105">
        <f>IF(BS_CONTROLE[[#This Row],[SUB]]=0, "-", BS_CONTROLE[[#This Row],[SUB]])</f>
        <v>92</v>
      </c>
      <c r="AP188" s="105">
        <f>BS_CONTROLE[[#This Row],[KM - Inicio]]</f>
        <v>108</v>
      </c>
      <c r="AQ188" s="105">
        <f>BS_CONTROLE[[#This Row],[KM - Inicio]]</f>
        <v>108</v>
      </c>
      <c r="AR188" s="108">
        <v>0</v>
      </c>
      <c r="AS188" s="108">
        <v>0</v>
      </c>
      <c r="AT188" s="108">
        <v>0</v>
      </c>
      <c r="AU188" s="136"/>
      <c r="AV188" s="136"/>
      <c r="AW188" s="14"/>
      <c r="AX188" s="14"/>
      <c r="AY188" s="164">
        <f t="shared" si="14"/>
        <v>0</v>
      </c>
      <c r="AZ188" s="153"/>
      <c r="BA188" s="109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50"/>
      <c r="BG188" s="16"/>
      <c r="BH188" s="17">
        <v>0</v>
      </c>
      <c r="BI188" s="17"/>
      <c r="BJ188" s="17" t="s">
        <v>1293</v>
      </c>
      <c r="BK188" s="18" t="s">
        <v>1295</v>
      </c>
      <c r="BL188" s="16"/>
      <c r="BM188" s="130" t="s">
        <v>441</v>
      </c>
      <c r="BN188" s="130" t="s">
        <v>470</v>
      </c>
      <c r="BO188" s="130" t="s">
        <v>521</v>
      </c>
      <c r="BP188" s="18" t="s">
        <v>593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8" t="str">
        <f t="shared" si="19"/>
        <v>SuperExecução</v>
      </c>
    </row>
    <row r="189" spans="1:72">
      <c r="A189" s="47" t="str">
        <f t="shared" si="15"/>
        <v>DIEGO (TF-42)46060</v>
      </c>
      <c r="B189" s="102">
        <v>46060</v>
      </c>
      <c r="C189" s="135">
        <f>IF(BS_CONTROLE[[#This Row],[DATA]]="","",WEEKNUM(BS_CONTROLE[[#This Row],[DATA]]))</f>
        <v>6</v>
      </c>
      <c r="D189" s="104" t="s">
        <v>870</v>
      </c>
      <c r="E189" s="159">
        <v>93</v>
      </c>
      <c r="F189" s="126" t="s">
        <v>671</v>
      </c>
      <c r="G189" s="142" t="str">
        <f>IF(D189="","*",VLOOKUP(F189,BS_ATIVIDADE[],3,FALSE))</f>
        <v>LIMPEZA LASTRO</v>
      </c>
      <c r="H189" s="106" t="s">
        <v>593</v>
      </c>
      <c r="I189" s="106" t="s">
        <v>593</v>
      </c>
      <c r="J189" s="105">
        <v>53</v>
      </c>
      <c r="K189" s="105">
        <v>109.05</v>
      </c>
      <c r="L189" s="105" t="s">
        <v>593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6">
        <v>0.41666666666666669</v>
      </c>
      <c r="P189" s="106">
        <v>8.3333333333333329E-2</v>
      </c>
      <c r="Q189" s="105">
        <v>30</v>
      </c>
      <c r="R189" s="10" t="str">
        <f>IFERROR(_xlfn.XLOOKUP(F189, BS_ATIVIDADE[ATIVIDADE],BS_ATIVIDADE[UNIDADE] ), "*")</f>
        <v>M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5" t="s">
        <v>1104</v>
      </c>
      <c r="W189" s="151" t="s">
        <v>1191</v>
      </c>
      <c r="X189" s="104" t="s">
        <v>421</v>
      </c>
      <c r="Y189" s="129" t="s">
        <v>424</v>
      </c>
      <c r="Z189" s="104"/>
      <c r="AA189" s="105" t="s">
        <v>593</v>
      </c>
      <c r="AB189" s="103"/>
      <c r="AC189" s="126" t="s">
        <v>593</v>
      </c>
      <c r="AD189" s="107" t="s">
        <v>593</v>
      </c>
      <c r="AE189" s="107" t="s">
        <v>593</v>
      </c>
      <c r="AF189" s="107" t="s">
        <v>593</v>
      </c>
      <c r="AG189" s="107" t="s">
        <v>593</v>
      </c>
      <c r="AH189" s="15"/>
      <c r="AI189" s="126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PAT-ZGM</v>
      </c>
      <c r="AN189" s="105" t="str">
        <f>IF(BS_CONTROLE[[#This Row],[SB]]=0, "-", BS_CONTROLE[[#This Row],[SB]])</f>
        <v>PAT1102</v>
      </c>
      <c r="AO189" s="105">
        <f>IF(BS_CONTROLE[[#This Row],[SUB]]=0, "-", BS_CONTROLE[[#This Row],[SUB]])</f>
        <v>53</v>
      </c>
      <c r="AP189" s="105">
        <f>BS_CONTROLE[[#This Row],[KM - Inicio]]</f>
        <v>109.05</v>
      </c>
      <c r="AQ189" s="105">
        <f>BS_CONTROLE[[#This Row],[KM - Inicio]]</f>
        <v>109.05</v>
      </c>
      <c r="AR189" s="108">
        <v>0.38958333333333334</v>
      </c>
      <c r="AS189" s="108">
        <v>0.5</v>
      </c>
      <c r="AT189" s="108">
        <v>0.58333333333333337</v>
      </c>
      <c r="AU189" s="136"/>
      <c r="AV189" s="136"/>
      <c r="AW189" s="14"/>
      <c r="AX189" s="14"/>
      <c r="AY189" s="164">
        <f t="shared" si="14"/>
        <v>8.333333333333337E-2</v>
      </c>
      <c r="AZ189" s="153"/>
      <c r="BA189" s="109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50"/>
      <c r="BG189" s="16"/>
      <c r="BH189" s="17">
        <v>2</v>
      </c>
      <c r="BI189" s="17"/>
      <c r="BJ189" s="17" t="s">
        <v>1313</v>
      </c>
      <c r="BK189" s="18" t="s">
        <v>1314</v>
      </c>
      <c r="BL189" s="16"/>
      <c r="BM189" s="130" t="s">
        <v>445</v>
      </c>
      <c r="BN189" s="130" t="s">
        <v>445</v>
      </c>
      <c r="BO189" s="130" t="s">
        <v>445</v>
      </c>
      <c r="BP189" s="18" t="s">
        <v>593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8" t="str">
        <f t="shared" si="19"/>
        <v>OKOK</v>
      </c>
    </row>
    <row r="190" spans="1:72">
      <c r="A190" s="47" t="str">
        <f t="shared" si="15"/>
        <v>W6246060</v>
      </c>
      <c r="B190" s="102">
        <v>46060</v>
      </c>
      <c r="C190" s="135">
        <f>IF(BS_CONTROLE[[#This Row],[DATA]]="","",WEEKNUM(BS_CONTROLE[[#This Row],[DATA]]))</f>
        <v>6</v>
      </c>
      <c r="D190" s="104" t="s">
        <v>828</v>
      </c>
      <c r="E190" s="159">
        <v>182</v>
      </c>
      <c r="F190" s="126" t="s">
        <v>786</v>
      </c>
      <c r="G190" s="142" t="str">
        <f>IF(D190="","*",VLOOKUP(F190,BS_ATIVIDADE[],3,FALSE))</f>
        <v>OUTROS</v>
      </c>
      <c r="H190" s="106" t="s">
        <v>1149</v>
      </c>
      <c r="I190" s="106" t="s">
        <v>1149</v>
      </c>
      <c r="J190" s="105">
        <v>53</v>
      </c>
      <c r="K190" s="105">
        <v>125</v>
      </c>
      <c r="L190" s="105">
        <v>125.4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7" t="s">
        <v>142</v>
      </c>
      <c r="O190" s="106">
        <v>0.45833333333333331</v>
      </c>
      <c r="P190" s="106">
        <v>4.1666666666666664E-2</v>
      </c>
      <c r="Q190" s="105">
        <v>300</v>
      </c>
      <c r="R190" s="10" t="str">
        <f>IFERROR(_xlfn.XLOOKUP(F190, BS_ATIVIDADE[ATIVIDADE],BS_ATIVIDADE[UNIDADE] ), "*")</f>
        <v>Nº DE PEÇAS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5" t="s">
        <v>1104</v>
      </c>
      <c r="W190" s="151" t="s">
        <v>1315</v>
      </c>
      <c r="X190" s="104" t="s">
        <v>421</v>
      </c>
      <c r="Y190" s="129" t="s">
        <v>424</v>
      </c>
      <c r="Z190" s="104"/>
      <c r="AA190" s="105">
        <v>1</v>
      </c>
      <c r="AB190" s="103" t="s">
        <v>412</v>
      </c>
      <c r="AC190" s="126" t="s">
        <v>593</v>
      </c>
      <c r="AD190" s="107">
        <v>0.3125</v>
      </c>
      <c r="AE190" s="105">
        <v>9038</v>
      </c>
      <c r="AF190" s="107" t="s">
        <v>593</v>
      </c>
      <c r="AG190" s="107" t="s">
        <v>593</v>
      </c>
      <c r="AH190" s="15"/>
      <c r="AI190" s="126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5" t="str">
        <f>IF(BS_CONTROLE[[#This Row],[Entre - Estações]]=0, "-", BS_CONTROLE[[#This Row],[Entre - Estações]])</f>
        <v>ZZV-ZPG</v>
      </c>
      <c r="AN190" s="105" t="str">
        <f>IF(BS_CONTROLE[[#This Row],[SB]]=0, "-", BS_CONTROLE[[#This Row],[SB]])</f>
        <v>ZPGRUM2</v>
      </c>
      <c r="AO190" s="105">
        <f>IF(BS_CONTROLE[[#This Row],[SUB]]=0, "-", BS_CONTROLE[[#This Row],[SUB]])</f>
        <v>53</v>
      </c>
      <c r="AP190" s="105">
        <f>BS_CONTROLE[[#This Row],[KM - Inicio]]</f>
        <v>125</v>
      </c>
      <c r="AQ190" s="105">
        <f>BS_CONTROLE[[#This Row],[KM - Inicio]]</f>
        <v>125</v>
      </c>
      <c r="AR190" s="108">
        <v>0.31805555555555554</v>
      </c>
      <c r="AS190" s="108">
        <v>0</v>
      </c>
      <c r="AT190" s="108">
        <v>0</v>
      </c>
      <c r="AU190" s="136"/>
      <c r="AV190" s="136"/>
      <c r="AW190" s="14"/>
      <c r="AX190" s="14"/>
      <c r="AY190" s="164">
        <f t="shared" si="14"/>
        <v>0</v>
      </c>
      <c r="AZ190" s="153"/>
      <c r="BA190" s="109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50"/>
      <c r="BG190" s="16"/>
      <c r="BH190" s="17">
        <v>0</v>
      </c>
      <c r="BI190" s="17"/>
      <c r="BJ190" s="17" t="s">
        <v>1310</v>
      </c>
      <c r="BK190" s="18" t="s">
        <v>1316</v>
      </c>
      <c r="BL190" s="16"/>
      <c r="BM190" s="130" t="s">
        <v>440</v>
      </c>
      <c r="BN190" s="130" t="s">
        <v>469</v>
      </c>
      <c r="BO190" s="130" t="s">
        <v>568</v>
      </c>
      <c r="BP190" s="18" t="s">
        <v>593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8" t="str">
        <f t="shared" si="19"/>
        <v>CCOCirculaçãoIntervaloOportunidade</v>
      </c>
    </row>
    <row r="191" spans="1:72">
      <c r="A191" s="47" t="str">
        <f t="shared" si="15"/>
        <v>EXPANSÃO TURMA 146060</v>
      </c>
      <c r="B191" s="102">
        <v>46060</v>
      </c>
      <c r="C191" s="135">
        <f>IF(BS_CONTROLE[[#This Row],[DATA]]="","",WEEKNUM(BS_CONTROLE[[#This Row],[DATA]]))</f>
        <v>6</v>
      </c>
      <c r="D191" s="104" t="s">
        <v>594</v>
      </c>
      <c r="E191" s="159">
        <v>185</v>
      </c>
      <c r="F191" s="126" t="s">
        <v>654</v>
      </c>
      <c r="G191" s="142" t="str">
        <f>IF(D191="","*",VLOOKUP(F191,BS_ATIVIDADE[],3,FALSE))</f>
        <v>EXPANSÃO</v>
      </c>
      <c r="H191" s="106" t="s">
        <v>593</v>
      </c>
      <c r="I191" s="106" t="s">
        <v>593</v>
      </c>
      <c r="J191" s="105">
        <v>53</v>
      </c>
      <c r="K191" s="105">
        <v>123.67</v>
      </c>
      <c r="L191" s="105" t="s">
        <v>593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7" t="s">
        <v>142</v>
      </c>
      <c r="O191" s="106">
        <v>0.33333333333333331</v>
      </c>
      <c r="P191" s="106">
        <v>6.25E-2</v>
      </c>
      <c r="Q191" s="105">
        <v>1</v>
      </c>
      <c r="R191" s="10" t="str">
        <f>IFERROR(_xlfn.XLOOKUP(F191, BS_ATIVIDADE[ATIVIDADE],BS_ATIVIDADE[UNIDADE] ), "*")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5" t="s">
        <v>1113</v>
      </c>
      <c r="W191" s="151" t="s">
        <v>1055</v>
      </c>
      <c r="X191" s="104" t="s">
        <v>421</v>
      </c>
      <c r="Y191" s="129" t="s">
        <v>424</v>
      </c>
      <c r="Z191" s="104"/>
      <c r="AA191" s="105" t="s">
        <v>593</v>
      </c>
      <c r="AB191" s="103"/>
      <c r="AC191" s="126" t="s">
        <v>593</v>
      </c>
      <c r="AD191" s="107" t="s">
        <v>593</v>
      </c>
      <c r="AE191" s="107" t="s">
        <v>593</v>
      </c>
      <c r="AF191" s="107" t="s">
        <v>593</v>
      </c>
      <c r="AG191" s="107" t="s">
        <v>593</v>
      </c>
      <c r="AH191" s="15"/>
      <c r="AI191" s="126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5" t="str">
        <f>IF(BS_CONTROLE[[#This Row],[Entre - Estações]]=0, "-", BS_CONTROLE[[#This Row],[Entre - Estações]])</f>
        <v>ZZV-ZPG</v>
      </c>
      <c r="AN191" s="105" t="str">
        <f>IF(BS_CONTROLE[[#This Row],[SB]]=0, "-", BS_CONTROLE[[#This Row],[SB]])</f>
        <v>ZPGRUM2</v>
      </c>
      <c r="AO191" s="105">
        <f>IF(BS_CONTROLE[[#This Row],[SUB]]=0, "-", BS_CONTROLE[[#This Row],[SUB]])</f>
        <v>53</v>
      </c>
      <c r="AP191" s="105">
        <f>BS_CONTROLE[[#This Row],[KM - Inicio]]</f>
        <v>123.67</v>
      </c>
      <c r="AQ191" s="105">
        <f>BS_CONTROLE[[#This Row],[KM - Inicio]]</f>
        <v>123.67</v>
      </c>
      <c r="AR191" s="108">
        <v>0.35416666666666669</v>
      </c>
      <c r="AS191" s="108">
        <v>0</v>
      </c>
      <c r="AT191" s="108">
        <v>0</v>
      </c>
      <c r="AU191" s="136"/>
      <c r="AV191" s="136"/>
      <c r="AW191" s="14"/>
      <c r="AX191" s="14"/>
      <c r="AY191" s="164">
        <f t="shared" si="14"/>
        <v>0</v>
      </c>
      <c r="AZ191" s="153"/>
      <c r="BA191" s="109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50"/>
      <c r="BG191" s="16"/>
      <c r="BH191" s="17">
        <v>0</v>
      </c>
      <c r="BI191" s="17"/>
      <c r="BJ191" s="17" t="s">
        <v>1317</v>
      </c>
      <c r="BK191" s="18" t="s">
        <v>1318</v>
      </c>
      <c r="BL191" s="16"/>
      <c r="BM191" s="130" t="s">
        <v>440</v>
      </c>
      <c r="BN191" s="130" t="s">
        <v>469</v>
      </c>
      <c r="BO191" s="130" t="s">
        <v>568</v>
      </c>
      <c r="BP191" s="18" t="s">
        <v>593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8" t="str">
        <f t="shared" si="19"/>
        <v>CCOCirculaçãoIntervaloOportunidade</v>
      </c>
    </row>
    <row r="192" spans="1:72">
      <c r="A192" s="47" t="str">
        <f t="shared" si="15"/>
        <v>V9346061</v>
      </c>
      <c r="B192" s="102">
        <v>46061</v>
      </c>
      <c r="C192" s="135">
        <f>IF(BS_CONTROLE[[#This Row],[DATA]]="","",WEEKNUM(BS_CONTROLE[[#This Row],[DATA]]))</f>
        <v>7</v>
      </c>
      <c r="D192" s="104" t="s">
        <v>810</v>
      </c>
      <c r="E192" s="159">
        <v>186</v>
      </c>
      <c r="F192" s="126" t="s">
        <v>698</v>
      </c>
      <c r="G192" s="142" t="str">
        <f>IF(D192="","*",VLOOKUP(F192,BS_ATIVIDADE[],3,FALSE))</f>
        <v>MECANIZAÇÃO - SOCADORA</v>
      </c>
      <c r="H192" s="106" t="s">
        <v>104</v>
      </c>
      <c r="I192" s="106" t="s">
        <v>104</v>
      </c>
      <c r="J192" s="105">
        <v>56</v>
      </c>
      <c r="K192" s="105">
        <v>204.5</v>
      </c>
      <c r="L192" s="105">
        <v>205.5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6">
        <v>0.41666666666666669</v>
      </c>
      <c r="P192" s="106">
        <v>8.3333333333333329E-2</v>
      </c>
      <c r="Q192" s="105">
        <v>400</v>
      </c>
      <c r="R192" s="10" t="str">
        <f>IFERROR(_xlfn.XLOOKUP(F192, BS_ATIVIDADE[ATIVIDADE],BS_ATIVIDADE[UNIDADE] ), "*")</f>
        <v>M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5" t="s">
        <v>1104</v>
      </c>
      <c r="W192" s="151" t="s">
        <v>1050</v>
      </c>
      <c r="X192" s="104" t="s">
        <v>425</v>
      </c>
      <c r="Y192" s="129"/>
      <c r="Z192" s="104"/>
      <c r="AA192" s="105">
        <v>1</v>
      </c>
      <c r="AB192" s="103" t="s">
        <v>418</v>
      </c>
      <c r="AC192" s="152"/>
      <c r="AD192" s="107">
        <v>0.29166666666666669</v>
      </c>
      <c r="AE192" s="105">
        <v>7309</v>
      </c>
      <c r="AF192" s="105" t="s">
        <v>593</v>
      </c>
      <c r="AG192" s="105" t="s">
        <v>593</v>
      </c>
      <c r="AH192" s="15"/>
      <c r="AI192" s="126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5" t="str">
        <f>IF(BS_CONTROLE[[#This Row],[Entre - Estações]]=0, "-", BS_CONTROLE[[#This Row],[Entre - Estações]])</f>
        <v>ZYU-ZST</v>
      </c>
      <c r="AN192" s="105" t="str">
        <f>IF(BS_CONTROLE[[#This Row],[SB]]=0, "-", BS_CONTROLE[[#This Row],[SB]])</f>
        <v>ZYU206</v>
      </c>
      <c r="AO192" s="105">
        <f>IF(BS_CONTROLE[[#This Row],[SUB]]=0, "-", BS_CONTROLE[[#This Row],[SUB]])</f>
        <v>56</v>
      </c>
      <c r="AP192" s="105">
        <f>BS_CONTROLE[[#This Row],[KM - Inicio]]</f>
        <v>204.5</v>
      </c>
      <c r="AQ192" s="105">
        <f>BS_CONTROLE[[#This Row],[KM - Inicio]]</f>
        <v>204.5</v>
      </c>
      <c r="AR192" s="108">
        <v>0.45416666666666666</v>
      </c>
      <c r="AS192" s="108">
        <v>0.52222222222222225</v>
      </c>
      <c r="AT192" s="108">
        <v>0.58333333333333337</v>
      </c>
      <c r="AU192" s="136"/>
      <c r="AV192" s="136"/>
      <c r="AW192" s="14"/>
      <c r="AX192" s="14"/>
      <c r="AY192" s="164">
        <f t="shared" si="14"/>
        <v>6.1111111111111116E-2</v>
      </c>
      <c r="AZ192" s="153"/>
      <c r="BA192" s="109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50"/>
      <c r="BG192" s="16"/>
      <c r="BH192" s="17">
        <v>0</v>
      </c>
      <c r="BI192" s="17"/>
      <c r="BJ192" s="17"/>
      <c r="BK192" s="18" t="s">
        <v>1319</v>
      </c>
      <c r="BL192" s="16"/>
      <c r="BM192" s="130" t="s">
        <v>437</v>
      </c>
      <c r="BN192" s="130" t="s">
        <v>467</v>
      </c>
      <c r="BO192" s="130" t="s">
        <v>524</v>
      </c>
      <c r="BP192" s="18" t="s">
        <v>593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8" t="str">
        <f t="shared" si="19"/>
        <v>MecanizaçãoAtivos</v>
      </c>
    </row>
    <row r="193" spans="1:72">
      <c r="A193" s="47" t="str">
        <f t="shared" si="15"/>
        <v>E1746061</v>
      </c>
      <c r="B193" s="102">
        <v>46061</v>
      </c>
      <c r="C193" s="135">
        <f>IF(BS_CONTROLE[[#This Row],[DATA]]="","",WEEKNUM(BS_CONTROLE[[#This Row],[DATA]]))</f>
        <v>7</v>
      </c>
      <c r="D193" s="104" t="s">
        <v>737</v>
      </c>
      <c r="E193" s="159">
        <v>4</v>
      </c>
      <c r="F193" s="126" t="s">
        <v>595</v>
      </c>
      <c r="G193" s="142" t="str">
        <f>IF(D193="","*",VLOOKUP(F193,BS_ATIVIDADE[],3,FALSE))</f>
        <v>CAMINHÂO - SOLDA</v>
      </c>
      <c r="H193" s="106" t="s">
        <v>201</v>
      </c>
      <c r="I193" s="106" t="s">
        <v>201</v>
      </c>
      <c r="J193" s="105">
        <v>55</v>
      </c>
      <c r="K193" s="105">
        <v>81</v>
      </c>
      <c r="L193" s="105">
        <v>82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6">
        <v>0.375</v>
      </c>
      <c r="P193" s="106">
        <v>0.16666666666666666</v>
      </c>
      <c r="Q193" s="105">
        <v>4</v>
      </c>
      <c r="R193" s="10" t="str">
        <f>IFERROR(_xlfn.XLOOKUP(F193, BS_ATIVIDADE[ATIVIDADE],BS_ATIVIDADE[UNIDADE] ), "*")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1084</v>
      </c>
      <c r="W193" s="151" t="s">
        <v>1085</v>
      </c>
      <c r="X193" s="104" t="s">
        <v>421</v>
      </c>
      <c r="Y193" s="129" t="s">
        <v>424</v>
      </c>
      <c r="Z193" s="104"/>
      <c r="AA193" s="105">
        <v>1</v>
      </c>
      <c r="AB193" s="103" t="s">
        <v>412</v>
      </c>
      <c r="AC193" s="152"/>
      <c r="AD193" s="107">
        <v>0.33333333333333331</v>
      </c>
      <c r="AE193" s="105">
        <v>6251</v>
      </c>
      <c r="AF193" s="105" t="s">
        <v>593</v>
      </c>
      <c r="AG193" s="105" t="s">
        <v>593</v>
      </c>
      <c r="AH193" s="15"/>
      <c r="AI193" s="126" t="s">
        <v>607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5" t="str">
        <f>IF(BS_CONTROLE[[#This Row],[Entre - Estações]]=0, "-", BS_CONTROLE[[#This Row],[Entre - Estações]])</f>
        <v>ZKE-ZWW</v>
      </c>
      <c r="AN193" s="105" t="str">
        <f>IF(BS_CONTROLE[[#This Row],[SB]]=0, "-", BS_CONTROLE[[#This Row],[SB]])</f>
        <v>K83K802</v>
      </c>
      <c r="AO193" s="105">
        <f>IF(BS_CONTROLE[[#This Row],[SUB]]=0, "-", BS_CONTROLE[[#This Row],[SUB]])</f>
        <v>55</v>
      </c>
      <c r="AP193" s="105">
        <f>BS_CONTROLE[[#This Row],[KM - Inicio]]</f>
        <v>81</v>
      </c>
      <c r="AQ193" s="105">
        <f>BS_CONTROLE[[#This Row],[KM - Inicio]]</f>
        <v>81</v>
      </c>
      <c r="AR193" s="108">
        <v>0.31666666666666665</v>
      </c>
      <c r="AS193" s="108">
        <v>0.45277777777777778</v>
      </c>
      <c r="AT193" s="108">
        <v>0.49444444444444446</v>
      </c>
      <c r="AU193" s="136"/>
      <c r="AV193" s="136"/>
      <c r="AW193" s="14"/>
      <c r="AX193" s="14"/>
      <c r="AY193" s="164">
        <f t="shared" si="14"/>
        <v>4.1666666666666685E-2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1320</v>
      </c>
      <c r="BK193" s="18" t="s">
        <v>1321</v>
      </c>
      <c r="BL193" s="16"/>
      <c r="BM193" s="130" t="s">
        <v>440</v>
      </c>
      <c r="BN193" s="130" t="s">
        <v>469</v>
      </c>
      <c r="BO193" s="130" t="s">
        <v>530</v>
      </c>
      <c r="BP193" s="18" t="s">
        <v>1322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8" t="str">
        <f t="shared" si="19"/>
        <v>CCOCirculaçãoIntervaloOportunidade</v>
      </c>
    </row>
    <row r="194" spans="1:72">
      <c r="A194" s="47" t="str">
        <f t="shared" si="15"/>
        <v>TURMA FIXA VIA 46061</v>
      </c>
      <c r="B194" s="102">
        <v>46061</v>
      </c>
      <c r="C194" s="135">
        <f>IF(BS_CONTROLE[[#This Row],[DATA]]="","",WEEKNUM(BS_CONTROLE[[#This Row],[DATA]]))</f>
        <v>7</v>
      </c>
      <c r="D194" s="104" t="s">
        <v>845</v>
      </c>
      <c r="E194" s="159">
        <v>171</v>
      </c>
      <c r="F194" s="126" t="s">
        <v>671</v>
      </c>
      <c r="G194" s="142" t="str">
        <f>IF(D194="","*",VLOOKUP(F194,BS_ATIVIDADE[],3,FALSE))</f>
        <v>LIMPEZA LASTRO</v>
      </c>
      <c r="H194" s="106" t="s">
        <v>593</v>
      </c>
      <c r="I194" s="106" t="s">
        <v>593</v>
      </c>
      <c r="J194" s="105">
        <v>55</v>
      </c>
      <c r="K194" s="105">
        <v>135</v>
      </c>
      <c r="L194" s="105" t="s">
        <v>593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6">
        <v>0.375</v>
      </c>
      <c r="P194" s="106">
        <v>6.25E-2</v>
      </c>
      <c r="Q194" s="105">
        <v>30</v>
      </c>
      <c r="R194" s="10" t="str">
        <f>IFERROR(_xlfn.XLOOKUP(F194, BS_ATIVIDADE[ATIVIDADE],BS_ATIVIDADE[UNIDADE] ), "*")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1220</v>
      </c>
      <c r="W194" s="151" t="s">
        <v>1191</v>
      </c>
      <c r="X194" s="104" t="s">
        <v>421</v>
      </c>
      <c r="Y194" s="129" t="s">
        <v>424</v>
      </c>
      <c r="Z194" s="104"/>
      <c r="AA194" s="105" t="s">
        <v>593</v>
      </c>
      <c r="AB194" s="103"/>
      <c r="AC194" s="152"/>
      <c r="AD194" s="107"/>
      <c r="AE194" s="105"/>
      <c r="AF194" s="105" t="s">
        <v>593</v>
      </c>
      <c r="AG194" s="105" t="s">
        <v>593</v>
      </c>
      <c r="AH194" s="15"/>
      <c r="AI194" s="126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ZEM</v>
      </c>
      <c r="AN194" s="105" t="str">
        <f>IF(BS_CONTROLE[[#This Row],[SB]]=0, "-", BS_CONTROLE[[#This Row],[SB]])</f>
        <v>ZEM2</v>
      </c>
      <c r="AO194" s="105">
        <f>IF(BS_CONTROLE[[#This Row],[SUB]]=0, "-", BS_CONTROLE[[#This Row],[SUB]])</f>
        <v>55</v>
      </c>
      <c r="AP194" s="105">
        <f>BS_CONTROLE[[#This Row],[KM - Inicio]]</f>
        <v>135</v>
      </c>
      <c r="AQ194" s="105">
        <f>BS_CONTROLE[[#This Row],[KM - Inicio]]</f>
        <v>135</v>
      </c>
      <c r="AR194" s="108">
        <v>0</v>
      </c>
      <c r="AS194" s="108">
        <v>0</v>
      </c>
      <c r="AT194" s="108">
        <v>0</v>
      </c>
      <c r="AU194" s="136"/>
      <c r="AV194" s="136"/>
      <c r="AW194" s="14"/>
      <c r="AX194" s="14"/>
      <c r="AY194" s="164">
        <f t="shared" si="14"/>
        <v>0</v>
      </c>
      <c r="AZ194" s="153"/>
      <c r="BA194" s="109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0</v>
      </c>
      <c r="BI194" s="17"/>
      <c r="BJ194" s="17" t="s">
        <v>1323</v>
      </c>
      <c r="BK194" s="18" t="s">
        <v>1295</v>
      </c>
      <c r="BL194" s="16"/>
      <c r="BM194" s="130" t="s">
        <v>441</v>
      </c>
      <c r="BN194" s="130" t="s">
        <v>470</v>
      </c>
      <c r="BO194" s="130" t="s">
        <v>532</v>
      </c>
      <c r="BP194" s="18" t="s">
        <v>593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8" t="str">
        <f t="shared" si="19"/>
        <v>SuperExecução</v>
      </c>
    </row>
    <row r="195" spans="1:72">
      <c r="A195" s="47" t="str">
        <f t="shared" si="15"/>
        <v>DIEGO (TF-42)46061</v>
      </c>
      <c r="B195" s="102">
        <v>46061</v>
      </c>
      <c r="C195" s="135">
        <f>IF(BS_CONTROLE[[#This Row],[DATA]]="","",WEEKNUM(BS_CONTROLE[[#This Row],[DATA]]))</f>
        <v>7</v>
      </c>
      <c r="D195" s="104" t="s">
        <v>870</v>
      </c>
      <c r="E195" s="159">
        <v>93</v>
      </c>
      <c r="F195" s="126" t="s">
        <v>671</v>
      </c>
      <c r="G195" s="142" t="str">
        <f>IF(D195="","*",VLOOKUP(F195,BS_ATIVIDADE[],3,FALSE))</f>
        <v>LIMPEZA LASTRO</v>
      </c>
      <c r="H195" s="106" t="s">
        <v>593</v>
      </c>
      <c r="I195" s="106" t="s">
        <v>593</v>
      </c>
      <c r="J195" s="105">
        <v>53</v>
      </c>
      <c r="K195" s="105">
        <v>109.05</v>
      </c>
      <c r="L195" s="105" t="s">
        <v>593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6">
        <v>0.41666666666666669</v>
      </c>
      <c r="P195" s="106">
        <v>8.3333333333333329E-2</v>
      </c>
      <c r="Q195" s="105">
        <v>30</v>
      </c>
      <c r="R195" s="10" t="str">
        <f>IFERROR(_xlfn.XLOOKUP(F195, BS_ATIVIDADE[ATIVIDADE],BS_ATIVIDADE[UNIDADE] ), "*")</f>
        <v>M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5" t="s">
        <v>1104</v>
      </c>
      <c r="W195" s="151" t="s">
        <v>1191</v>
      </c>
      <c r="X195" s="104" t="s">
        <v>421</v>
      </c>
      <c r="Y195" s="129" t="s">
        <v>424</v>
      </c>
      <c r="Z195" s="104"/>
      <c r="AA195" s="105" t="s">
        <v>593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5" t="str">
        <f>IF(BS_CONTROLE[[#This Row],[Entre - Estações]]=0, "-", BS_CONTROLE[[#This Row],[Entre - Estações]])</f>
        <v>PAT-ZGM</v>
      </c>
      <c r="AN195" s="105" t="str">
        <f>IF(BS_CONTROLE[[#This Row],[SB]]=0, "-", BS_CONTROLE[[#This Row],[SB]])</f>
        <v>PAT1102</v>
      </c>
      <c r="AO195" s="105">
        <f>IF(BS_CONTROLE[[#This Row],[SUB]]=0, "-", BS_CONTROLE[[#This Row],[SUB]])</f>
        <v>53</v>
      </c>
      <c r="AP195" s="105">
        <f>BS_CONTROLE[[#This Row],[KM - Inicio]]</f>
        <v>109.05</v>
      </c>
      <c r="AQ195" s="105">
        <f>BS_CONTROLE[[#This Row],[KM - Inicio]]</f>
        <v>109.05</v>
      </c>
      <c r="AR195" s="108">
        <v>0</v>
      </c>
      <c r="AS195" s="108">
        <v>0</v>
      </c>
      <c r="AT195" s="108">
        <v>0</v>
      </c>
      <c r="AU195" s="136"/>
      <c r="AV195" s="136"/>
      <c r="AW195" s="14"/>
      <c r="AX195" s="14"/>
      <c r="AY195" s="164">
        <f t="shared" si="14"/>
        <v>0</v>
      </c>
      <c r="AZ195" s="153"/>
      <c r="BA195" s="109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50"/>
      <c r="BG195" s="16"/>
      <c r="BH195" s="17">
        <v>0</v>
      </c>
      <c r="BI195" s="17"/>
      <c r="BJ195" s="17" t="s">
        <v>1323</v>
      </c>
      <c r="BK195" s="18" t="s">
        <v>1295</v>
      </c>
      <c r="BL195" s="16"/>
      <c r="BM195" s="130" t="s">
        <v>441</v>
      </c>
      <c r="BN195" s="130" t="s">
        <v>470</v>
      </c>
      <c r="BO195" s="130" t="s">
        <v>532</v>
      </c>
      <c r="BP195" s="18" t="s">
        <v>593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8" t="str">
        <f t="shared" si="19"/>
        <v>SuperExecução</v>
      </c>
    </row>
    <row r="196" spans="1:72">
      <c r="A196" s="47" t="str">
        <f t="shared" si="15"/>
        <v>EXPANSÃO TURMA 146062</v>
      </c>
      <c r="B196" s="102">
        <v>46062</v>
      </c>
      <c r="C196" s="135">
        <f>IF(BS_CONTROLE[[#This Row],[DATA]]="","",WEEKNUM(BS_CONTROLE[[#This Row],[DATA]]))</f>
        <v>7</v>
      </c>
      <c r="D196" s="104" t="s">
        <v>594</v>
      </c>
      <c r="E196" s="159"/>
      <c r="F196" s="126" t="s">
        <v>654</v>
      </c>
      <c r="G196" s="142" t="str">
        <f>IF(D196="","*",VLOOKUP(F196,BS_ATIVIDADE[],3,FALSE))</f>
        <v>EXPANSÃO</v>
      </c>
      <c r="H196" s="106" t="s">
        <v>593</v>
      </c>
      <c r="I196" s="106" t="s">
        <v>593</v>
      </c>
      <c r="J196" s="105">
        <v>70</v>
      </c>
      <c r="K196" s="105">
        <v>113.6</v>
      </c>
      <c r="L196" s="105" t="s">
        <v>593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6">
        <v>0.375</v>
      </c>
      <c r="P196" s="106">
        <v>6.25E-2</v>
      </c>
      <c r="Q196" s="105">
        <v>1</v>
      </c>
      <c r="R196" s="10" t="str">
        <f>IFERROR(_xlfn.XLOOKUP(F196, BS_ATIVIDADE[ATIVIDADE],BS_ATIVIDADE[UNIDADE] ), "*")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5" t="s">
        <v>1272</v>
      </c>
      <c r="W196" s="151" t="s">
        <v>1055</v>
      </c>
      <c r="X196" s="104" t="s">
        <v>421</v>
      </c>
      <c r="Y196" s="129"/>
      <c r="Z196" s="104"/>
      <c r="AA196" s="105" t="s">
        <v>593</v>
      </c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5" t="str">
        <f>IF(BS_CONTROLE[[#This Row],[Entre - Estações]]=0, "-", BS_CONTROLE[[#This Row],[Entre - Estações]])</f>
        <v>ZCD</v>
      </c>
      <c r="AN196" s="105" t="str">
        <f>IF(BS_CONTROLE[[#This Row],[SB]]=0, "-", BS_CONTROLE[[#This Row],[SB]])</f>
        <v>ZCD1</v>
      </c>
      <c r="AO196" s="105">
        <f>IF(BS_CONTROLE[[#This Row],[SUB]]=0, "-", BS_CONTROLE[[#This Row],[SUB]])</f>
        <v>70</v>
      </c>
      <c r="AP196" s="105">
        <f>BS_CONTROLE[[#This Row],[KM - Inicio]]</f>
        <v>113.6</v>
      </c>
      <c r="AQ196" s="105">
        <f>BS_CONTROLE[[#This Row],[KM - Inicio]]</f>
        <v>113.6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 t="shared" si="14"/>
        <v>0</v>
      </c>
      <c r="AZ196" s="153"/>
      <c r="BA196" s="109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50"/>
      <c r="BG196" s="16"/>
      <c r="BH196" s="17">
        <v>0</v>
      </c>
      <c r="BI196" s="17"/>
      <c r="BJ196" s="17" t="s">
        <v>1060</v>
      </c>
      <c r="BK196" s="18" t="s">
        <v>1060</v>
      </c>
      <c r="BL196" s="16"/>
      <c r="BM196" s="130" t="s">
        <v>447</v>
      </c>
      <c r="BN196" s="130" t="s">
        <v>471</v>
      </c>
      <c r="BO196" s="130" t="s">
        <v>471</v>
      </c>
      <c r="BP196" s="18" t="s">
        <v>1324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8" t="str">
        <f t="shared" si="19"/>
        <v>CondiçõesClimáticaChuva</v>
      </c>
    </row>
    <row r="197" spans="1:72">
      <c r="A197" s="47" t="str">
        <f t="shared" si="15"/>
        <v>KLECIO (TP-699)46062</v>
      </c>
      <c r="B197" s="102">
        <v>46062</v>
      </c>
      <c r="C197" s="135">
        <f>IF(BS_CONTROLE[[#This Row],[DATA]]="","",WEEKNUM(BS_CONTROLE[[#This Row],[DATA]]))</f>
        <v>7</v>
      </c>
      <c r="D197" s="104" t="s">
        <v>911</v>
      </c>
      <c r="E197" s="159"/>
      <c r="F197" s="126" t="s">
        <v>775</v>
      </c>
      <c r="G197" s="142" t="str">
        <f>IF(D197="","*",VLOOKUP(F197,BS_ATIVIDADE[],3,FALSE))</f>
        <v>SOLDA</v>
      </c>
      <c r="H197" s="106" t="s">
        <v>593</v>
      </c>
      <c r="I197" s="106" t="s">
        <v>593</v>
      </c>
      <c r="J197" s="105">
        <v>70</v>
      </c>
      <c r="K197" s="105">
        <v>134.85</v>
      </c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6">
        <v>0.33333333333333331</v>
      </c>
      <c r="P197" s="106">
        <v>6.25E-2</v>
      </c>
      <c r="Q197" s="172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51" t="s">
        <v>1054</v>
      </c>
      <c r="W197" s="151" t="s">
        <v>1055</v>
      </c>
      <c r="X197" s="104" t="s">
        <v>421</v>
      </c>
      <c r="Y197" s="129"/>
      <c r="Z197" s="104"/>
      <c r="AA197" s="105" t="s">
        <v>593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ZRX-ZRQ</v>
      </c>
      <c r="AN197" s="105" t="str">
        <f>IF(BS_CONTROLE[[#This Row],[SB]]=0, "-", BS_CONTROLE[[#This Row],[SB]])</f>
        <v>133ZRQ1</v>
      </c>
      <c r="AO197" s="105">
        <f>IF(BS_CONTROLE[[#This Row],[SUB]]=0, "-", BS_CONTROLE[[#This Row],[SUB]])</f>
        <v>70</v>
      </c>
      <c r="AP197" s="105">
        <f>BS_CONTROLE[[#This Row],[KM - Inicio]]</f>
        <v>134.85</v>
      </c>
      <c r="AQ197" s="105">
        <f>BS_CONTROLE[[#This Row],[KM - Inicio]]</f>
        <v>134.85</v>
      </c>
      <c r="AR197" s="108">
        <v>0.375</v>
      </c>
      <c r="AS197" s="108">
        <v>0</v>
      </c>
      <c r="AT197" s="108">
        <v>0</v>
      </c>
      <c r="AU197" s="136"/>
      <c r="AV197" s="136"/>
      <c r="AW197" s="14"/>
      <c r="AX197" s="14"/>
      <c r="AY197" s="164">
        <f t="shared" si="14"/>
        <v>0</v>
      </c>
      <c r="AZ197" s="153"/>
      <c r="BA197" s="109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50"/>
      <c r="BG197" s="16"/>
      <c r="BH197" s="17">
        <v>0</v>
      </c>
      <c r="BI197" s="17"/>
      <c r="BJ197" s="17" t="s">
        <v>1324</v>
      </c>
      <c r="BK197" s="18" t="s">
        <v>1324</v>
      </c>
      <c r="BL197" s="16"/>
      <c r="BM197" s="130" t="s">
        <v>447</v>
      </c>
      <c r="BN197" s="130" t="s">
        <v>471</v>
      </c>
      <c r="BO197" s="130" t="s">
        <v>471</v>
      </c>
      <c r="BP197" s="18" t="s">
        <v>1324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8" t="str">
        <f t="shared" si="19"/>
        <v>CondiçõesClimáticaChuva</v>
      </c>
    </row>
    <row r="198" spans="1:72">
      <c r="A198" s="47" t="str">
        <f t="shared" si="15"/>
        <v>W58</v>
      </c>
      <c r="B198" s="102"/>
      <c r="C198" s="135" t="str">
        <f>IF(BS_CONTROLE[[#This Row],[DATA]]="","",WEEKNUM(BS_CONTROLE[[#This Row],[DATA]]))</f>
        <v/>
      </c>
      <c r="D198" s="104" t="s">
        <v>824</v>
      </c>
      <c r="E198" s="159"/>
      <c r="F198" s="126" t="s">
        <v>786</v>
      </c>
      <c r="G198" s="142" t="str">
        <f>IF(D198="","*",VLOOKUP(F198,BS_ATIVIDADE[],3,FALSE))</f>
        <v>OUTROS</v>
      </c>
      <c r="H198" s="105">
        <v>106109</v>
      </c>
      <c r="I198" s="105">
        <v>106109</v>
      </c>
      <c r="J198" s="105">
        <v>68</v>
      </c>
      <c r="K198" s="105">
        <v>57</v>
      </c>
      <c r="L198" s="105">
        <v>53</v>
      </c>
      <c r="M198" s="1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5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6">
        <v>0.33333333333333331</v>
      </c>
      <c r="P198" s="106">
        <v>4.1666666666666664E-2</v>
      </c>
      <c r="Q198" s="172">
        <v>100</v>
      </c>
      <c r="R198" s="10" t="str">
        <f>IFERROR(_xlfn.XLOOKUP(F198, BS_ATIVIDADE[ATIVIDADE],BS_ATIVIDADE[UNIDADE] ), "*")</f>
        <v>Nº DE PEÇAS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51" t="s">
        <v>1064</v>
      </c>
      <c r="W198" s="151" t="s">
        <v>1067</v>
      </c>
      <c r="X198" s="104" t="s">
        <v>421</v>
      </c>
      <c r="Y198" s="129"/>
      <c r="Z198" s="104"/>
      <c r="AA198" s="105">
        <v>2</v>
      </c>
      <c r="AB198" s="126" t="s">
        <v>423</v>
      </c>
      <c r="AC198" s="126" t="s">
        <v>593</v>
      </c>
      <c r="AD198" s="107">
        <v>0.29166666666666669</v>
      </c>
      <c r="AE198" s="105">
        <v>9341</v>
      </c>
      <c r="AF198" s="105" t="s">
        <v>593</v>
      </c>
      <c r="AG198" s="105" t="s">
        <v>593</v>
      </c>
      <c r="AH198" s="15"/>
      <c r="AI198" s="126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5" t="str">
        <f>IF(BS_CONTROLE[[#This Row],[Entre - Estações]]=0, "-", BS_CONTROLE[[#This Row],[Entre - Estações]])</f>
        <v>ZBM-ZHO</v>
      </c>
      <c r="AN198" s="105" t="str">
        <f>IF(BS_CONTROLE[[#This Row],[SB]]=0, "-", BS_CONTROLE[[#This Row],[SB]])</f>
        <v>K57ZHO</v>
      </c>
      <c r="AO198" s="105">
        <f>IF(BS_CONTROLE[[#This Row],[SUB]]=0, "-", BS_CONTROLE[[#This Row],[SUB]])</f>
        <v>68</v>
      </c>
      <c r="AP198" s="105">
        <f>BS_CONTROLE[[#This Row],[KM - Inicio]]</f>
        <v>57</v>
      </c>
      <c r="AQ198" s="105">
        <f>BS_CONTROLE[[#This Row],[KM - Inicio]]</f>
        <v>57</v>
      </c>
      <c r="AR198" s="108"/>
      <c r="AS198" s="108"/>
      <c r="AT198" s="108"/>
      <c r="AU198" s="136"/>
      <c r="AV198" s="136"/>
      <c r="AW198" s="14"/>
      <c r="AX198" s="14"/>
      <c r="AY198" s="164">
        <f t="shared" si="14"/>
        <v>0</v>
      </c>
      <c r="AZ198" s="153"/>
      <c r="BA198" s="109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>
      <c r="A199" s="47" t="str">
        <f t="shared" si="15"/>
        <v>E4246062</v>
      </c>
      <c r="B199" s="102">
        <v>46062</v>
      </c>
      <c r="C199" s="135">
        <f>IF(BS_CONTROLE[[#This Row],[DATA]]="","",WEEKNUM(BS_CONTROLE[[#This Row],[DATA]]))</f>
        <v>7</v>
      </c>
      <c r="D199" s="104" t="s">
        <v>744</v>
      </c>
      <c r="E199" s="159">
        <v>193</v>
      </c>
      <c r="F199" s="126" t="s">
        <v>660</v>
      </c>
      <c r="G199" s="142" t="str">
        <f>IF(D199="","*",VLOOKUP(F199,BS_ATIVIDADE[],3,FALSE))</f>
        <v>TRILHEIRO - DESCARGA</v>
      </c>
      <c r="H199" s="106" t="s">
        <v>1325</v>
      </c>
      <c r="I199" s="106" t="s">
        <v>1325</v>
      </c>
      <c r="J199" s="105">
        <v>68</v>
      </c>
      <c r="K199" s="105">
        <v>54.96</v>
      </c>
      <c r="L199" s="105">
        <v>56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6">
        <v>0.45833333333333331</v>
      </c>
      <c r="P199" s="106">
        <v>0.125</v>
      </c>
      <c r="Q199" s="105">
        <v>3120</v>
      </c>
      <c r="R199" s="10" t="str">
        <f>IFERROR(_xlfn.XLOOKUP(F199, BS_ATIVIDADE[ATIVIDADE],BS_ATIVIDADE[UNIDADE] ), "*")</f>
        <v>M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5" t="s">
        <v>1182</v>
      </c>
      <c r="W199" s="151" t="s">
        <v>1326</v>
      </c>
      <c r="X199" s="104" t="s">
        <v>421</v>
      </c>
      <c r="Y199" s="129"/>
      <c r="Z199" s="104"/>
      <c r="AA199" s="105" t="s">
        <v>1327</v>
      </c>
      <c r="AB199" s="103" t="s">
        <v>423</v>
      </c>
      <c r="AC199" s="152" t="s">
        <v>419</v>
      </c>
      <c r="AD199" s="107">
        <v>0.41666666666666669</v>
      </c>
      <c r="AE199" s="105" t="s">
        <v>1328</v>
      </c>
      <c r="AF199" s="105" t="s">
        <v>1329</v>
      </c>
      <c r="AG199" s="105" t="s">
        <v>593</v>
      </c>
      <c r="AH199" s="15"/>
      <c r="AI199" s="126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5" t="str">
        <f>IF(BS_CONTROLE[[#This Row],[Entre - Estações]]=0, "-", BS_CONTROLE[[#This Row],[Entre - Estações]])</f>
        <v>ZBM</v>
      </c>
      <c r="AN199" s="105" t="str">
        <f>IF(BS_CONTROLE[[#This Row],[SB]]=0, "-", BS_CONTROLE[[#This Row],[SB]])</f>
        <v>ZBM2</v>
      </c>
      <c r="AO199" s="105">
        <f>IF(BS_CONTROLE[[#This Row],[SUB]]=0, "-", BS_CONTROLE[[#This Row],[SUB]])</f>
        <v>68</v>
      </c>
      <c r="AP199" s="105">
        <f>BS_CONTROLE[[#This Row],[KM - Inicio]]</f>
        <v>54.96</v>
      </c>
      <c r="AQ199" s="105">
        <f>BS_CONTROLE[[#This Row],[KM - Inicio]]</f>
        <v>54.96</v>
      </c>
      <c r="AR199" s="108">
        <v>0</v>
      </c>
      <c r="AS199" s="108">
        <v>0</v>
      </c>
      <c r="AT199" s="108">
        <v>0</v>
      </c>
      <c r="AU199" s="136"/>
      <c r="AV199" s="136"/>
      <c r="AW199" s="14"/>
      <c r="AX199" s="14"/>
      <c r="AY199" s="164">
        <f t="shared" ref="AY199:AY262" si="20">IF(D199="","*",IFERROR(IF(ISODD(COUNT(AS199:AX199)),"ERRO",SUM((AT199-AS199),(AV199-AU199),(AX199-AW199))),"ERRO"))</f>
        <v>0</v>
      </c>
      <c r="AZ199" s="153"/>
      <c r="BA199" s="109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50"/>
      <c r="BG199" s="16"/>
      <c r="BH199" s="17">
        <v>0</v>
      </c>
      <c r="BI199" s="17"/>
      <c r="BJ199" s="17" t="s">
        <v>1330</v>
      </c>
      <c r="BK199" s="18" t="s">
        <v>1330</v>
      </c>
      <c r="BL199" s="16"/>
      <c r="BM199" s="130" t="s">
        <v>451</v>
      </c>
      <c r="BN199" s="130" t="s">
        <v>451</v>
      </c>
      <c r="BO199" s="130" t="s">
        <v>451</v>
      </c>
      <c r="BP199" s="18" t="s">
        <v>1330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8" t="str">
        <f t="shared" si="19"/>
        <v>SemOportunidadeSemOportunidade</v>
      </c>
    </row>
    <row r="200" spans="1:72">
      <c r="A200" s="47" t="str">
        <f t="shared" ref="A200:A263" si="21">D200&amp;B200</f>
        <v>V9346062</v>
      </c>
      <c r="B200" s="102">
        <v>46062</v>
      </c>
      <c r="C200" s="135">
        <f>IF(BS_CONTROLE[[#This Row],[DATA]]="","",WEEKNUM(BS_CONTROLE[[#This Row],[DATA]]))</f>
        <v>7</v>
      </c>
      <c r="D200" s="104" t="s">
        <v>810</v>
      </c>
      <c r="E200" s="159">
        <v>162</v>
      </c>
      <c r="F200" s="126" t="s">
        <v>698</v>
      </c>
      <c r="G200" s="142" t="str">
        <f>IF(D200="","*",VLOOKUP(F200,BS_ATIVIDADE[],3,FALSE))</f>
        <v>MECANIZAÇÃO - SOCADORA</v>
      </c>
      <c r="H200" s="105" t="s">
        <v>104</v>
      </c>
      <c r="I200" s="105" t="s">
        <v>104</v>
      </c>
      <c r="J200" s="105">
        <v>56</v>
      </c>
      <c r="K200" s="105">
        <v>204.5</v>
      </c>
      <c r="L200" s="105">
        <v>205.5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6">
        <v>0.375</v>
      </c>
      <c r="P200" s="106">
        <v>8.3333333333333329E-2</v>
      </c>
      <c r="Q200" s="105">
        <v>200</v>
      </c>
      <c r="R200" s="10" t="str">
        <f>IFERROR(_xlfn.XLOOKUP(F200, BS_ATIVIDADE[ATIVIDADE],BS_ATIVIDADE[UNIDADE] ), "*")</f>
        <v>M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5" t="s">
        <v>1061</v>
      </c>
      <c r="W200" s="151" t="s">
        <v>1050</v>
      </c>
      <c r="X200" s="104" t="s">
        <v>416</v>
      </c>
      <c r="Y200" s="129"/>
      <c r="Z200" s="104"/>
      <c r="AA200" s="105">
        <v>1</v>
      </c>
      <c r="AB200" s="103" t="s">
        <v>418</v>
      </c>
      <c r="AC200" s="152"/>
      <c r="AD200" s="107">
        <v>0.29166666666666669</v>
      </c>
      <c r="AE200" s="105">
        <v>7309</v>
      </c>
      <c r="AF200" s="105" t="s">
        <v>593</v>
      </c>
      <c r="AG200" s="105" t="s">
        <v>593</v>
      </c>
      <c r="AH200" s="15"/>
      <c r="AI200" s="126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5" t="str">
        <f>IF(BS_CONTROLE[[#This Row],[Entre - Estações]]=0, "-", BS_CONTROLE[[#This Row],[Entre - Estações]])</f>
        <v>ZYU-ZST</v>
      </c>
      <c r="AN200" s="105" t="str">
        <f>IF(BS_CONTROLE[[#This Row],[SB]]=0, "-", BS_CONTROLE[[#This Row],[SB]])</f>
        <v>ZYU206</v>
      </c>
      <c r="AO200" s="105">
        <f>IF(BS_CONTROLE[[#This Row],[SUB]]=0, "-", BS_CONTROLE[[#This Row],[SUB]])</f>
        <v>56</v>
      </c>
      <c r="AP200" s="105">
        <f>BS_CONTROLE[[#This Row],[KM - Inicio]]</f>
        <v>204.5</v>
      </c>
      <c r="AQ200" s="105">
        <f>BS_CONTROLE[[#This Row],[KM - Inicio]]</f>
        <v>204.5</v>
      </c>
      <c r="AR200" s="108">
        <v>0</v>
      </c>
      <c r="AS200" s="108">
        <v>0</v>
      </c>
      <c r="AT200" s="108">
        <v>0</v>
      </c>
      <c r="AU200" s="136"/>
      <c r="AV200" s="136"/>
      <c r="AW200" s="14"/>
      <c r="AX200" s="14"/>
      <c r="AY200" s="164">
        <f t="shared" si="20"/>
        <v>0</v>
      </c>
      <c r="AZ200" s="153"/>
      <c r="BA200" s="109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50"/>
      <c r="BG200" s="16"/>
      <c r="BH200" s="17">
        <v>0</v>
      </c>
      <c r="BI200" s="17"/>
      <c r="BJ200" s="17" t="s">
        <v>1331</v>
      </c>
      <c r="BK200" s="18" t="s">
        <v>1331</v>
      </c>
      <c r="BL200" s="16"/>
      <c r="BM200" s="130" t="s">
        <v>431</v>
      </c>
      <c r="BN200" s="130" t="s">
        <v>465</v>
      </c>
      <c r="BO200" s="130" t="s">
        <v>465</v>
      </c>
      <c r="BP200" s="18" t="s">
        <v>1331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8" t="str">
        <f t="shared" ref="BT200:BT263" si="25">IF(BN200="","",SUBSTITUTE(BM200," ","")&amp;SUBSTITUTE(BN200," ",""))</f>
        <v>NãoControláveisAcidente</v>
      </c>
    </row>
    <row r="201" spans="1:72">
      <c r="A201" s="47" t="str">
        <f t="shared" si="21"/>
        <v>EDSON (TP-780)46062</v>
      </c>
      <c r="B201" s="102">
        <v>46062</v>
      </c>
      <c r="C201" s="135">
        <f>IF(BS_CONTROLE[[#This Row],[DATA]]="","",WEEKNUM(BS_CONTROLE[[#This Row],[DATA]]))</f>
        <v>7</v>
      </c>
      <c r="D201" s="171" t="s">
        <v>876</v>
      </c>
      <c r="E201" s="159"/>
      <c r="F201" s="126" t="s">
        <v>779</v>
      </c>
      <c r="G201" s="142" t="str">
        <f>IF(D201="","*",VLOOKUP(F201,BS_ATIVIDADE[],3,FALSE))</f>
        <v>DORMENTE - SUBSTITUIÇÂO</v>
      </c>
      <c r="H201" s="105" t="s">
        <v>593</v>
      </c>
      <c r="I201" s="105" t="s">
        <v>593</v>
      </c>
      <c r="J201" s="105">
        <v>56</v>
      </c>
      <c r="K201" s="105">
        <v>205</v>
      </c>
      <c r="L201" s="105" t="s">
        <v>593</v>
      </c>
      <c r="M201" s="1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5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6">
        <v>0.39583333333333331</v>
      </c>
      <c r="P201" s="106">
        <v>8.3333333333333329E-2</v>
      </c>
      <c r="Q201" s="172">
        <v>40</v>
      </c>
      <c r="R201" s="10" t="str">
        <f>IFERROR(_xlfn.XLOOKUP(F201, BS_ATIVIDADE[ATIVIDADE],BS_ATIVIDADE[UNIDADE] ), "*")</f>
        <v>Nº DE DORMENTES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5" t="s">
        <v>1069</v>
      </c>
      <c r="W201" s="151" t="s">
        <v>1332</v>
      </c>
      <c r="X201" s="104" t="s">
        <v>416</v>
      </c>
      <c r="Y201" s="129"/>
      <c r="Z201" s="104"/>
      <c r="AA201" s="105" t="s">
        <v>593</v>
      </c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ZYU-ZST</v>
      </c>
      <c r="AN201" s="105" t="str">
        <f>IF(BS_CONTROLE[[#This Row],[SB]]=0, "-", BS_CONTROLE[[#This Row],[SB]])</f>
        <v>ZYU206</v>
      </c>
      <c r="AO201" s="105">
        <f>IF(BS_CONTROLE[[#This Row],[SUB]]=0, "-", BS_CONTROLE[[#This Row],[SUB]])</f>
        <v>56</v>
      </c>
      <c r="AP201" s="105">
        <f>BS_CONTROLE[[#This Row],[KM - Inicio]]</f>
        <v>205</v>
      </c>
      <c r="AQ201" s="105">
        <f>BS_CONTROLE[[#This Row],[KM - Inicio]]</f>
        <v>205</v>
      </c>
      <c r="AR201" s="108">
        <v>0</v>
      </c>
      <c r="AS201" s="108">
        <v>0</v>
      </c>
      <c r="AT201" s="108">
        <v>0</v>
      </c>
      <c r="AU201" s="136"/>
      <c r="AV201" s="136"/>
      <c r="AW201" s="14"/>
      <c r="AX201" s="14"/>
      <c r="AY201" s="164">
        <f t="shared" si="20"/>
        <v>0</v>
      </c>
      <c r="AZ201" s="153"/>
      <c r="BA201" s="109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50"/>
      <c r="BG201" s="16"/>
      <c r="BH201" s="17">
        <v>0</v>
      </c>
      <c r="BI201" s="17"/>
      <c r="BJ201" s="17" t="s">
        <v>1331</v>
      </c>
      <c r="BK201" s="18" t="s">
        <v>1331</v>
      </c>
      <c r="BL201" s="16"/>
      <c r="BM201" s="130" t="s">
        <v>431</v>
      </c>
      <c r="BN201" s="130" t="s">
        <v>465</v>
      </c>
      <c r="BO201" s="130" t="s">
        <v>465</v>
      </c>
      <c r="BP201" s="18" t="s">
        <v>1331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8" t="str">
        <f t="shared" si="25"/>
        <v>NãoControláveisAcidente</v>
      </c>
    </row>
    <row r="202" spans="1:72">
      <c r="A202" s="47" t="str">
        <f t="shared" si="21"/>
        <v>ROGÉRIO (TP-730)46062</v>
      </c>
      <c r="B202" s="102">
        <v>46062</v>
      </c>
      <c r="C202" s="135">
        <f>IF(BS_CONTROLE[[#This Row],[DATA]]="","",WEEKNUM(BS_CONTROLE[[#This Row],[DATA]]))</f>
        <v>7</v>
      </c>
      <c r="D202" s="104" t="s">
        <v>935</v>
      </c>
      <c r="E202" s="159">
        <v>81</v>
      </c>
      <c r="F202" s="126" t="s">
        <v>779</v>
      </c>
      <c r="G202" s="142" t="str">
        <f>IF(D202="","*",VLOOKUP(F202,BS_ATIVIDADE[],3,FALSE))</f>
        <v>DORMENTE - SUBSTITUIÇÂO</v>
      </c>
      <c r="H202" s="105" t="s">
        <v>593</v>
      </c>
      <c r="I202" s="105" t="s">
        <v>593</v>
      </c>
      <c r="J202" s="105">
        <v>56</v>
      </c>
      <c r="K202" s="105">
        <v>205</v>
      </c>
      <c r="L202" s="105" t="s">
        <v>593</v>
      </c>
      <c r="M202" s="1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5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6">
        <v>0.39583333333333331</v>
      </c>
      <c r="P202" s="106">
        <v>8.3333333333333329E-2</v>
      </c>
      <c r="Q202" s="172">
        <v>40</v>
      </c>
      <c r="R202" s="10" t="str">
        <f>IFERROR(_xlfn.XLOOKUP(F202, BS_ATIVIDADE[ATIVIDADE],BS_ATIVIDADE[UNIDADE] ), "*")</f>
        <v>Nº DE DORMENTES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5" t="s">
        <v>1174</v>
      </c>
      <c r="W202" s="151" t="s">
        <v>1126</v>
      </c>
      <c r="X202" s="104" t="s">
        <v>416</v>
      </c>
      <c r="Y202" s="129"/>
      <c r="Z202" s="104"/>
      <c r="AA202" s="105" t="s">
        <v>593</v>
      </c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5" t="str">
        <f>IF(BS_CONTROLE[[#This Row],[Entre - Estações]]=0, "-", BS_CONTROLE[[#This Row],[Entre - Estações]])</f>
        <v>ZYU-ZST</v>
      </c>
      <c r="AN202" s="105" t="str">
        <f>IF(BS_CONTROLE[[#This Row],[SB]]=0, "-", BS_CONTROLE[[#This Row],[SB]])</f>
        <v>ZYU206</v>
      </c>
      <c r="AO202" s="105">
        <f>IF(BS_CONTROLE[[#This Row],[SUB]]=0, "-", BS_CONTROLE[[#This Row],[SUB]])</f>
        <v>56</v>
      </c>
      <c r="AP202" s="105">
        <f>BS_CONTROLE[[#This Row],[KM - Inicio]]</f>
        <v>205</v>
      </c>
      <c r="AQ202" s="105">
        <f>BS_CONTROLE[[#This Row],[KM - Inicio]]</f>
        <v>205</v>
      </c>
      <c r="AR202" s="108">
        <v>0</v>
      </c>
      <c r="AS202" s="108">
        <v>0</v>
      </c>
      <c r="AT202" s="108">
        <v>0</v>
      </c>
      <c r="AU202" s="136"/>
      <c r="AV202" s="136"/>
      <c r="AW202" s="14"/>
      <c r="AX202" s="14"/>
      <c r="AY202" s="164">
        <f t="shared" si="20"/>
        <v>0</v>
      </c>
      <c r="AZ202" s="153"/>
      <c r="BA202" s="109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50"/>
      <c r="BG202" s="16"/>
      <c r="BH202" s="17">
        <v>0</v>
      </c>
      <c r="BI202" s="17"/>
      <c r="BJ202" s="17" t="s">
        <v>1331</v>
      </c>
      <c r="BK202" s="18" t="s">
        <v>1331</v>
      </c>
      <c r="BL202" s="16"/>
      <c r="BM202" s="130" t="s">
        <v>431</v>
      </c>
      <c r="BN202" s="130" t="s">
        <v>465</v>
      </c>
      <c r="BO202" s="130" t="s">
        <v>465</v>
      </c>
      <c r="BP202" s="18" t="s">
        <v>1331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8" t="str">
        <f t="shared" si="25"/>
        <v>NãoControláveisAcidente</v>
      </c>
    </row>
    <row r="203" spans="1:72">
      <c r="A203" s="47" t="str">
        <f t="shared" si="21"/>
        <v>W5946062</v>
      </c>
      <c r="B203" s="102">
        <v>46062</v>
      </c>
      <c r="C203" s="135">
        <f>IF(BS_CONTROLE[[#This Row],[DATA]]="","",WEEKNUM(BS_CONTROLE[[#This Row],[DATA]]))</f>
        <v>7</v>
      </c>
      <c r="D203" s="171" t="s">
        <v>825</v>
      </c>
      <c r="E203" s="159"/>
      <c r="F203" s="126" t="s">
        <v>756</v>
      </c>
      <c r="G203" s="142" t="str">
        <f>IF(D203="","*",VLOOKUP(F203,BS_ATIVIDADE[],3,FALSE))</f>
        <v>DORMENTE - DESCARGA</v>
      </c>
      <c r="H203" s="106" t="s">
        <v>104</v>
      </c>
      <c r="I203" s="106" t="s">
        <v>104</v>
      </c>
      <c r="J203" s="105">
        <v>49</v>
      </c>
      <c r="K203" s="105">
        <v>203.57</v>
      </c>
      <c r="L203" s="105">
        <v>198.57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7" t="s">
        <v>1175</v>
      </c>
      <c r="O203" s="106">
        <v>0.35416666666666669</v>
      </c>
      <c r="P203" s="106">
        <v>6.25E-2</v>
      </c>
      <c r="Q203" s="105">
        <v>415</v>
      </c>
      <c r="R203" s="10" t="str">
        <f>IFERROR(_xlfn.XLOOKUP(F203, BS_ATIVIDADE[ATIVIDADE],BS_ATIVIDADE[UNIDADE] ), "*")</f>
        <v>Nº DE DORMENTES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5" t="s">
        <v>1176</v>
      </c>
      <c r="W203" s="151" t="s">
        <v>1129</v>
      </c>
      <c r="X203" s="104" t="s">
        <v>421</v>
      </c>
      <c r="Y203" s="129"/>
      <c r="Z203" s="104"/>
      <c r="AA203" s="105">
        <v>1</v>
      </c>
      <c r="AB203" s="103" t="s">
        <v>412</v>
      </c>
      <c r="AC203" s="152"/>
      <c r="AD203" s="107">
        <v>0.29166666666666669</v>
      </c>
      <c r="AE203" s="105">
        <v>7629</v>
      </c>
      <c r="AF203" s="105" t="s">
        <v>593</v>
      </c>
      <c r="AG203" s="105"/>
      <c r="AH203" s="15"/>
      <c r="AI203" s="126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5" t="str">
        <f>IF(BS_CONTROLE[[#This Row],[Entre - Estações]]=0, "-", BS_CONTROLE[[#This Row],[Entre - Estações]])</f>
        <v>ZYU</v>
      </c>
      <c r="AN203" s="105" t="str">
        <f>IF(BS_CONTROLE[[#This Row],[SB]]=0, "-", BS_CONTROLE[[#This Row],[SB]])</f>
        <v>ZYU1 / ZFY1981</v>
      </c>
      <c r="AO203" s="105">
        <f>IF(BS_CONTROLE[[#This Row],[SUB]]=0, "-", BS_CONTROLE[[#This Row],[SUB]])</f>
        <v>49</v>
      </c>
      <c r="AP203" s="105">
        <f>BS_CONTROLE[[#This Row],[KM - Inicio]]</f>
        <v>203.57</v>
      </c>
      <c r="AQ203" s="105">
        <f>BS_CONTROLE[[#This Row],[KM - Inicio]]</f>
        <v>203.57</v>
      </c>
      <c r="AR203" s="108">
        <v>0</v>
      </c>
      <c r="AS203" s="108">
        <v>0</v>
      </c>
      <c r="AT203" s="108">
        <v>0</v>
      </c>
      <c r="AU203" s="136"/>
      <c r="AV203" s="136"/>
      <c r="AW203" s="14"/>
      <c r="AX203" s="14"/>
      <c r="AY203" s="164">
        <f t="shared" si="20"/>
        <v>0</v>
      </c>
      <c r="AZ203" s="153"/>
      <c r="BA203" s="109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50"/>
      <c r="BG203" s="16"/>
      <c r="BH203" s="17">
        <v>0</v>
      </c>
      <c r="BI203" s="17"/>
      <c r="BJ203" s="17" t="s">
        <v>1331</v>
      </c>
      <c r="BK203" s="18" t="s">
        <v>1331</v>
      </c>
      <c r="BL203" s="16"/>
      <c r="BM203" s="130" t="s">
        <v>431</v>
      </c>
      <c r="BN203" s="130" t="s">
        <v>465</v>
      </c>
      <c r="BO203" s="130" t="s">
        <v>465</v>
      </c>
      <c r="BP203" s="18" t="s">
        <v>1331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8" t="str">
        <f t="shared" si="25"/>
        <v>NãoControláveisAcidente</v>
      </c>
    </row>
    <row r="204" spans="1:72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>
      <c r="A206" s="47" t="str">
        <f t="shared" si="21"/>
        <v>E1746062</v>
      </c>
      <c r="B206" s="102">
        <v>46062</v>
      </c>
      <c r="C206" s="135">
        <f>IF(BS_CONTROLE[[#This Row],[DATA]]="","",WEEKNUM(BS_CONTROLE[[#This Row],[DATA]]))</f>
        <v>7</v>
      </c>
      <c r="D206" s="104" t="s">
        <v>737</v>
      </c>
      <c r="E206" s="159">
        <v>4</v>
      </c>
      <c r="F206" s="126" t="s">
        <v>595</v>
      </c>
      <c r="G206" s="142" t="str">
        <f>IF(D206="","*",VLOOKUP(F206,BS_ATIVIDADE[],3,FALSE))</f>
        <v>CAMINHÂO - SOLDA</v>
      </c>
      <c r="H206" s="106" t="s">
        <v>201</v>
      </c>
      <c r="I206" s="106" t="s">
        <v>201</v>
      </c>
      <c r="J206" s="105">
        <v>55</v>
      </c>
      <c r="K206" s="105">
        <v>100.56100000000001</v>
      </c>
      <c r="L206" s="105">
        <v>100.88200000000001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6">
        <v>0.375</v>
      </c>
      <c r="P206" s="106">
        <v>0.125</v>
      </c>
      <c r="Q206" s="105">
        <v>2</v>
      </c>
      <c r="R206" s="10" t="str">
        <f>IFERROR(_xlfn.XLOOKUP(F206, BS_ATIVIDADE[ATIVIDADE],BS_ATIVIDADE[UNIDADE] ), "*")</f>
        <v>Nº DE SOLDA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1084</v>
      </c>
      <c r="W206" s="151" t="s">
        <v>1085</v>
      </c>
      <c r="X206" s="104" t="s">
        <v>421</v>
      </c>
      <c r="Y206" s="129"/>
      <c r="Z206" s="104"/>
      <c r="AA206" s="105">
        <v>1</v>
      </c>
      <c r="AB206" s="103" t="s">
        <v>412</v>
      </c>
      <c r="AC206" s="152"/>
      <c r="AD206" s="107">
        <v>0.29166666666666669</v>
      </c>
      <c r="AE206" s="105">
        <v>6251</v>
      </c>
      <c r="AF206" s="105" t="s">
        <v>593</v>
      </c>
      <c r="AG206" s="105" t="s">
        <v>593</v>
      </c>
      <c r="AH206" s="15"/>
      <c r="AI206" s="126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5" t="str">
        <f>IF(BS_CONTROLE[[#This Row],[Entre - Estações]]=0, "-", BS_CONTROLE[[#This Row],[Entre - Estações]])</f>
        <v>ZKW-ZLU</v>
      </c>
      <c r="AN206" s="105" t="str">
        <f>IF(BS_CONTROLE[[#This Row],[SB]]=0, "-", BS_CONTROLE[[#This Row],[SB]])</f>
        <v>102ZKW2</v>
      </c>
      <c r="AO206" s="105">
        <f>IF(BS_CONTROLE[[#This Row],[SUB]]=0, "-", BS_CONTROLE[[#This Row],[SUB]])</f>
        <v>55</v>
      </c>
      <c r="AP206" s="105">
        <f>BS_CONTROLE[[#This Row],[KM - Inicio]]</f>
        <v>100.56100000000001</v>
      </c>
      <c r="AQ206" s="105">
        <f>BS_CONTROLE[[#This Row],[KM - Inicio]]</f>
        <v>100.56100000000001</v>
      </c>
      <c r="AR206" s="108">
        <v>0.375</v>
      </c>
      <c r="AS206" s="108">
        <v>0</v>
      </c>
      <c r="AT206" s="108">
        <v>0</v>
      </c>
      <c r="AU206" s="136"/>
      <c r="AV206" s="136"/>
      <c r="AW206" s="14"/>
      <c r="AX206" s="14"/>
      <c r="AY206" s="164">
        <f t="shared" si="20"/>
        <v>0</v>
      </c>
      <c r="AZ206" s="153"/>
      <c r="BA206" s="109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0</v>
      </c>
      <c r="BI206" s="17"/>
      <c r="BJ206" s="17" t="s">
        <v>1333</v>
      </c>
      <c r="BK206" s="18" t="s">
        <v>1333</v>
      </c>
      <c r="BL206" s="16"/>
      <c r="BM206" s="130" t="s">
        <v>446</v>
      </c>
      <c r="BN206" s="130" t="s">
        <v>462</v>
      </c>
      <c r="BO206" s="130" t="s">
        <v>534</v>
      </c>
      <c r="BP206" s="18" t="s">
        <v>1333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8" t="str">
        <f t="shared" si="25"/>
        <v>AnomaliaVia</v>
      </c>
    </row>
    <row r="207" spans="1:72">
      <c r="A207" s="47" t="str">
        <f t="shared" si="21"/>
        <v>V8946062</v>
      </c>
      <c r="B207" s="102">
        <v>46062</v>
      </c>
      <c r="C207" s="135">
        <f>IF(BS_CONTROLE[[#This Row],[DATA]]="","",WEEKNUM(BS_CONTROLE[[#This Row],[DATA]]))</f>
        <v>7</v>
      </c>
      <c r="D207" s="104" t="s">
        <v>803</v>
      </c>
      <c r="E207" s="159"/>
      <c r="F207" s="126" t="s">
        <v>698</v>
      </c>
      <c r="G207" s="142" t="str">
        <f>IF(D207="","*",VLOOKUP(F207,BS_ATIVIDADE[],3,FALSE))</f>
        <v>MECANIZAÇÃO - SOCADORA</v>
      </c>
      <c r="H207" s="105" t="s">
        <v>201</v>
      </c>
      <c r="I207" s="105" t="s">
        <v>201</v>
      </c>
      <c r="J207" s="105">
        <v>55</v>
      </c>
      <c r="K207" s="105">
        <v>106</v>
      </c>
      <c r="L207" s="105" t="s">
        <v>593</v>
      </c>
      <c r="M207" s="1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5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6">
        <v>0.35416666666666669</v>
      </c>
      <c r="P207" s="106">
        <v>0.125</v>
      </c>
      <c r="Q207" s="172">
        <v>480</v>
      </c>
      <c r="R207" s="10" t="str">
        <f>IFERROR(_xlfn.XLOOKUP(F207, BS_ATIVIDADE[ATIVIDADE],BS_ATIVIDADE[UNIDADE] ), "*")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51" t="s">
        <v>1061</v>
      </c>
      <c r="W207" s="151" t="s">
        <v>1050</v>
      </c>
      <c r="X207" s="104" t="s">
        <v>421</v>
      </c>
      <c r="Y207" s="129"/>
      <c r="Z207" s="104"/>
      <c r="AA207" s="105">
        <v>1</v>
      </c>
      <c r="AB207" s="103" t="s">
        <v>412</v>
      </c>
      <c r="AC207" s="126"/>
      <c r="AD207" s="107">
        <v>0.35416666666666669</v>
      </c>
      <c r="AE207" s="105">
        <v>6239</v>
      </c>
      <c r="AF207" s="105"/>
      <c r="AG207" s="105"/>
      <c r="AH207" s="15"/>
      <c r="AI207" s="126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5" t="str">
        <f>IF(BS_CONTROLE[[#This Row],[Entre - Estações]]=0, "-", BS_CONTROLE[[#This Row],[Entre - Estações]])</f>
        <v>ZKW-ZLU</v>
      </c>
      <c r="AN207" s="105" t="str">
        <f>IF(BS_CONTROLE[[#This Row],[SB]]=0, "-", BS_CONTROLE[[#This Row],[SB]])</f>
        <v>ZLU1052</v>
      </c>
      <c r="AO207" s="105">
        <f>IF(BS_CONTROLE[[#This Row],[SUB]]=0, "-", BS_CONTROLE[[#This Row],[SUB]])</f>
        <v>55</v>
      </c>
      <c r="AP207" s="105">
        <f>BS_CONTROLE[[#This Row],[KM - Inicio]]</f>
        <v>106</v>
      </c>
      <c r="AQ207" s="105">
        <f>BS_CONTROLE[[#This Row],[KM - Inicio]]</f>
        <v>106</v>
      </c>
      <c r="AR207" s="108">
        <v>0.42222222222222222</v>
      </c>
      <c r="AS207" s="108">
        <v>0</v>
      </c>
      <c r="AT207" s="108">
        <v>0</v>
      </c>
      <c r="AU207" s="136"/>
      <c r="AV207" s="136"/>
      <c r="AW207" s="14"/>
      <c r="AX207" s="14"/>
      <c r="AY207" s="164">
        <f t="shared" si="20"/>
        <v>0</v>
      </c>
      <c r="AZ207" s="153"/>
      <c r="BA207" s="109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50"/>
      <c r="BG207" s="16"/>
      <c r="BH207" s="17">
        <v>0</v>
      </c>
      <c r="BI207" s="17"/>
      <c r="BJ207" s="17" t="s">
        <v>1334</v>
      </c>
      <c r="BK207" s="18" t="s">
        <v>1335</v>
      </c>
      <c r="BL207" s="16"/>
      <c r="BM207" s="130" t="s">
        <v>446</v>
      </c>
      <c r="BN207" s="130" t="s">
        <v>462</v>
      </c>
      <c r="BO207" s="130" t="s">
        <v>534</v>
      </c>
      <c r="BP207" s="18" t="s">
        <v>1335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8" t="str">
        <f t="shared" si="25"/>
        <v>AnomaliaVia</v>
      </c>
    </row>
    <row r="208" spans="1:72">
      <c r="A208" s="47" t="str">
        <f t="shared" si="21"/>
        <v>DIEGO (TP-681)46062</v>
      </c>
      <c r="B208" s="102">
        <v>46062</v>
      </c>
      <c r="C208" s="135">
        <f>IF(BS_CONTROLE[[#This Row],[DATA]]="","",WEEKNUM(BS_CONTROLE[[#This Row],[DATA]]))</f>
        <v>7</v>
      </c>
      <c r="D208" s="104" t="s">
        <v>871</v>
      </c>
      <c r="E208" s="159">
        <v>202</v>
      </c>
      <c r="F208" s="126" t="s">
        <v>782</v>
      </c>
      <c r="G208" s="142" t="str">
        <f>IF(D208="","*",VLOOKUP(F208,BS_ATIVIDADE[],3,FALSE))</f>
        <v>TRILHO - SUBSTITUIÇÂO</v>
      </c>
      <c r="H208" s="106" t="s">
        <v>593</v>
      </c>
      <c r="I208" s="106" t="s">
        <v>593</v>
      </c>
      <c r="J208" s="105">
        <v>55</v>
      </c>
      <c r="K208" s="105">
        <v>83.334999999999994</v>
      </c>
      <c r="L208" s="105">
        <v>85.6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6">
        <v>0.375</v>
      </c>
      <c r="P208" s="106">
        <v>8.3333333333333329E-2</v>
      </c>
      <c r="Q208" s="105">
        <v>312</v>
      </c>
      <c r="R208" s="10" t="str">
        <f>IFERROR(_xlfn.XLOOKUP(F208, BS_ATIVIDADE[ATIVIDADE],BS_ATIVIDADE[UNIDADE] ), "*")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5" t="s">
        <v>1220</v>
      </c>
      <c r="W208" s="151" t="s">
        <v>1336</v>
      </c>
      <c r="X208" s="104" t="s">
        <v>421</v>
      </c>
      <c r="Y208" s="129"/>
      <c r="Z208" s="104"/>
      <c r="AA208" s="105" t="s">
        <v>593</v>
      </c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5" t="str">
        <f>IF(BS_CONTROLE[[#This Row],[Entre - Estações]]=0, "-", BS_CONTROLE[[#This Row],[Entre - Estações]])</f>
        <v>ZKE-ZWW</v>
      </c>
      <c r="AN208" s="105" t="str">
        <f>IF(BS_CONTROLE[[#This Row],[SB]]=0, "-", BS_CONTROLE[[#This Row],[SB]])</f>
        <v>K85K832</v>
      </c>
      <c r="AO208" s="105">
        <f>IF(BS_CONTROLE[[#This Row],[SUB]]=0, "-", BS_CONTROLE[[#This Row],[SUB]])</f>
        <v>55</v>
      </c>
      <c r="AP208" s="105">
        <f>BS_CONTROLE[[#This Row],[KM - Inicio]]</f>
        <v>83.334999999999994</v>
      </c>
      <c r="AQ208" s="105">
        <f>BS_CONTROLE[[#This Row],[KM - Inicio]]</f>
        <v>83.334999999999994</v>
      </c>
      <c r="AR208" s="108">
        <v>0.40763888888888888</v>
      </c>
      <c r="AS208" s="108">
        <v>0</v>
      </c>
      <c r="AT208" s="108">
        <v>0</v>
      </c>
      <c r="AU208" s="136"/>
      <c r="AV208" s="136"/>
      <c r="AW208" s="14"/>
      <c r="AX208" s="14"/>
      <c r="AY208" s="164">
        <f t="shared" si="20"/>
        <v>0</v>
      </c>
      <c r="AZ208" s="153"/>
      <c r="BA208" s="109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50"/>
      <c r="BG208" s="16">
        <v>0</v>
      </c>
      <c r="BH208" s="17">
        <v>0</v>
      </c>
      <c r="BI208" s="17"/>
      <c r="BJ208" s="17" t="s">
        <v>1337</v>
      </c>
      <c r="BK208" s="18" t="s">
        <v>1337</v>
      </c>
      <c r="BL208" s="16"/>
      <c r="BM208" s="130" t="s">
        <v>440</v>
      </c>
      <c r="BN208" s="130" t="s">
        <v>469</v>
      </c>
      <c r="BO208" s="130" t="s">
        <v>530</v>
      </c>
      <c r="BP208" s="18" t="s">
        <v>1337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8" t="str">
        <f t="shared" si="25"/>
        <v>CCOCirculaçãoIntervaloOportunidade</v>
      </c>
    </row>
    <row r="209" spans="1:72">
      <c r="A209" s="47" t="str">
        <f t="shared" si="21"/>
        <v>CLEBISON (TP-728)46062</v>
      </c>
      <c r="B209" s="102">
        <v>46062</v>
      </c>
      <c r="C209" s="135">
        <f>IF(BS_CONTROLE[[#This Row],[DATA]]="","",WEEKNUM(BS_CONTROLE[[#This Row],[DATA]]))</f>
        <v>7</v>
      </c>
      <c r="D209" s="104" t="s">
        <v>864</v>
      </c>
      <c r="E209" s="159">
        <v>203</v>
      </c>
      <c r="F209" s="126" t="s">
        <v>775</v>
      </c>
      <c r="G209" s="142" t="str">
        <f>IF(D209="","*",VLOOKUP(F209,BS_ATIVIDADE[],3,FALSE))</f>
        <v>SOLDA</v>
      </c>
      <c r="H209" s="106" t="s">
        <v>593</v>
      </c>
      <c r="I209" s="106" t="s">
        <v>593</v>
      </c>
      <c r="J209" s="105">
        <v>55</v>
      </c>
      <c r="K209" s="105">
        <v>83.6</v>
      </c>
      <c r="L209" s="105" t="s">
        <v>593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6">
        <v>0.375</v>
      </c>
      <c r="P209" s="106">
        <v>8.3333333333333329E-2</v>
      </c>
      <c r="Q209" s="105">
        <v>1</v>
      </c>
      <c r="R209" s="10" t="str">
        <f>IFERROR(_xlfn.XLOOKUP(F209, BS_ATIVIDADE[ATIVIDADE],BS_ATIVIDADE[UNIDADE] ), "*")</f>
        <v>Nº DE SOLDA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5" t="s">
        <v>1220</v>
      </c>
      <c r="W209" s="151" t="s">
        <v>1055</v>
      </c>
      <c r="X209" s="104" t="s">
        <v>421</v>
      </c>
      <c r="Y209" s="129"/>
      <c r="Z209" s="104"/>
      <c r="AA209" s="105" t="s">
        <v>593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">
        <v>68</v>
      </c>
      <c r="AN209" s="105" t="s">
        <v>1338</v>
      </c>
      <c r="AO209" s="105">
        <f>IF(BS_CONTROLE[[#This Row],[SUB]]=0, "-", BS_CONTROLE[[#This Row],[SUB]])</f>
        <v>55</v>
      </c>
      <c r="AP209" s="105">
        <v>156</v>
      </c>
      <c r="AQ209" s="105" t="s">
        <v>593</v>
      </c>
      <c r="AR209" s="108">
        <v>0.45833333333333331</v>
      </c>
      <c r="AS209" s="108">
        <v>0</v>
      </c>
      <c r="AT209" s="108">
        <v>0</v>
      </c>
      <c r="AU209" s="136"/>
      <c r="AV209" s="136"/>
      <c r="AW209" s="14"/>
      <c r="AX209" s="14"/>
      <c r="AY209" s="164">
        <f t="shared" si="20"/>
        <v>0</v>
      </c>
      <c r="AZ209" s="153"/>
      <c r="BA209" s="109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50"/>
      <c r="BG209" s="16"/>
      <c r="BH209" s="17">
        <v>0</v>
      </c>
      <c r="BI209" s="17"/>
      <c r="BJ209" s="17" t="s">
        <v>1339</v>
      </c>
      <c r="BK209" s="18" t="s">
        <v>1340</v>
      </c>
      <c r="BL209" s="16"/>
      <c r="BM209" s="130" t="s">
        <v>441</v>
      </c>
      <c r="BN209" s="130" t="s">
        <v>470</v>
      </c>
      <c r="BO209" s="130" t="s">
        <v>521</v>
      </c>
      <c r="BP209" s="18" t="s">
        <v>1340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8" t="str">
        <f t="shared" si="25"/>
        <v>SuperExecução</v>
      </c>
    </row>
    <row r="210" spans="1:72">
      <c r="A210" s="47" t="str">
        <f t="shared" si="21"/>
        <v>ISMAEL(TP-726)46062</v>
      </c>
      <c r="B210" s="102">
        <v>46062</v>
      </c>
      <c r="C210" s="135">
        <f>IF(BS_CONTROLE[[#This Row],[DATA]]="","",WEEKNUM(BS_CONTROLE[[#This Row],[DATA]]))</f>
        <v>7</v>
      </c>
      <c r="D210" s="104" t="s">
        <v>892</v>
      </c>
      <c r="E210" s="159">
        <v>204</v>
      </c>
      <c r="F210" s="126" t="s">
        <v>775</v>
      </c>
      <c r="G210" s="142" t="str">
        <f>IF(D210="","*",VLOOKUP(F210,BS_ATIVIDADE[],3,FALSE))</f>
        <v>SOLDA</v>
      </c>
      <c r="H210" s="106" t="s">
        <v>593</v>
      </c>
      <c r="I210" s="106" t="s">
        <v>593</v>
      </c>
      <c r="J210" s="105">
        <v>55</v>
      </c>
      <c r="K210" s="105">
        <v>83.6</v>
      </c>
      <c r="L210" s="105" t="s">
        <v>593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6">
        <v>0.375</v>
      </c>
      <c r="P210" s="106">
        <v>8.3333333333333329E-2</v>
      </c>
      <c r="Q210" s="105">
        <v>1</v>
      </c>
      <c r="R210" s="10" t="str">
        <f>IFERROR(_xlfn.XLOOKUP(F210, BS_ATIVIDADE[ATIVIDADE],BS_ATIVIDADE[UNIDADE] ), "*")</f>
        <v>Nº DE SOLDA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5" t="s">
        <v>1220</v>
      </c>
      <c r="W210" s="151" t="s">
        <v>1055</v>
      </c>
      <c r="X210" s="104" t="s">
        <v>421</v>
      </c>
      <c r="Y210" s="129"/>
      <c r="Z210" s="104"/>
      <c r="AA210" s="105" t="s">
        <v>593</v>
      </c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5" t="s">
        <v>68</v>
      </c>
      <c r="AN210" s="105" t="s">
        <v>1338</v>
      </c>
      <c r="AO210" s="105">
        <f>IF(BS_CONTROLE[[#This Row],[SUB]]=0, "-", BS_CONTROLE[[#This Row],[SUB]])</f>
        <v>55</v>
      </c>
      <c r="AP210" s="105">
        <v>156</v>
      </c>
      <c r="AQ210" s="105" t="s">
        <v>593</v>
      </c>
      <c r="AR210" s="108">
        <v>0.45833333333333331</v>
      </c>
      <c r="AS210" s="108">
        <v>0</v>
      </c>
      <c r="AT210" s="108">
        <v>0</v>
      </c>
      <c r="AU210" s="136"/>
      <c r="AV210" s="136"/>
      <c r="AW210" s="14"/>
      <c r="AX210" s="14"/>
      <c r="AY210" s="164">
        <f t="shared" si="20"/>
        <v>0</v>
      </c>
      <c r="AZ210" s="153"/>
      <c r="BA210" s="109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50"/>
      <c r="BG210" s="16"/>
      <c r="BH210" s="17">
        <v>0</v>
      </c>
      <c r="BI210" s="17"/>
      <c r="BJ210" s="17" t="s">
        <v>1339</v>
      </c>
      <c r="BK210" s="18" t="s">
        <v>1340</v>
      </c>
      <c r="BL210" s="16"/>
      <c r="BM210" s="130" t="s">
        <v>441</v>
      </c>
      <c r="BN210" s="130" t="s">
        <v>470</v>
      </c>
      <c r="BO210" s="130" t="s">
        <v>521</v>
      </c>
      <c r="BP210" s="18" t="s">
        <v>1340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8" t="str">
        <f t="shared" si="25"/>
        <v>SuperExecução</v>
      </c>
    </row>
    <row r="211" spans="1:72">
      <c r="A211" s="47" t="str">
        <f t="shared" si="21"/>
        <v>W6046062</v>
      </c>
      <c r="B211" s="102">
        <v>46062</v>
      </c>
      <c r="C211" s="135">
        <f>IF(BS_CONTROLE[[#This Row],[DATA]]="","",WEEKNUM(BS_CONTROLE[[#This Row],[DATA]]))</f>
        <v>7</v>
      </c>
      <c r="D211" s="104" t="s">
        <v>826</v>
      </c>
      <c r="E211" s="159">
        <v>205</v>
      </c>
      <c r="F211" s="126" t="s">
        <v>756</v>
      </c>
      <c r="G211" s="142" t="str">
        <f>IF(D211="","*",VLOOKUP(F211,BS_ATIVIDADE[],3,FALSE))</f>
        <v>DORMENTE - DESCARGA</v>
      </c>
      <c r="H211" s="105" t="s">
        <v>212</v>
      </c>
      <c r="I211" s="105" t="s">
        <v>212</v>
      </c>
      <c r="J211" s="105">
        <v>48</v>
      </c>
      <c r="K211" s="105">
        <v>145.6</v>
      </c>
      <c r="L211" s="105">
        <v>151.6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6">
        <v>0.35416666666666669</v>
      </c>
      <c r="P211" s="106">
        <v>4.1666666666666664E-2</v>
      </c>
      <c r="Q211" s="105">
        <v>600</v>
      </c>
      <c r="R211" s="10" t="str">
        <f>IFERROR(_xlfn.XLOOKUP(F211, BS_ATIVIDADE[ATIVIDADE],BS_ATIVIDADE[UNIDADE] ), "*")</f>
        <v>Nº DE DORMENTES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5" t="s">
        <v>1220</v>
      </c>
      <c r="W211" s="151" t="s">
        <v>1129</v>
      </c>
      <c r="X211" s="104" t="s">
        <v>421</v>
      </c>
      <c r="Y211" s="129"/>
      <c r="Z211" s="104"/>
      <c r="AA211" s="105">
        <v>1</v>
      </c>
      <c r="AB211" s="103" t="s">
        <v>412</v>
      </c>
      <c r="AC211" s="152"/>
      <c r="AD211" s="107">
        <v>0.29166666666666669</v>
      </c>
      <c r="AE211" s="105">
        <v>7694</v>
      </c>
      <c r="AF211" s="105" t="s">
        <v>593</v>
      </c>
      <c r="AG211" s="105"/>
      <c r="AH211" s="15"/>
      <c r="AI211" s="126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5" t="str">
        <f>IF(BS_CONTROLE[[#This Row],[Entre - Estações]]=0, "-", BS_CONTROLE[[#This Row],[Entre - Estações]])</f>
        <v>ZEM-ZEJ</v>
      </c>
      <c r="AN211" s="105" t="str">
        <f>IF(BS_CONTROLE[[#This Row],[SB]]=0, "-", BS_CONTROLE[[#This Row],[SB]])</f>
        <v>ZEJ1441</v>
      </c>
      <c r="AO211" s="105">
        <f>IF(BS_CONTROLE[[#This Row],[SUB]]=0, "-", BS_CONTROLE[[#This Row],[SUB]])</f>
        <v>48</v>
      </c>
      <c r="AP211" s="105">
        <f>BS_CONTROLE[[#This Row],[KM - Inicio]]</f>
        <v>145.6</v>
      </c>
      <c r="AQ211" s="105">
        <f>BS_CONTROLE[[#This Row],[KM - Inicio]]</f>
        <v>145.6</v>
      </c>
      <c r="AR211" s="108">
        <v>0.34791666666666665</v>
      </c>
      <c r="AS211" s="108">
        <v>0.52916666666666667</v>
      </c>
      <c r="AT211" s="108">
        <v>0.5708333333333333</v>
      </c>
      <c r="AU211" s="136"/>
      <c r="AV211" s="136"/>
      <c r="AW211" s="14"/>
      <c r="AX211" s="14"/>
      <c r="AY211" s="164">
        <f t="shared" si="20"/>
        <v>4.166666666666663E-2</v>
      </c>
      <c r="AZ211" s="153"/>
      <c r="BA211" s="109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50"/>
      <c r="BG211" s="16"/>
      <c r="BH211" s="17">
        <v>2</v>
      </c>
      <c r="BI211" s="17"/>
      <c r="BJ211" s="17" t="s">
        <v>1341</v>
      </c>
      <c r="BK211" s="18" t="s">
        <v>1342</v>
      </c>
      <c r="BL211" s="16"/>
      <c r="BM211" s="130" t="s">
        <v>445</v>
      </c>
      <c r="BN211" s="130" t="s">
        <v>445</v>
      </c>
      <c r="BO211" s="130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8" t="str">
        <f t="shared" si="25"/>
        <v>OKOK</v>
      </c>
    </row>
    <row r="212" spans="1:72">
      <c r="A212" s="47" t="str">
        <f t="shared" si="21"/>
        <v>A8446062</v>
      </c>
      <c r="B212" s="102">
        <v>46062</v>
      </c>
      <c r="C212" s="135">
        <f>IF(BS_CONTROLE[[#This Row],[DATA]]="","",WEEKNUM(BS_CONTROLE[[#This Row],[DATA]]))</f>
        <v>7</v>
      </c>
      <c r="D212" s="104" t="s">
        <v>723</v>
      </c>
      <c r="E212" s="159">
        <v>206</v>
      </c>
      <c r="F212" s="126" t="s">
        <v>614</v>
      </c>
      <c r="G212" s="142" t="str">
        <f>IF(D212="","*",VLOOKUP(F212,BS_ATIVIDADE[],3,FALSE))</f>
        <v>DETECÇÃO</v>
      </c>
      <c r="H212" s="106" t="s">
        <v>48</v>
      </c>
      <c r="I212" s="106" t="s">
        <v>1343</v>
      </c>
      <c r="J212" s="105">
        <v>48</v>
      </c>
      <c r="K212" s="105">
        <v>120</v>
      </c>
      <c r="L212" s="105"/>
      <c r="M212" s="127" t="s">
        <v>1344</v>
      </c>
      <c r="N212" s="127" t="s">
        <v>1345</v>
      </c>
      <c r="O212" s="106">
        <v>0.33333333333333331</v>
      </c>
      <c r="P212" s="106">
        <v>4.1666666666666664E-2</v>
      </c>
      <c r="Q212" s="105">
        <v>84</v>
      </c>
      <c r="R212" s="10" t="str">
        <f>IFERROR(_xlfn.XLOOKUP(F212, BS_ATIVIDADE[ATIVIDADE],BS_ATIVIDADE[UNIDADE] ), "*")</f>
        <v>KM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5" t="s">
        <v>1346</v>
      </c>
      <c r="W212" s="151" t="s">
        <v>1347</v>
      </c>
      <c r="X212" s="104" t="s">
        <v>421</v>
      </c>
      <c r="Y212" s="129"/>
      <c r="Z212" s="104"/>
      <c r="AA212" s="105">
        <v>1</v>
      </c>
      <c r="AB212" s="103" t="s">
        <v>412</v>
      </c>
      <c r="AC212" s="152"/>
      <c r="AD212" s="107">
        <v>0.3125</v>
      </c>
      <c r="AE212" s="105" t="s">
        <v>593</v>
      </c>
      <c r="AF212" s="105"/>
      <c r="AG212" s="105"/>
      <c r="AH212" s="15"/>
      <c r="AI212" s="126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5" t="str">
        <f>IF(BS_CONTROLE[[#This Row],[Entre - Estações]]=0, "-", BS_CONTROLE[[#This Row],[Entre - Estações]])</f>
        <v>ZWI-ZKEZGA.ZWI</v>
      </c>
      <c r="AN212" s="105" t="str">
        <f>IF(BS_CONTROLE[[#This Row],[SB]]=0, "-", BS_CONTROLE[[#This Row],[SB]])</f>
        <v>ZKWZKEZGAZKW</v>
      </c>
      <c r="AO212" s="105">
        <f>IF(BS_CONTROLE[[#This Row],[SUB]]=0, "-", BS_CONTROLE[[#This Row],[SUB]])</f>
        <v>48</v>
      </c>
      <c r="AP212" s="105">
        <f>BS_CONTROLE[[#This Row],[KM - Inicio]]</f>
        <v>120</v>
      </c>
      <c r="AQ212" s="105">
        <f>BS_CONTROLE[[#This Row],[KM - Inicio]]</f>
        <v>120</v>
      </c>
      <c r="AR212" s="108">
        <v>0.35208333333333336</v>
      </c>
      <c r="AS212" s="108">
        <v>0.3611111111111111</v>
      </c>
      <c r="AT212" s="108">
        <v>0.40277777777777779</v>
      </c>
      <c r="AU212" s="136"/>
      <c r="AV212" s="136"/>
      <c r="AW212" s="14"/>
      <c r="AX212" s="14"/>
      <c r="AY212" s="164">
        <f t="shared" si="20"/>
        <v>4.1666666666666685E-2</v>
      </c>
      <c r="AZ212" s="153"/>
      <c r="BA212" s="109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50"/>
      <c r="BG212" s="16"/>
      <c r="BH212" s="17">
        <v>2</v>
      </c>
      <c r="BI212" s="17"/>
      <c r="BJ212" s="17" t="s">
        <v>1348</v>
      </c>
      <c r="BK212" s="18" t="s">
        <v>1349</v>
      </c>
      <c r="BL212" s="16"/>
      <c r="BM212" s="130" t="s">
        <v>445</v>
      </c>
      <c r="BN212" s="130" t="s">
        <v>445</v>
      </c>
      <c r="BO212" s="130" t="s">
        <v>445</v>
      </c>
      <c r="BP212" s="18" t="s">
        <v>593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8" t="str">
        <f t="shared" si="25"/>
        <v>OKOK</v>
      </c>
    </row>
    <row r="213" spans="1:72">
      <c r="A213" s="47" t="str">
        <f t="shared" si="21"/>
        <v>CAIQUE (TMA-677)46062</v>
      </c>
      <c r="B213" s="102">
        <v>46062</v>
      </c>
      <c r="C213" s="135">
        <f>IF(BS_CONTROLE[[#This Row],[DATA]]="","",WEEKNUM(BS_CONTROLE[[#This Row],[DATA]]))</f>
        <v>7</v>
      </c>
      <c r="D213" s="104" t="s">
        <v>859</v>
      </c>
      <c r="E213" s="159">
        <v>207</v>
      </c>
      <c r="F213" s="126" t="s">
        <v>726</v>
      </c>
      <c r="G213" s="142" t="str">
        <f>IF(D213="","*",VLOOKUP(F213,BS_ATIVIDADE[],3,FALSE))</f>
        <v>MODERNIZAÇÃO</v>
      </c>
      <c r="H213" s="106" t="s">
        <v>593</v>
      </c>
      <c r="I213" s="106" t="s">
        <v>593</v>
      </c>
      <c r="J213" s="105">
        <v>48</v>
      </c>
      <c r="K213" s="105">
        <v>123.465</v>
      </c>
      <c r="L213" s="105" t="s">
        <v>593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6">
        <v>0.35416666666666669</v>
      </c>
      <c r="P213" s="106">
        <v>6.9444444444444448E-2</v>
      </c>
      <c r="Q213" s="105">
        <v>1</v>
      </c>
      <c r="R213" s="10" t="str">
        <f>IFERROR(_xlfn.XLOOKUP(F213, BS_ATIVIDADE[ATIVIDADE],BS_ATIVIDADE[UNIDADE] ), "*")</f>
        <v>Nº DE SOLDA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5" t="s">
        <v>1100</v>
      </c>
      <c r="W213" s="151" t="s">
        <v>1055</v>
      </c>
      <c r="X213" s="104" t="s">
        <v>421</v>
      </c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ZWI-ZEM</v>
      </c>
      <c r="AN213" s="105">
        <f>IF(BS_CONTROLE[[#This Row],[SB]]=0, "-", BS_CONTROLE[[#This Row],[SB]])</f>
        <v>1241231</v>
      </c>
      <c r="AO213" s="105">
        <f>IF(BS_CONTROLE[[#This Row],[SUB]]=0, "-", BS_CONTROLE[[#This Row],[SUB]])</f>
        <v>48</v>
      </c>
      <c r="AP213" s="105">
        <f>BS_CONTROLE[[#This Row],[KM - Inicio]]</f>
        <v>123.465</v>
      </c>
      <c r="AQ213" s="105">
        <f>BS_CONTROLE[[#This Row],[KM - Inicio]]</f>
        <v>123.465</v>
      </c>
      <c r="AR213" s="108">
        <v>0.36666666666666664</v>
      </c>
      <c r="AS213" s="108">
        <v>0.37986111111111109</v>
      </c>
      <c r="AT213" s="108">
        <v>0.44930555555555557</v>
      </c>
      <c r="AU213" s="136"/>
      <c r="AV213" s="136"/>
      <c r="AW213" s="14"/>
      <c r="AX213" s="14"/>
      <c r="AY213" s="164">
        <f t="shared" si="20"/>
        <v>6.9444444444444475E-2</v>
      </c>
      <c r="AZ213" s="153"/>
      <c r="BA213" s="109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50"/>
      <c r="BG213" s="16"/>
      <c r="BH213" s="17">
        <v>2</v>
      </c>
      <c r="BI213" s="17"/>
      <c r="BJ213" s="17" t="s">
        <v>1350</v>
      </c>
      <c r="BK213" s="18" t="s">
        <v>1351</v>
      </c>
      <c r="BL213" s="16"/>
      <c r="BM213" s="130" t="s">
        <v>445</v>
      </c>
      <c r="BN213" s="130" t="s">
        <v>445</v>
      </c>
      <c r="BO213" s="130" t="s">
        <v>445</v>
      </c>
      <c r="BP213" s="18" t="s">
        <v>593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8" t="str">
        <f t="shared" si="25"/>
        <v>OKOK</v>
      </c>
    </row>
    <row r="214" spans="1:72">
      <c r="A214" s="47" t="str">
        <f t="shared" si="21"/>
        <v>WALTER (TP-810)46062</v>
      </c>
      <c r="B214" s="102">
        <v>46062</v>
      </c>
      <c r="C214" s="135">
        <f>IF(BS_CONTROLE[[#This Row],[DATA]]="","",WEEKNUM(BS_CONTROLE[[#This Row],[DATA]]))</f>
        <v>7</v>
      </c>
      <c r="D214" s="104" t="s">
        <v>945</v>
      </c>
      <c r="E214" s="159">
        <v>208</v>
      </c>
      <c r="F214" s="126" t="s">
        <v>726</v>
      </c>
      <c r="G214" s="142" t="str">
        <f>IF(D214="","*",VLOOKUP(F214,BS_ATIVIDADE[],3,FALSE))</f>
        <v>MODERNIZAÇÃO</v>
      </c>
      <c r="H214" s="106" t="s">
        <v>593</v>
      </c>
      <c r="I214" s="106" t="s">
        <v>593</v>
      </c>
      <c r="J214" s="105">
        <v>48</v>
      </c>
      <c r="K214" s="105">
        <v>123.929</v>
      </c>
      <c r="L214" s="105" t="s">
        <v>593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7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6">
        <v>0.35416666666666669</v>
      </c>
      <c r="P214" s="106">
        <v>6.9444444444444448E-2</v>
      </c>
      <c r="Q214" s="105">
        <v>1</v>
      </c>
      <c r="R214" s="10" t="str">
        <f>IFERROR(_xlfn.XLOOKUP(F214, BS_ATIVIDADE[ATIVIDADE],BS_ATIVIDADE[UNIDADE] ), "*")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5" t="s">
        <v>1100</v>
      </c>
      <c r="W214" s="151" t="s">
        <v>1055</v>
      </c>
      <c r="X214" s="104" t="s">
        <v>421</v>
      </c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5" t="str">
        <f>IF(BS_CONTROLE[[#This Row],[Entre - Estações]]=0, "-", BS_CONTROLE[[#This Row],[Entre - Estações]])</f>
        <v>ZWI-ZEM</v>
      </c>
      <c r="AN214" s="105">
        <f>IF(BS_CONTROLE[[#This Row],[SB]]=0, "-", BS_CONTROLE[[#This Row],[SB]])</f>
        <v>1241231</v>
      </c>
      <c r="AO214" s="105">
        <f>IF(BS_CONTROLE[[#This Row],[SUB]]=0, "-", BS_CONTROLE[[#This Row],[SUB]])</f>
        <v>48</v>
      </c>
      <c r="AP214" s="105">
        <f>BS_CONTROLE[[#This Row],[KM - Inicio]]</f>
        <v>123.929</v>
      </c>
      <c r="AQ214" s="105">
        <f>BS_CONTROLE[[#This Row],[KM - Inicio]]</f>
        <v>123.929</v>
      </c>
      <c r="AR214" s="108">
        <v>0.36666666666666664</v>
      </c>
      <c r="AS214" s="108">
        <v>0.37986111111111109</v>
      </c>
      <c r="AT214" s="108">
        <v>0.44930555555555557</v>
      </c>
      <c r="AU214" s="136"/>
      <c r="AV214" s="136"/>
      <c r="AW214" s="14"/>
      <c r="AX214" s="14"/>
      <c r="AY214" s="164">
        <f t="shared" si="20"/>
        <v>6.9444444444444475E-2</v>
      </c>
      <c r="AZ214" s="153"/>
      <c r="BA214" s="109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50"/>
      <c r="BG214" s="16"/>
      <c r="BH214" s="17">
        <v>2</v>
      </c>
      <c r="BI214" s="17"/>
      <c r="BJ214" s="17" t="s">
        <v>1350</v>
      </c>
      <c r="BK214" s="18" t="s">
        <v>1351</v>
      </c>
      <c r="BL214" s="16"/>
      <c r="BM214" s="130" t="s">
        <v>445</v>
      </c>
      <c r="BN214" s="130" t="s">
        <v>445</v>
      </c>
      <c r="BO214" s="130" t="s">
        <v>445</v>
      </c>
      <c r="BP214" s="18" t="s">
        <v>593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8" t="str">
        <f t="shared" si="25"/>
        <v>OKOK</v>
      </c>
    </row>
    <row r="215" spans="1:72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>
      <c r="A216" s="47" t="str">
        <f t="shared" si="21"/>
        <v>W9546062</v>
      </c>
      <c r="B216" s="102">
        <v>46062</v>
      </c>
      <c r="C216" s="135">
        <f>IF(BS_CONTROLE[[#This Row],[DATA]]="","",WEEKNUM(BS_CONTROLE[[#This Row],[DATA]]))</f>
        <v>7</v>
      </c>
      <c r="D216" s="104" t="s">
        <v>839</v>
      </c>
      <c r="E216" s="159">
        <v>210</v>
      </c>
      <c r="F216" s="126" t="s">
        <v>607</v>
      </c>
      <c r="G216" s="142" t="str">
        <f>IF(D216="","*",VLOOKUP(F216,BS_ATIVIDADE[],3,FALSE))</f>
        <v>OUTROS</v>
      </c>
      <c r="H216" s="106" t="s">
        <v>1352</v>
      </c>
      <c r="I216" s="106" t="s">
        <v>335</v>
      </c>
      <c r="J216" s="105">
        <v>54</v>
      </c>
      <c r="K216" s="105">
        <v>67</v>
      </c>
      <c r="L216" s="105" t="s">
        <v>593</v>
      </c>
      <c r="M216" s="127" t="s">
        <v>1353</v>
      </c>
      <c r="N216" s="127" t="s">
        <v>1354</v>
      </c>
      <c r="O216" s="106">
        <v>0.33333333333333331</v>
      </c>
      <c r="P216" s="106">
        <v>4.1666666666666664E-2</v>
      </c>
      <c r="Q216" s="105">
        <v>1</v>
      </c>
      <c r="R216" s="10" t="str">
        <f>IFERROR(_xlfn.XLOOKUP(F216, BS_ATIVIDADE[ATIVIDADE],BS_ATIVIDADE[UNIDADE] ), "*")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5" t="s">
        <v>1143</v>
      </c>
      <c r="W216" s="151" t="s">
        <v>1047</v>
      </c>
      <c r="X216" s="104" t="s">
        <v>421</v>
      </c>
      <c r="Y216" s="129"/>
      <c r="Z216" s="104"/>
      <c r="AA216" s="105">
        <v>1</v>
      </c>
      <c r="AB216" s="103"/>
      <c r="AC216" s="152"/>
      <c r="AD216" s="107">
        <v>0.3125</v>
      </c>
      <c r="AE216" s="105"/>
      <c r="AF216" s="105"/>
      <c r="AG216" s="105"/>
      <c r="AH216" s="15"/>
      <c r="AI216" s="126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5" t="str">
        <f>IF(BS_CONTROLE[[#This Row],[Entre - Estações]]=0, "-", BS_CONTROLE[[#This Row],[Entre - Estações]])</f>
        <v>ZEV-ZTP</v>
      </c>
      <c r="AN216" s="105" t="str">
        <f>IF(BS_CONTROLE[[#This Row],[SB]]=0, "-", BS_CONTROLE[[#This Row],[SB]])</f>
        <v>ZEVZPT</v>
      </c>
      <c r="AO216" s="105">
        <f>IF(BS_CONTROLE[[#This Row],[SUB]]=0, "-", BS_CONTROLE[[#This Row],[SUB]])</f>
        <v>54</v>
      </c>
      <c r="AP216" s="105">
        <f>BS_CONTROLE[[#This Row],[KM - Inicio]]</f>
        <v>67</v>
      </c>
      <c r="AQ216" s="105">
        <f>BS_CONTROLE[[#This Row],[KM - Inicio]]</f>
        <v>67</v>
      </c>
      <c r="AR216" s="108">
        <v>0</v>
      </c>
      <c r="AS216" s="108">
        <v>0</v>
      </c>
      <c r="AT216" s="108">
        <v>0</v>
      </c>
      <c r="AU216" s="136"/>
      <c r="AV216" s="136"/>
      <c r="AW216" s="14"/>
      <c r="AX216" s="14"/>
      <c r="AY216" s="164">
        <f t="shared" si="20"/>
        <v>0</v>
      </c>
      <c r="AZ216" s="153"/>
      <c r="BA216" s="109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50"/>
      <c r="BG216" s="16"/>
      <c r="BH216" s="17">
        <v>0</v>
      </c>
      <c r="BI216" s="17"/>
      <c r="BJ216" s="17" t="s">
        <v>1355</v>
      </c>
      <c r="BK216" s="18" t="s">
        <v>1356</v>
      </c>
      <c r="BL216" s="16"/>
      <c r="BM216" s="130" t="s">
        <v>436</v>
      </c>
      <c r="BN216" s="130" t="s">
        <v>456</v>
      </c>
      <c r="BO216" s="130" t="s">
        <v>522</v>
      </c>
      <c r="BP216" s="18" t="s">
        <v>1356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8" t="str">
        <f t="shared" si="25"/>
        <v>MecânicaLocomotiva</v>
      </c>
    </row>
    <row r="217" spans="1:72">
      <c r="A217" s="47" t="str">
        <f t="shared" si="21"/>
        <v>W6146062</v>
      </c>
      <c r="B217" s="102">
        <v>46062</v>
      </c>
      <c r="C217" s="135">
        <f>IF(BS_CONTROLE[[#This Row],[DATA]]="","",WEEKNUM(BS_CONTROLE[[#This Row],[DATA]]))</f>
        <v>7</v>
      </c>
      <c r="D217" s="104" t="s">
        <v>827</v>
      </c>
      <c r="E217" s="159">
        <v>211</v>
      </c>
      <c r="F217" s="126" t="s">
        <v>607</v>
      </c>
      <c r="G217" s="142" t="str">
        <f>IF(D217="","*",VLOOKUP(F217,BS_ATIVIDADE[],3,FALSE))</f>
        <v>OUTROS</v>
      </c>
      <c r="H217" s="106" t="s">
        <v>306</v>
      </c>
      <c r="I217" s="106" t="s">
        <v>306</v>
      </c>
      <c r="J217" s="105">
        <v>92</v>
      </c>
      <c r="K217" s="105">
        <v>83.7</v>
      </c>
      <c r="L217" s="105" t="s">
        <v>593</v>
      </c>
      <c r="M217" s="1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5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6">
        <v>0.33333333333333331</v>
      </c>
      <c r="P217" s="106">
        <v>4.1666666666666664E-2</v>
      </c>
      <c r="Q217" s="172">
        <v>1</v>
      </c>
      <c r="R217" s="10" t="str">
        <f>IFERROR(_xlfn.XLOOKUP(F217, BS_ATIVIDADE[ATIVIDADE],BS_ATIVIDADE[UNIDADE] ), "*")</f>
        <v>BINÁRIO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51" t="s">
        <v>1104</v>
      </c>
      <c r="W217" s="151" t="s">
        <v>1105</v>
      </c>
      <c r="X217" s="104" t="s">
        <v>416</v>
      </c>
      <c r="Y217" s="129"/>
      <c r="Z217" s="104"/>
      <c r="AA217" s="105">
        <v>1</v>
      </c>
      <c r="AB217" s="103" t="s">
        <v>412</v>
      </c>
      <c r="AC217" s="152"/>
      <c r="AD217" s="107">
        <v>0.3125</v>
      </c>
      <c r="AE217" s="105">
        <v>7663</v>
      </c>
      <c r="AF217" s="105" t="s">
        <v>593</v>
      </c>
      <c r="AG217" s="105"/>
      <c r="AH217" s="15"/>
      <c r="AI217" s="126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5" t="str">
        <f>IF(BS_CONTROLE[[#This Row],[Entre - Estações]]=0, "-", BS_CONTROLE[[#This Row],[Entre - Estações]])</f>
        <v>ZXW-ZGP</v>
      </c>
      <c r="AN217" s="105" t="str">
        <f>IF(BS_CONTROLE[[#This Row],[SB]]=0, "-", BS_CONTROLE[[#This Row],[SB]])</f>
        <v>K84ZXW2</v>
      </c>
      <c r="AO217" s="105">
        <f>IF(BS_CONTROLE[[#This Row],[SUB]]=0, "-", BS_CONTROLE[[#This Row],[SUB]])</f>
        <v>92</v>
      </c>
      <c r="AP217" s="105">
        <f>BS_CONTROLE[[#This Row],[KM - Inicio]]</f>
        <v>83.7</v>
      </c>
      <c r="AQ217" s="105">
        <f>BS_CONTROLE[[#This Row],[KM - Inicio]]</f>
        <v>83.7</v>
      </c>
      <c r="AR217" s="108">
        <v>0.32847222222222222</v>
      </c>
      <c r="AS217" s="108">
        <v>0.39374999999999999</v>
      </c>
      <c r="AT217" s="108">
        <v>0.44236111111111109</v>
      </c>
      <c r="AU217" s="136"/>
      <c r="AV217" s="136"/>
      <c r="AW217" s="14"/>
      <c r="AX217" s="14"/>
      <c r="AY217" s="164">
        <f t="shared" si="20"/>
        <v>4.8611111111111105E-2</v>
      </c>
      <c r="AZ217" s="153"/>
      <c r="BA217" s="109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1357</v>
      </c>
      <c r="BK217" s="18" t="s">
        <v>1357</v>
      </c>
      <c r="BL217" s="16"/>
      <c r="BM217" s="130" t="s">
        <v>445</v>
      </c>
      <c r="BN217" s="130" t="s">
        <v>445</v>
      </c>
      <c r="BO217" s="130" t="s">
        <v>445</v>
      </c>
      <c r="BP217" s="18" t="s">
        <v>593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8" t="str">
        <f t="shared" si="25"/>
        <v>OKOK</v>
      </c>
    </row>
    <row r="218" spans="1:72">
      <c r="A218" s="47" t="str">
        <f t="shared" si="21"/>
        <v>W6246062</v>
      </c>
      <c r="B218" s="102">
        <v>46062</v>
      </c>
      <c r="C218" s="135">
        <f>IF(BS_CONTROLE[[#This Row],[DATA]]="","",WEEKNUM(BS_CONTROLE[[#This Row],[DATA]]))</f>
        <v>7</v>
      </c>
      <c r="D218" s="104" t="s">
        <v>828</v>
      </c>
      <c r="E218" s="159">
        <v>212</v>
      </c>
      <c r="F218" s="126" t="s">
        <v>607</v>
      </c>
      <c r="G218" s="142" t="str">
        <f>IF(D218="","*",VLOOKUP(F218,BS_ATIVIDADE[],3,FALSE))</f>
        <v>OUTROS</v>
      </c>
      <c r="H218" s="106" t="s">
        <v>1149</v>
      </c>
      <c r="I218" s="106" t="s">
        <v>1149</v>
      </c>
      <c r="J218" s="105">
        <v>92</v>
      </c>
      <c r="K218" s="105">
        <v>83.7</v>
      </c>
      <c r="L218" s="105" t="s">
        <v>593</v>
      </c>
      <c r="M218" s="1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5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6">
        <v>0.33333333333333331</v>
      </c>
      <c r="P218" s="106">
        <v>4.1666666666666664E-2</v>
      </c>
      <c r="Q218" s="172">
        <v>1</v>
      </c>
      <c r="R218" s="10" t="str">
        <f>IFERROR(_xlfn.XLOOKUP(F218, BS_ATIVIDADE[ATIVIDADE],BS_ATIVIDADE[UNIDADE] ), "*")</f>
        <v>BINÁRIO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51" t="s">
        <v>1104</v>
      </c>
      <c r="W218" s="151" t="s">
        <v>1105</v>
      </c>
      <c r="X218" s="104" t="s">
        <v>416</v>
      </c>
      <c r="Y218" s="129"/>
      <c r="Z218" s="104"/>
      <c r="AA218" s="105">
        <v>1</v>
      </c>
      <c r="AB218" s="103" t="s">
        <v>412</v>
      </c>
      <c r="AC218" s="152"/>
      <c r="AD218" s="107">
        <v>0.3125</v>
      </c>
      <c r="AE218" s="105">
        <v>9038</v>
      </c>
      <c r="AF218" s="105"/>
      <c r="AG218" s="105"/>
      <c r="AH218" s="15"/>
      <c r="AI218" s="126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5" t="str">
        <f>IF(BS_CONTROLE[[#This Row],[Entre - Estações]]=0, "-", BS_CONTROLE[[#This Row],[Entre - Estações]])</f>
        <v>ZXW-ZGP</v>
      </c>
      <c r="AN218" s="105" t="str">
        <f>IF(BS_CONTROLE[[#This Row],[SB]]=0, "-", BS_CONTROLE[[#This Row],[SB]])</f>
        <v>K84ZXW2</v>
      </c>
      <c r="AO218" s="105">
        <f>IF(BS_CONTROLE[[#This Row],[SUB]]=0, "-", BS_CONTROLE[[#This Row],[SUB]])</f>
        <v>92</v>
      </c>
      <c r="AP218" s="105">
        <f>BS_CONTROLE[[#This Row],[KM - Inicio]]</f>
        <v>83.7</v>
      </c>
      <c r="AQ218" s="105">
        <f>BS_CONTROLE[[#This Row],[KM - Inicio]]</f>
        <v>83.7</v>
      </c>
      <c r="AR218" s="108">
        <v>0.32569444444444445</v>
      </c>
      <c r="AS218" s="108">
        <v>0.4</v>
      </c>
      <c r="AT218" s="108">
        <v>0.44166666666666665</v>
      </c>
      <c r="AU218" s="136"/>
      <c r="AV218" s="136"/>
      <c r="AW218" s="14"/>
      <c r="AX218" s="14"/>
      <c r="AY218" s="164">
        <f t="shared" si="20"/>
        <v>4.166666666666663E-2</v>
      </c>
      <c r="AZ218" s="153"/>
      <c r="BA218" s="109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1358</v>
      </c>
      <c r="BK218" s="18" t="s">
        <v>1358</v>
      </c>
      <c r="BL218" s="16"/>
      <c r="BM218" s="130" t="s">
        <v>445</v>
      </c>
      <c r="BN218" s="130" t="s">
        <v>445</v>
      </c>
      <c r="BO218" s="130" t="s">
        <v>445</v>
      </c>
      <c r="BP218" s="18" t="s">
        <v>593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8" t="str">
        <f t="shared" si="25"/>
        <v>OKOK</v>
      </c>
    </row>
    <row r="219" spans="1:72">
      <c r="A219" s="47" t="str">
        <f t="shared" si="21"/>
        <v>DIEGO (TF-42)46062</v>
      </c>
      <c r="B219" s="102">
        <v>46062</v>
      </c>
      <c r="C219" s="135">
        <f>IF(BS_CONTROLE[[#This Row],[DATA]]="","",WEEKNUM(BS_CONTROLE[[#This Row],[DATA]]))</f>
        <v>7</v>
      </c>
      <c r="D219" s="104" t="s">
        <v>870</v>
      </c>
      <c r="E219" s="159">
        <v>93</v>
      </c>
      <c r="F219" s="126" t="s">
        <v>671</v>
      </c>
      <c r="G219" s="142" t="str">
        <f>IF(D219="","*",VLOOKUP(F219,BS_ATIVIDADE[],3,FALSE))</f>
        <v>LIMPEZA LASTRO</v>
      </c>
      <c r="H219" s="106" t="s">
        <v>593</v>
      </c>
      <c r="I219" s="106" t="s">
        <v>593</v>
      </c>
      <c r="J219" s="105">
        <v>53</v>
      </c>
      <c r="K219" s="105">
        <v>109.05</v>
      </c>
      <c r="L219" s="105" t="s">
        <v>593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6">
        <v>0.41666666666666669</v>
      </c>
      <c r="P219" s="106">
        <v>8.3333333333333329E-2</v>
      </c>
      <c r="Q219" s="105">
        <v>30</v>
      </c>
      <c r="R219" s="10" t="str">
        <f>IFERROR(_xlfn.XLOOKUP(F219, BS_ATIVIDADE[ATIVIDADE],BS_ATIVIDADE[UNIDADE] ), "*")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1104</v>
      </c>
      <c r="W219" s="151" t="s">
        <v>1191</v>
      </c>
      <c r="X219" s="104" t="s">
        <v>421</v>
      </c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PAT-ZGM</v>
      </c>
      <c r="AN219" s="105" t="str">
        <f>IF(BS_CONTROLE[[#This Row],[SB]]=0, "-", BS_CONTROLE[[#This Row],[SB]])</f>
        <v>PAT1102</v>
      </c>
      <c r="AO219" s="105">
        <f>IF(BS_CONTROLE[[#This Row],[SUB]]=0, "-", BS_CONTROLE[[#This Row],[SUB]])</f>
        <v>53</v>
      </c>
      <c r="AP219" s="105">
        <f>BS_CONTROLE[[#This Row],[KM - Inicio]]</f>
        <v>109.05</v>
      </c>
      <c r="AQ219" s="105">
        <f>BS_CONTROLE[[#This Row],[KM - Inicio]]</f>
        <v>109.05</v>
      </c>
      <c r="AR219" s="108">
        <v>0.3923611111111111</v>
      </c>
      <c r="AS219" s="108">
        <v>0.39930555555555558</v>
      </c>
      <c r="AT219" s="108">
        <v>0.45833333333333331</v>
      </c>
      <c r="AU219" s="136">
        <v>0.59027777777777779</v>
      </c>
      <c r="AV219" s="136">
        <v>0.61458333333333337</v>
      </c>
      <c r="AW219" s="14"/>
      <c r="AX219" s="14"/>
      <c r="AY219" s="164">
        <f t="shared" si="20"/>
        <v>8.3333333333333315E-2</v>
      </c>
      <c r="AZ219" s="153"/>
      <c r="BA219" s="109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1359</v>
      </c>
      <c r="BK219" s="18" t="s">
        <v>1360</v>
      </c>
      <c r="BL219" s="16"/>
      <c r="BM219" s="130" t="s">
        <v>445</v>
      </c>
      <c r="BN219" s="130" t="s">
        <v>445</v>
      </c>
      <c r="BO219" s="130" t="s">
        <v>445</v>
      </c>
      <c r="BP219" s="18" t="s">
        <v>593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8" t="str">
        <f t="shared" si="25"/>
        <v>OKOK</v>
      </c>
    </row>
    <row r="220" spans="1:72">
      <c r="A220" s="47" t="str">
        <f t="shared" si="21"/>
        <v>EXPANSÃO TURMA 146062</v>
      </c>
      <c r="B220" s="102">
        <v>46062</v>
      </c>
      <c r="C220" s="135">
        <f>IF(BS_CONTROLE[[#This Row],[DATA]]="","",WEEKNUM(BS_CONTROLE[[#This Row],[DATA]]))</f>
        <v>7</v>
      </c>
      <c r="D220" s="104" t="s">
        <v>594</v>
      </c>
      <c r="E220" s="159">
        <v>185</v>
      </c>
      <c r="F220" s="126" t="s">
        <v>654</v>
      </c>
      <c r="G220" s="142" t="str">
        <f>IF(D220="","*",VLOOKUP(F220,BS_ATIVIDADE[],3,FALSE))</f>
        <v>EXPANSÃO</v>
      </c>
      <c r="H220" s="106" t="s">
        <v>593</v>
      </c>
      <c r="I220" s="106" t="s">
        <v>593</v>
      </c>
      <c r="J220" s="105">
        <v>30</v>
      </c>
      <c r="K220" s="105">
        <v>109</v>
      </c>
      <c r="L220" s="105" t="s">
        <v>593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7" t="s">
        <v>1195</v>
      </c>
      <c r="O220" s="106">
        <v>0.33333333333333331</v>
      </c>
      <c r="P220" s="106">
        <v>6.25E-2</v>
      </c>
      <c r="Q220" s="105">
        <v>1</v>
      </c>
      <c r="R220" s="10" t="str">
        <f>IFERROR(_xlfn.XLOOKUP(F220, BS_ATIVIDADE[ATIVIDADE],BS_ATIVIDADE[UNIDADE] ), "*")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5" t="s">
        <v>1113</v>
      </c>
      <c r="W220" s="151" t="s">
        <v>1055</v>
      </c>
      <c r="X220" s="104" t="s">
        <v>421</v>
      </c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5" t="s">
        <v>1361</v>
      </c>
      <c r="AN220" s="105" t="s">
        <v>142</v>
      </c>
      <c r="AO220" s="105">
        <f>IF(BS_CONTROLE[[#This Row],[SUB]]=0, "-", BS_CONTROLE[[#This Row],[SUB]])</f>
        <v>30</v>
      </c>
      <c r="AP220" s="105">
        <v>123.76</v>
      </c>
      <c r="AQ220" s="105" t="s">
        <v>593</v>
      </c>
      <c r="AR220" s="108">
        <v>0.33819444444444446</v>
      </c>
      <c r="AS220" s="108">
        <v>0.47430555555555554</v>
      </c>
      <c r="AT220" s="108">
        <v>0.53680555555555554</v>
      </c>
      <c r="AU220" s="136"/>
      <c r="AV220" s="136"/>
      <c r="AW220" s="14"/>
      <c r="AX220" s="14"/>
      <c r="AY220" s="164">
        <f t="shared" si="20"/>
        <v>6.25E-2</v>
      </c>
      <c r="AZ220" s="153"/>
      <c r="BA220" s="109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50"/>
      <c r="BG220" s="16"/>
      <c r="BH220" s="17">
        <v>0</v>
      </c>
      <c r="BI220" s="17"/>
      <c r="BJ220" s="17" t="s">
        <v>1362</v>
      </c>
      <c r="BK220" s="18" t="s">
        <v>1362</v>
      </c>
      <c r="BL220" s="16"/>
      <c r="BM220" s="130" t="s">
        <v>442</v>
      </c>
      <c r="BN220" s="130" t="s">
        <v>470</v>
      </c>
      <c r="BO220" s="130" t="s">
        <v>521</v>
      </c>
      <c r="BP220" s="18" t="s">
        <v>1362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8" t="str">
        <f t="shared" si="25"/>
        <v>ExpansãoExecução</v>
      </c>
    </row>
    <row r="221" spans="1:72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>
      <c r="A223" s="47" t="str">
        <f t="shared" si="21"/>
        <v>EXPANSÃO TURMA 146063</v>
      </c>
      <c r="B223" s="102">
        <v>46063</v>
      </c>
      <c r="C223" s="135">
        <f>IF(BS_CONTROLE[[#This Row],[DATA]]="","",WEEKNUM(BS_CONTROLE[[#This Row],[DATA]]))</f>
        <v>7</v>
      </c>
      <c r="D223" s="104" t="s">
        <v>594</v>
      </c>
      <c r="E223" s="159"/>
      <c r="F223" s="126" t="s">
        <v>654</v>
      </c>
      <c r="G223" s="142" t="str">
        <f>IF(D223="","*",VLOOKUP(F223,BS_ATIVIDADE[],3,FALSE))</f>
        <v>EXPANSÃO</v>
      </c>
      <c r="H223" s="106" t="s">
        <v>593</v>
      </c>
      <c r="I223" s="106" t="s">
        <v>593</v>
      </c>
      <c r="J223" s="105">
        <v>70</v>
      </c>
      <c r="K223" s="105">
        <v>113.6</v>
      </c>
      <c r="L223" s="105" t="s">
        <v>593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1272</v>
      </c>
      <c r="W223" s="151" t="s">
        <v>1055</v>
      </c>
      <c r="X223" s="104" t="s">
        <v>421</v>
      </c>
      <c r="Y223" s="129" t="s">
        <v>424</v>
      </c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ZCD</v>
      </c>
      <c r="AN223" s="105" t="str">
        <f>IF(BS_CONTROLE[[#This Row],[SB]]=0, "-", BS_CONTROLE[[#This Row],[SB]])</f>
        <v>ZCD1</v>
      </c>
      <c r="AO223" s="105">
        <f>IF(BS_CONTROLE[[#This Row],[SUB]]=0, "-", BS_CONTROLE[[#This Row],[SUB]])</f>
        <v>70</v>
      </c>
      <c r="AP223" s="105">
        <f>BS_CONTROLE[[#This Row],[KM - Inicio]]</f>
        <v>113.6</v>
      </c>
      <c r="AQ223" s="105">
        <f>BS_CONTROLE[[#This Row],[KM - Inicio]]</f>
        <v>113.6</v>
      </c>
      <c r="AR223" s="108">
        <v>0</v>
      </c>
      <c r="AS223" s="108">
        <v>0</v>
      </c>
      <c r="AT223" s="108">
        <v>0</v>
      </c>
      <c r="AU223" s="136"/>
      <c r="AV223" s="136"/>
      <c r="AW223" s="14"/>
      <c r="AX223" s="14"/>
      <c r="AY223" s="164">
        <f t="shared" si="20"/>
        <v>0</v>
      </c>
      <c r="AZ223" s="153"/>
      <c r="BA223" s="109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/>
      <c r="BG223" s="16"/>
      <c r="BH223" s="17">
        <v>0</v>
      </c>
      <c r="BI223" s="17"/>
      <c r="BJ223" s="17" t="s">
        <v>1363</v>
      </c>
      <c r="BK223" s="18" t="s">
        <v>1363</v>
      </c>
      <c r="BL223" s="16"/>
      <c r="BM223" s="130" t="s">
        <v>447</v>
      </c>
      <c r="BN223" s="130" t="s">
        <v>471</v>
      </c>
      <c r="BO223" s="130" t="s">
        <v>471</v>
      </c>
      <c r="BP223" s="18" t="s">
        <v>1363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8" t="str">
        <f t="shared" si="25"/>
        <v>CondiçõesClimáticaChuva</v>
      </c>
    </row>
    <row r="224" spans="1:72">
      <c r="A224" s="47" t="str">
        <f t="shared" si="21"/>
        <v>KLECIO (TP-699)46063</v>
      </c>
      <c r="B224" s="102">
        <v>46063</v>
      </c>
      <c r="C224" s="135">
        <f>IF(BS_CONTROLE[[#This Row],[DATA]]="","",WEEKNUM(BS_CONTROLE[[#This Row],[DATA]]))</f>
        <v>7</v>
      </c>
      <c r="D224" s="104" t="s">
        <v>911</v>
      </c>
      <c r="E224" s="159"/>
      <c r="F224" s="126" t="s">
        <v>775</v>
      </c>
      <c r="G224" s="142" t="str">
        <f>IF(D224="","*",VLOOKUP(F224,BS_ATIVIDADE[],3,FALSE))</f>
        <v>SOLDA</v>
      </c>
      <c r="H224" s="106" t="s">
        <v>593</v>
      </c>
      <c r="I224" s="106" t="s">
        <v>593</v>
      </c>
      <c r="J224" s="105">
        <v>70</v>
      </c>
      <c r="K224" s="105">
        <v>134.85</v>
      </c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6">
        <v>0.35416666666666669</v>
      </c>
      <c r="P224" s="106">
        <v>6.25E-2</v>
      </c>
      <c r="Q224" s="172">
        <v>1</v>
      </c>
      <c r="R224" s="10" t="str">
        <f>IFERROR(_xlfn.XLOOKUP(F224, BS_ATIVIDADE[ATIVIDADE],BS_ATIVIDADE[UNIDADE] ), "*")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51" t="s">
        <v>1054</v>
      </c>
      <c r="W224" s="151" t="s">
        <v>1055</v>
      </c>
      <c r="X224" s="104" t="s">
        <v>421</v>
      </c>
      <c r="Y224" s="129" t="s">
        <v>424</v>
      </c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ZRX-ZRQ</v>
      </c>
      <c r="AN224" s="105" t="str">
        <f>IF(BS_CONTROLE[[#This Row],[SB]]=0, "-", BS_CONTROLE[[#This Row],[SB]])</f>
        <v>133ZRQ1</v>
      </c>
      <c r="AO224" s="105">
        <f>IF(BS_CONTROLE[[#This Row],[SUB]]=0, "-", BS_CONTROLE[[#This Row],[SUB]])</f>
        <v>70</v>
      </c>
      <c r="AP224" s="105">
        <f>BS_CONTROLE[[#This Row],[KM - Inicio]]</f>
        <v>134.85</v>
      </c>
      <c r="AQ224" s="105">
        <f>BS_CONTROLE[[#This Row],[KM - Inicio]]</f>
        <v>134.85</v>
      </c>
      <c r="AR224" s="108">
        <v>0</v>
      </c>
      <c r="AS224" s="108">
        <v>0</v>
      </c>
      <c r="AT224" s="108">
        <v>0</v>
      </c>
      <c r="AU224" s="136"/>
      <c r="AV224" s="136"/>
      <c r="AW224" s="14"/>
      <c r="AX224" s="14"/>
      <c r="AY224" s="164">
        <f t="shared" si="20"/>
        <v>0</v>
      </c>
      <c r="AZ224" s="153"/>
      <c r="BA224" s="109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50"/>
      <c r="BG224" s="16"/>
      <c r="BH224" s="17">
        <v>0</v>
      </c>
      <c r="BI224" s="17"/>
      <c r="BJ224" s="17" t="s">
        <v>1364</v>
      </c>
      <c r="BK224" s="18" t="s">
        <v>1365</v>
      </c>
      <c r="BL224" s="16"/>
      <c r="BM224" s="130" t="s">
        <v>441</v>
      </c>
      <c r="BN224" s="130" t="s">
        <v>470</v>
      </c>
      <c r="BO224" s="130" t="s">
        <v>521</v>
      </c>
      <c r="BP224" s="18" t="s">
        <v>1365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8" t="str">
        <f t="shared" si="25"/>
        <v>SuperExecução</v>
      </c>
    </row>
    <row r="225" spans="1:72">
      <c r="A225" s="47" t="str">
        <f t="shared" si="21"/>
        <v>W58</v>
      </c>
      <c r="B225" s="102"/>
      <c r="C225" s="135" t="str">
        <f>IF(BS_CONTROLE[[#This Row],[DATA]]="","",WEEKNUM(BS_CONTROLE[[#This Row],[DATA]]))</f>
        <v/>
      </c>
      <c r="D225" s="104" t="s">
        <v>824</v>
      </c>
      <c r="E225" s="159"/>
      <c r="F225" s="126" t="s">
        <v>786</v>
      </c>
      <c r="G225" s="142" t="str">
        <f>IF(D225="","*",VLOOKUP(F225,BS_ATIVIDADE[],3,FALSE))</f>
        <v>OUTROS</v>
      </c>
      <c r="H225" s="105">
        <v>106109</v>
      </c>
      <c r="I225" s="105">
        <v>106109</v>
      </c>
      <c r="J225" s="105">
        <v>68</v>
      </c>
      <c r="K225" s="105">
        <v>57</v>
      </c>
      <c r="L225" s="105">
        <v>53</v>
      </c>
      <c r="M225" s="105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5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6">
        <v>0.33333333333333331</v>
      </c>
      <c r="P225" s="106">
        <v>4.1666666666666664E-2</v>
      </c>
      <c r="Q225" s="172">
        <v>100</v>
      </c>
      <c r="R225" s="10" t="str">
        <f>IFERROR(_xlfn.XLOOKUP(F225, BS_ATIVIDADE[ATIVIDADE],BS_ATIVIDADE[UNIDADE] ), "*")</f>
        <v>Nº DE PEÇAS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51" t="s">
        <v>1064</v>
      </c>
      <c r="W225" s="151" t="s">
        <v>1067</v>
      </c>
      <c r="X225" s="104" t="s">
        <v>421</v>
      </c>
      <c r="Y225" s="129"/>
      <c r="Z225" s="104"/>
      <c r="AA225" s="105">
        <v>2</v>
      </c>
      <c r="AB225" s="126" t="s">
        <v>423</v>
      </c>
      <c r="AC225" s="126" t="s">
        <v>593</v>
      </c>
      <c r="AD225" s="107">
        <v>0.29166666666666669</v>
      </c>
      <c r="AE225" s="105">
        <v>9341</v>
      </c>
      <c r="AF225" s="105" t="s">
        <v>593</v>
      </c>
      <c r="AG225" s="105" t="s">
        <v>593</v>
      </c>
      <c r="AH225" s="15"/>
      <c r="AI225" s="126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5" t="str">
        <f>IF(BS_CONTROLE[[#This Row],[Entre - Estações]]=0, "-", BS_CONTROLE[[#This Row],[Entre - Estações]])</f>
        <v>ZBM-ZHO</v>
      </c>
      <c r="AN225" s="105" t="str">
        <f>IF(BS_CONTROLE[[#This Row],[SB]]=0, "-", BS_CONTROLE[[#This Row],[SB]])</f>
        <v>K57ZHO</v>
      </c>
      <c r="AO225" s="105">
        <f>IF(BS_CONTROLE[[#This Row],[SUB]]=0, "-", BS_CONTROLE[[#This Row],[SUB]])</f>
        <v>68</v>
      </c>
      <c r="AP225" s="105">
        <f>BS_CONTROLE[[#This Row],[KM - Inicio]]</f>
        <v>57</v>
      </c>
      <c r="AQ225" s="105">
        <f>BS_CONTROLE[[#This Row],[KM - Inicio]]</f>
        <v>57</v>
      </c>
      <c r="AR225" s="108"/>
      <c r="AS225" s="108"/>
      <c r="AT225" s="108"/>
      <c r="AU225" s="136"/>
      <c r="AV225" s="136"/>
      <c r="AW225" s="14"/>
      <c r="AX225" s="14"/>
      <c r="AY225" s="164">
        <f t="shared" si="20"/>
        <v>0</v>
      </c>
      <c r="AZ225" s="153"/>
      <c r="BA225" s="109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>
      <c r="A226" s="47" t="str">
        <f t="shared" si="21"/>
        <v>E4246063</v>
      </c>
      <c r="B226" s="102">
        <v>46063</v>
      </c>
      <c r="C226" s="135">
        <f>IF(BS_CONTROLE[[#This Row],[DATA]]="","",WEEKNUM(BS_CONTROLE[[#This Row],[DATA]]))</f>
        <v>7</v>
      </c>
      <c r="D226" s="104" t="s">
        <v>744</v>
      </c>
      <c r="E226" s="159">
        <v>193</v>
      </c>
      <c r="F226" s="126" t="s">
        <v>660</v>
      </c>
      <c r="G226" s="142" t="str">
        <f>IF(D226="","*",VLOOKUP(F226,BS_ATIVIDADE[],3,FALSE))</f>
        <v>TRILHEIRO - DESCARGA</v>
      </c>
      <c r="H226" s="106" t="s">
        <v>1325</v>
      </c>
      <c r="I226" s="106" t="s">
        <v>1325</v>
      </c>
      <c r="J226" s="105">
        <v>68</v>
      </c>
      <c r="K226" s="105">
        <v>54.96</v>
      </c>
      <c r="L226" s="105">
        <v>56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7" t="s">
        <v>285</v>
      </c>
      <c r="O226" s="106">
        <v>0.45833333333333331</v>
      </c>
      <c r="P226" s="106">
        <v>0.16666666666666666</v>
      </c>
      <c r="Q226" s="105">
        <v>3120</v>
      </c>
      <c r="R226" s="10" t="str">
        <f>IFERROR(_xlfn.XLOOKUP(F226, BS_ATIVIDADE[ATIVIDADE],BS_ATIVIDADE[UNIDADE] ), "*")</f>
        <v>M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5" t="s">
        <v>1064</v>
      </c>
      <c r="W226" s="151" t="s">
        <v>1093</v>
      </c>
      <c r="X226" s="104" t="s">
        <v>416</v>
      </c>
      <c r="Y226" s="129" t="s">
        <v>415</v>
      </c>
      <c r="Z226" s="104"/>
      <c r="AA226" s="105" t="s">
        <v>1327</v>
      </c>
      <c r="AB226" s="103" t="s">
        <v>423</v>
      </c>
      <c r="AC226" s="152" t="s">
        <v>419</v>
      </c>
      <c r="AD226" s="107">
        <v>0.41666666666666669</v>
      </c>
      <c r="AE226" s="105" t="s">
        <v>1328</v>
      </c>
      <c r="AF226" s="105" t="s">
        <v>1329</v>
      </c>
      <c r="AG226" s="105" t="s">
        <v>593</v>
      </c>
      <c r="AH226" s="15"/>
      <c r="AI226" s="126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5" t="str">
        <f>IF(BS_CONTROLE[[#This Row],[Entre - Estações]]=0, "-", BS_CONTROLE[[#This Row],[Entre - Estações]])</f>
        <v>ZBM</v>
      </c>
      <c r="AN226" s="105" t="str">
        <f>IF(BS_CONTROLE[[#This Row],[SB]]=0, "-", BS_CONTROLE[[#This Row],[SB]])</f>
        <v>ZBM1</v>
      </c>
      <c r="AO226" s="105">
        <f>IF(BS_CONTROLE[[#This Row],[SUB]]=0, "-", BS_CONTROLE[[#This Row],[SUB]])</f>
        <v>68</v>
      </c>
      <c r="AP226" s="105">
        <f>BS_CONTROLE[[#This Row],[KM - Inicio]]</f>
        <v>54.96</v>
      </c>
      <c r="AQ226" s="105">
        <f>BS_CONTROLE[[#This Row],[KM - Inicio]]</f>
        <v>54.96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4">
        <f t="shared" si="20"/>
        <v>0</v>
      </c>
      <c r="AZ226" s="153"/>
      <c r="BA226" s="109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50"/>
      <c r="BG226" s="16"/>
      <c r="BH226" s="17">
        <v>0</v>
      </c>
      <c r="BI226" s="17"/>
      <c r="BJ226" s="17" t="s">
        <v>1145</v>
      </c>
      <c r="BK226" s="18" t="s">
        <v>1145</v>
      </c>
      <c r="BL226" s="16"/>
      <c r="BM226" s="130" t="s">
        <v>440</v>
      </c>
      <c r="BN226" s="130" t="s">
        <v>460</v>
      </c>
      <c r="BO226" s="130" t="s">
        <v>568</v>
      </c>
      <c r="BP226" s="18" t="s">
        <v>1145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8" t="str">
        <f t="shared" si="25"/>
        <v>CCOCirculaçãoIntervaloContrato</v>
      </c>
    </row>
    <row r="227" spans="1:72">
      <c r="A227" s="47" t="str">
        <f t="shared" si="21"/>
        <v>V5346063</v>
      </c>
      <c r="B227" s="102">
        <v>46063</v>
      </c>
      <c r="C227" s="135">
        <f>IF(BS_CONTROLE[[#This Row],[DATA]]="","",WEEKNUM(BS_CONTROLE[[#This Row],[DATA]]))</f>
        <v>7</v>
      </c>
      <c r="D227" s="104" t="s">
        <v>1366</v>
      </c>
      <c r="E227" s="159">
        <v>221</v>
      </c>
      <c r="F227" s="126" t="s">
        <v>607</v>
      </c>
      <c r="G227" s="142" t="str">
        <f>IF(D227="","*",VLOOKUP(F227,BS_ATIVIDADE[],3,FALSE))</f>
        <v>OUTROS</v>
      </c>
      <c r="H227" s="106" t="s">
        <v>1367</v>
      </c>
      <c r="I227" s="106" t="s">
        <v>1275</v>
      </c>
      <c r="J227" s="105">
        <v>70</v>
      </c>
      <c r="K227" s="105">
        <v>82</v>
      </c>
      <c r="L227" s="105" t="s">
        <v>593</v>
      </c>
      <c r="M227" s="127" t="s">
        <v>1276</v>
      </c>
      <c r="N227" s="127" t="s">
        <v>1368</v>
      </c>
      <c r="O227" s="106">
        <v>0.33333333333333331</v>
      </c>
      <c r="P227" s="106">
        <v>4.1666666666666664E-2</v>
      </c>
      <c r="Q227" s="105">
        <v>1</v>
      </c>
      <c r="R227" s="10" t="str">
        <f>IFERROR(_xlfn.XLOOKUP(F227, BS_ATIVIDADE[ATIVIDADE],BS_ATIVIDADE[UNIDADE] ), "*")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5" t="s">
        <v>1369</v>
      </c>
      <c r="W227" s="151" t="s">
        <v>1047</v>
      </c>
      <c r="X227" s="104" t="s">
        <v>421</v>
      </c>
      <c r="Y227" s="129"/>
      <c r="Z227" s="104"/>
      <c r="AA227" s="105">
        <v>1</v>
      </c>
      <c r="AB227" s="103" t="s">
        <v>412</v>
      </c>
      <c r="AC227" s="152"/>
      <c r="AD227" s="107">
        <v>0.29166666666666669</v>
      </c>
      <c r="AE227" s="105" t="s">
        <v>593</v>
      </c>
      <c r="AF227" s="105"/>
      <c r="AG227" s="105"/>
      <c r="AH227" s="15"/>
      <c r="AI227" s="126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5" t="str">
        <f>IF(BS_CONTROLE[[#This Row],[Entre - Estações]]=0, "-", BS_CONTROLE[[#This Row],[Entre - Estações]])</f>
        <v>ZAC-ZSK</v>
      </c>
      <c r="AN227" s="105" t="str">
        <f>IF(BS_CONTROLE[[#This Row],[SB]]=0, "-", BS_CONTROLE[[#This Row],[SB]])</f>
        <v>ZACSKW</v>
      </c>
      <c r="AO227" s="105">
        <f>IF(BS_CONTROLE[[#This Row],[SUB]]=0, "-", BS_CONTROLE[[#This Row],[SUB]])</f>
        <v>70</v>
      </c>
      <c r="AP227" s="105">
        <f>BS_CONTROLE[[#This Row],[KM - Inicio]]</f>
        <v>82</v>
      </c>
      <c r="AQ227" s="105">
        <f>BS_CONTROLE[[#This Row],[KM - Inicio]]</f>
        <v>82</v>
      </c>
      <c r="AR227" s="108">
        <v>0.31458333333333333</v>
      </c>
      <c r="AS227" s="108">
        <v>0</v>
      </c>
      <c r="AT227" s="108">
        <v>4.1666666666666664E-2</v>
      </c>
      <c r="AU227" s="136"/>
      <c r="AV227" s="136"/>
      <c r="AW227" s="14"/>
      <c r="AX227" s="14"/>
      <c r="AY227" s="164">
        <f t="shared" si="20"/>
        <v>4.1666666666666664E-2</v>
      </c>
      <c r="AZ227" s="153"/>
      <c r="BA227" s="109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50"/>
      <c r="BG227" s="16"/>
      <c r="BH227" s="17">
        <v>2</v>
      </c>
      <c r="BI227" s="17"/>
      <c r="BJ227" s="17" t="s">
        <v>1370</v>
      </c>
      <c r="BK227" s="18" t="s">
        <v>1370</v>
      </c>
      <c r="BL227" s="16"/>
      <c r="BM227" s="130" t="s">
        <v>445</v>
      </c>
      <c r="BN227" s="130" t="s">
        <v>445</v>
      </c>
      <c r="BO227" s="130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8" t="str">
        <f t="shared" si="25"/>
        <v>OKOK</v>
      </c>
    </row>
    <row r="228" spans="1:72">
      <c r="A228" s="47" t="str">
        <f t="shared" si="21"/>
        <v>V9346063</v>
      </c>
      <c r="B228" s="102">
        <v>46063</v>
      </c>
      <c r="C228" s="135">
        <f>IF(BS_CONTROLE[[#This Row],[DATA]]="","",WEEKNUM(BS_CONTROLE[[#This Row],[DATA]]))</f>
        <v>7</v>
      </c>
      <c r="D228" s="104" t="s">
        <v>810</v>
      </c>
      <c r="E228" s="159">
        <v>162</v>
      </c>
      <c r="F228" s="126" t="s">
        <v>698</v>
      </c>
      <c r="G228" s="142" t="str">
        <f>IF(D228="","*",VLOOKUP(F228,BS_ATIVIDADE[],3,FALSE))</f>
        <v>MECANIZAÇÃO - SOCADORA</v>
      </c>
      <c r="H228" s="105" t="s">
        <v>104</v>
      </c>
      <c r="I228" s="105" t="s">
        <v>104</v>
      </c>
      <c r="J228" s="105">
        <v>56</v>
      </c>
      <c r="K228" s="105">
        <v>204.5</v>
      </c>
      <c r="L228" s="105">
        <v>205.5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6">
        <v>0.375</v>
      </c>
      <c r="P228" s="106">
        <v>8.3333333333333329E-2</v>
      </c>
      <c r="Q228" s="105">
        <v>200</v>
      </c>
      <c r="R228" s="10" t="str">
        <f>IFERROR(_xlfn.XLOOKUP(F228, BS_ATIVIDADE[ATIVIDADE],BS_ATIVIDADE[UNIDADE] ), "*")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1061</v>
      </c>
      <c r="W228" s="151" t="s">
        <v>1050</v>
      </c>
      <c r="X228" s="104" t="s">
        <v>421</v>
      </c>
      <c r="Y228" s="129" t="s">
        <v>424</v>
      </c>
      <c r="Z228" s="104"/>
      <c r="AA228" s="105">
        <v>1</v>
      </c>
      <c r="AB228" s="103" t="s">
        <v>418</v>
      </c>
      <c r="AC228" s="152"/>
      <c r="AD228" s="107">
        <v>0.29166666666666669</v>
      </c>
      <c r="AE228" s="105">
        <v>7309</v>
      </c>
      <c r="AF228" s="105" t="s">
        <v>593</v>
      </c>
      <c r="AG228" s="105" t="s">
        <v>593</v>
      </c>
      <c r="AH228" s="15"/>
      <c r="AI228" s="126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5" t="str">
        <f>IF(BS_CONTROLE[[#This Row],[Entre - Estações]]=0, "-", BS_CONTROLE[[#This Row],[Entre - Estações]])</f>
        <v>ZYU-ZST</v>
      </c>
      <c r="AN228" s="105" t="str">
        <f>IF(BS_CONTROLE[[#This Row],[SB]]=0, "-", BS_CONTROLE[[#This Row],[SB]])</f>
        <v>ZYU206</v>
      </c>
      <c r="AO228" s="105">
        <f>IF(BS_CONTROLE[[#This Row],[SUB]]=0, "-", BS_CONTROLE[[#This Row],[SUB]])</f>
        <v>56</v>
      </c>
      <c r="AP228" s="105">
        <f>BS_CONTROLE[[#This Row],[KM - Inicio]]</f>
        <v>204.5</v>
      </c>
      <c r="AQ228" s="105">
        <f>BS_CONTROLE[[#This Row],[KM - Inicio]]</f>
        <v>204.5</v>
      </c>
      <c r="AR228" s="108">
        <v>0.62361111111111112</v>
      </c>
      <c r="AS228" s="108">
        <v>0.78819444444444442</v>
      </c>
      <c r="AT228" s="108">
        <v>0.90208333333333335</v>
      </c>
      <c r="AU228" s="136"/>
      <c r="AV228" s="136"/>
      <c r="AW228" s="14"/>
      <c r="AX228" s="14"/>
      <c r="AY228" s="164">
        <f t="shared" si="20"/>
        <v>0.11388888888888893</v>
      </c>
      <c r="AZ228" s="153"/>
      <c r="BA228" s="177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/>
      <c r="BG228" s="16"/>
      <c r="BH228" s="17">
        <v>2</v>
      </c>
      <c r="BI228" s="17"/>
      <c r="BJ228" s="17" t="s">
        <v>1371</v>
      </c>
      <c r="BK228" s="18" t="s">
        <v>1372</v>
      </c>
      <c r="BL228" s="16"/>
      <c r="BM228" s="130" t="s">
        <v>445</v>
      </c>
      <c r="BN228" s="130" t="s">
        <v>445</v>
      </c>
      <c r="BO228" s="130" t="s">
        <v>445</v>
      </c>
      <c r="BP228" s="18" t="s">
        <v>593</v>
      </c>
      <c r="BQ228" s="12" t="str">
        <f t="shared" si="22"/>
        <v>Aderente</v>
      </c>
      <c r="BR228" s="19">
        <f t="shared" si="23"/>
        <v>1.3666666666666671</v>
      </c>
      <c r="BS228" s="19">
        <f t="shared" si="24"/>
        <v>2.9</v>
      </c>
      <c r="BT228" s="8" t="str">
        <f t="shared" si="25"/>
        <v>OKOK</v>
      </c>
    </row>
    <row r="229" spans="1:72">
      <c r="A229" s="47" t="str">
        <f t="shared" si="21"/>
        <v>EDSON (TP-780)46063</v>
      </c>
      <c r="B229" s="102">
        <v>46063</v>
      </c>
      <c r="C229" s="135">
        <f>IF(BS_CONTROLE[[#This Row],[DATA]]="","",WEEKNUM(BS_CONTROLE[[#This Row],[DATA]]))</f>
        <v>7</v>
      </c>
      <c r="D229" s="104" t="s">
        <v>876</v>
      </c>
      <c r="E229" s="159"/>
      <c r="F229" s="126" t="s">
        <v>779</v>
      </c>
      <c r="G229" s="142" t="str">
        <f>IF(D229="","*",VLOOKUP(F229,BS_ATIVIDADE[],3,FALSE))</f>
        <v>DORMENTE - SUBSTITUIÇÂO</v>
      </c>
      <c r="H229" s="105" t="s">
        <v>593</v>
      </c>
      <c r="I229" s="105" t="s">
        <v>593</v>
      </c>
      <c r="J229" s="105">
        <v>56</v>
      </c>
      <c r="K229" s="105">
        <v>205</v>
      </c>
      <c r="L229" s="105" t="s">
        <v>593</v>
      </c>
      <c r="M229" s="105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5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6">
        <v>0.39583333333333331</v>
      </c>
      <c r="P229" s="106">
        <v>8.3333333333333329E-2</v>
      </c>
      <c r="Q229" s="172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1069</v>
      </c>
      <c r="W229" s="151" t="s">
        <v>1332</v>
      </c>
      <c r="X229" s="104" t="s">
        <v>421</v>
      </c>
      <c r="Y229" s="129" t="s">
        <v>424</v>
      </c>
      <c r="Z229" s="104"/>
      <c r="AA229" s="105" t="s">
        <v>593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ZYU-ZST</v>
      </c>
      <c r="AN229" s="105" t="str">
        <f>IF(BS_CONTROLE[[#This Row],[SB]]=0, "-", BS_CONTROLE[[#This Row],[SB]])</f>
        <v>ZYU206</v>
      </c>
      <c r="AO229" s="105">
        <f>IF(BS_CONTROLE[[#This Row],[SUB]]=0, "-", BS_CONTROLE[[#This Row],[SUB]])</f>
        <v>56</v>
      </c>
      <c r="AP229" s="105">
        <f>BS_CONTROLE[[#This Row],[KM - Inicio]]</f>
        <v>205</v>
      </c>
      <c r="AQ229" s="105">
        <f>BS_CONTROLE[[#This Row],[KM - Inicio]]</f>
        <v>205</v>
      </c>
      <c r="AR229" s="108">
        <v>0.53472222222222221</v>
      </c>
      <c r="AS229" s="108">
        <v>0.58125000000000004</v>
      </c>
      <c r="AT229" s="108">
        <v>0.61805555555555558</v>
      </c>
      <c r="AU229" s="136"/>
      <c r="AV229" s="136"/>
      <c r="AW229" s="14"/>
      <c r="AX229" s="14"/>
      <c r="AY229" s="164">
        <f t="shared" si="20"/>
        <v>3.6805555555555536E-2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/>
      <c r="BG229" s="16"/>
      <c r="BH229" s="17">
        <v>0</v>
      </c>
      <c r="BI229" s="17"/>
      <c r="BJ229" s="17" t="s">
        <v>1080</v>
      </c>
      <c r="BK229" s="18" t="s">
        <v>1373</v>
      </c>
      <c r="BL229" s="16"/>
      <c r="BM229" s="130" t="s">
        <v>440</v>
      </c>
      <c r="BN229" s="130" t="s">
        <v>469</v>
      </c>
      <c r="BO229" s="130" t="s">
        <v>547</v>
      </c>
      <c r="BP229" s="18" t="s">
        <v>1373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8" t="str">
        <f t="shared" si="25"/>
        <v>CCOCirculaçãoIntervaloOportunidade</v>
      </c>
    </row>
    <row r="230" spans="1:72">
      <c r="A230" s="47" t="str">
        <f t="shared" si="21"/>
        <v>ROGÉRIO (TP-730)46063</v>
      </c>
      <c r="B230" s="102">
        <v>46063</v>
      </c>
      <c r="C230" s="135">
        <f>IF(BS_CONTROLE[[#This Row],[DATA]]="","",WEEKNUM(BS_CONTROLE[[#This Row],[DATA]]))</f>
        <v>7</v>
      </c>
      <c r="D230" s="104" t="s">
        <v>935</v>
      </c>
      <c r="E230" s="159">
        <v>81</v>
      </c>
      <c r="F230" s="126" t="s">
        <v>779</v>
      </c>
      <c r="G230" s="142" t="str">
        <f>IF(D230="","*",VLOOKUP(F230,BS_ATIVIDADE[],3,FALSE))</f>
        <v>DORMENTE - SUBSTITUIÇÂO</v>
      </c>
      <c r="H230" s="105" t="s">
        <v>593</v>
      </c>
      <c r="I230" s="105" t="s">
        <v>593</v>
      </c>
      <c r="J230" s="105">
        <v>56</v>
      </c>
      <c r="K230" s="105">
        <v>205</v>
      </c>
      <c r="L230" s="105" t="s">
        <v>593</v>
      </c>
      <c r="M230" s="10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5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6">
        <v>0.39583333333333331</v>
      </c>
      <c r="P230" s="106">
        <v>8.3333333333333329E-2</v>
      </c>
      <c r="Q230" s="172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1174</v>
      </c>
      <c r="W230" s="151" t="s">
        <v>1126</v>
      </c>
      <c r="X230" s="104" t="s">
        <v>421</v>
      </c>
      <c r="Y230" s="129" t="s">
        <v>424</v>
      </c>
      <c r="Z230" s="104"/>
      <c r="AA230" s="105" t="s">
        <v>593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ZYU-ZST</v>
      </c>
      <c r="AN230" s="105" t="str">
        <f>IF(BS_CONTROLE[[#This Row],[SB]]=0, "-", BS_CONTROLE[[#This Row],[SB]])</f>
        <v>ZYU206</v>
      </c>
      <c r="AO230" s="105">
        <f>IF(BS_CONTROLE[[#This Row],[SUB]]=0, "-", BS_CONTROLE[[#This Row],[SUB]])</f>
        <v>56</v>
      </c>
      <c r="AP230" s="105">
        <f>BS_CONTROLE[[#This Row],[KM - Inicio]]</f>
        <v>205</v>
      </c>
      <c r="AQ230" s="105">
        <f>BS_CONTROLE[[#This Row],[KM - Inicio]]</f>
        <v>205</v>
      </c>
      <c r="AR230" s="108">
        <v>0.53472222222222221</v>
      </c>
      <c r="AS230" s="108">
        <v>0.57430555555555551</v>
      </c>
      <c r="AT230" s="108">
        <v>0.61597222222222225</v>
      </c>
      <c r="AU230" s="136"/>
      <c r="AV230" s="136"/>
      <c r="AW230" s="14"/>
      <c r="AX230" s="14"/>
      <c r="AY230" s="164">
        <f t="shared" si="20"/>
        <v>4.1666666666666741E-2</v>
      </c>
      <c r="AZ230" s="153"/>
      <c r="BA230" s="109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/>
      <c r="BG230" s="16"/>
      <c r="BH230" s="17">
        <v>2</v>
      </c>
      <c r="BI230" s="17"/>
      <c r="BJ230" s="17" t="s">
        <v>1080</v>
      </c>
      <c r="BK230" s="18" t="s">
        <v>1374</v>
      </c>
      <c r="BL230" s="16"/>
      <c r="BM230" s="130" t="s">
        <v>440</v>
      </c>
      <c r="BN230" s="130" t="s">
        <v>469</v>
      </c>
      <c r="BO230" s="130" t="s">
        <v>547</v>
      </c>
      <c r="BP230" s="18" t="s">
        <v>1374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8" t="str">
        <f t="shared" si="25"/>
        <v>CCOCirculaçãoIntervaloOportunidade</v>
      </c>
    </row>
    <row r="231" spans="1:72">
      <c r="A231" s="47" t="str">
        <f t="shared" si="21"/>
        <v>W5946063</v>
      </c>
      <c r="B231" s="102">
        <v>46063</v>
      </c>
      <c r="C231" s="135">
        <f>IF(BS_CONTROLE[[#This Row],[DATA]]="","",WEEKNUM(BS_CONTROLE[[#This Row],[DATA]]))</f>
        <v>7</v>
      </c>
      <c r="D231" s="104" t="s">
        <v>825</v>
      </c>
      <c r="E231" s="159"/>
      <c r="F231" s="126" t="s">
        <v>756</v>
      </c>
      <c r="G231" s="142" t="str">
        <f>IF(D231="","*",VLOOKUP(F231,BS_ATIVIDADE[],3,FALSE))</f>
        <v>DORMENTE - DESCARGA</v>
      </c>
      <c r="H231" s="106" t="s">
        <v>104</v>
      </c>
      <c r="I231" s="106" t="s">
        <v>104</v>
      </c>
      <c r="J231" s="105">
        <v>49</v>
      </c>
      <c r="K231" s="105">
        <v>203.57</v>
      </c>
      <c r="L231" s="105">
        <v>198.57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7" t="s">
        <v>1175</v>
      </c>
      <c r="O231" s="106">
        <v>0.35416666666666669</v>
      </c>
      <c r="P231" s="106">
        <v>4.1666666666666664E-2</v>
      </c>
      <c r="Q231" s="105">
        <v>300</v>
      </c>
      <c r="R231" s="10" t="str">
        <f>IFERROR(_xlfn.XLOOKUP(F231, BS_ATIVIDADE[ATIVIDADE],BS_ATIVIDADE[UNIDADE] ), "*")</f>
        <v>Nº DE DORMENTES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5" t="s">
        <v>1176</v>
      </c>
      <c r="W231" s="151" t="s">
        <v>1129</v>
      </c>
      <c r="X231" s="104" t="s">
        <v>421</v>
      </c>
      <c r="Y231" s="129" t="s">
        <v>424</v>
      </c>
      <c r="Z231" s="104"/>
      <c r="AA231" s="105">
        <v>1</v>
      </c>
      <c r="AB231" s="103" t="s">
        <v>412</v>
      </c>
      <c r="AC231" s="152"/>
      <c r="AD231" s="107">
        <v>0.29166666666666669</v>
      </c>
      <c r="AE231" s="105">
        <v>7629</v>
      </c>
      <c r="AF231" s="105" t="s">
        <v>593</v>
      </c>
      <c r="AG231" s="105"/>
      <c r="AH231" s="15"/>
      <c r="AI231" s="126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5" t="s">
        <v>1375</v>
      </c>
      <c r="AN231" s="105" t="s">
        <v>242</v>
      </c>
      <c r="AO231" s="105">
        <v>56</v>
      </c>
      <c r="AP231" s="105">
        <v>191</v>
      </c>
      <c r="AQ231" s="105">
        <v>190</v>
      </c>
      <c r="AR231" s="108">
        <v>0.33750000000000002</v>
      </c>
      <c r="AS231" s="108">
        <v>0.47708333333333336</v>
      </c>
      <c r="AT231" s="108">
        <v>0.51875000000000004</v>
      </c>
      <c r="AU231" s="136"/>
      <c r="AV231" s="136"/>
      <c r="AW231" s="14"/>
      <c r="AX231" s="14"/>
      <c r="AY231" s="164">
        <f t="shared" si="20"/>
        <v>4.1666666666666685E-2</v>
      </c>
      <c r="AZ231" s="153"/>
      <c r="BA231" s="109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/>
      <c r="BG231" s="16"/>
      <c r="BH231" s="17">
        <v>2</v>
      </c>
      <c r="BI231" s="17"/>
      <c r="BJ231" s="17" t="s">
        <v>1376</v>
      </c>
      <c r="BK231" s="18" t="s">
        <v>1377</v>
      </c>
      <c r="BL231" s="16"/>
      <c r="BM231" s="130" t="s">
        <v>445</v>
      </c>
      <c r="BN231" s="130" t="s">
        <v>445</v>
      </c>
      <c r="BO231" s="130" t="s">
        <v>445</v>
      </c>
      <c r="BP231" s="18" t="s">
        <v>593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8" t="str">
        <f t="shared" si="25"/>
        <v>OKOK</v>
      </c>
    </row>
    <row r="232" spans="1:72">
      <c r="A232" s="47" t="str">
        <f t="shared" si="21"/>
        <v>SUPER ZWW46063</v>
      </c>
      <c r="B232" s="102">
        <v>46063</v>
      </c>
      <c r="C232" s="135">
        <f>IF(BS_CONTROLE[[#This Row],[DATA]]="","",WEEKNUM(BS_CONTROLE[[#This Row],[DATA]]))</f>
        <v>7</v>
      </c>
      <c r="D232" s="104" t="s">
        <v>657</v>
      </c>
      <c r="E232" s="159">
        <v>226</v>
      </c>
      <c r="F232" s="126" t="s">
        <v>583</v>
      </c>
      <c r="G232" s="142" t="str">
        <f>IF(D232="","*",VLOOKUP(F232,BS_ATIVIDADE[],3,FALSE))</f>
        <v>OUTROS</v>
      </c>
      <c r="H232" s="106" t="s">
        <v>593</v>
      </c>
      <c r="I232" s="106" t="s">
        <v>593</v>
      </c>
      <c r="J232" s="105">
        <v>55</v>
      </c>
      <c r="K232" s="105">
        <v>97.843000000000004</v>
      </c>
      <c r="L232" s="105">
        <v>108.22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6">
        <v>0.45833333333333331</v>
      </c>
      <c r="P232" s="106">
        <v>0.125</v>
      </c>
      <c r="Q232" s="105">
        <v>1</v>
      </c>
      <c r="R232" s="10" t="str">
        <f>IFERROR(_xlfn.XLOOKUP(F232, BS_ATIVIDADE[ATIVIDADE],BS_ATIVIDADE[UNIDADE] ), "*")</f>
        <v>BINÁRIO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5" t="s">
        <v>1220</v>
      </c>
      <c r="W232" s="151" t="s">
        <v>1378</v>
      </c>
      <c r="X232" s="104" t="s">
        <v>416</v>
      </c>
      <c r="Y232" s="129" t="s">
        <v>415</v>
      </c>
      <c r="Z232" s="104"/>
      <c r="AA232" s="105" t="s">
        <v>593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ZKW-ZLU</v>
      </c>
      <c r="AN232" s="105" t="str">
        <f>IF(BS_CONTROLE[[#This Row],[SB]]=0, "-", BS_CONTROLE[[#This Row],[SB]])</f>
        <v>102ZKW2</v>
      </c>
      <c r="AO232" s="105">
        <f>IF(BS_CONTROLE[[#This Row],[SUB]]=0, "-", BS_CONTROLE[[#This Row],[SUB]])</f>
        <v>55</v>
      </c>
      <c r="AP232" s="105">
        <f>BS_CONTROLE[[#This Row],[KM - Inicio]]</f>
        <v>97.843000000000004</v>
      </c>
      <c r="AQ232" s="105">
        <f>BS_CONTROLE[[#This Row],[KM - Inicio]]</f>
        <v>97.843000000000004</v>
      </c>
      <c r="AR232" s="108">
        <v>0</v>
      </c>
      <c r="AS232" s="108">
        <v>0</v>
      </c>
      <c r="AT232" s="108">
        <v>0</v>
      </c>
      <c r="AU232" s="136"/>
      <c r="AV232" s="136"/>
      <c r="AW232" s="14"/>
      <c r="AX232" s="14"/>
      <c r="AY232" s="164">
        <f t="shared" si="20"/>
        <v>0</v>
      </c>
      <c r="AZ232" s="153"/>
      <c r="BA232" s="109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50"/>
      <c r="BG232" s="16"/>
      <c r="BH232" s="17">
        <v>0</v>
      </c>
      <c r="BI232" s="17"/>
      <c r="BJ232" s="17" t="s">
        <v>1145</v>
      </c>
      <c r="BK232" s="18" t="s">
        <v>1145</v>
      </c>
      <c r="BL232" s="16"/>
      <c r="BM232" s="130" t="s">
        <v>440</v>
      </c>
      <c r="BN232" s="130" t="s">
        <v>460</v>
      </c>
      <c r="BO232" s="130" t="s">
        <v>568</v>
      </c>
      <c r="BP232" s="18" t="s">
        <v>1145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8" t="str">
        <f t="shared" si="25"/>
        <v>CCOCirculaçãoIntervaloContrato</v>
      </c>
    </row>
    <row r="233" spans="1:72">
      <c r="A233" s="47" t="str">
        <f t="shared" si="21"/>
        <v>E1746063</v>
      </c>
      <c r="B233" s="102">
        <v>46063</v>
      </c>
      <c r="C233" s="135">
        <f>IF(BS_CONTROLE[[#This Row],[DATA]]="","",WEEKNUM(BS_CONTROLE[[#This Row],[DATA]]))</f>
        <v>7</v>
      </c>
      <c r="D233" s="104" t="s">
        <v>737</v>
      </c>
      <c r="E233" s="159">
        <v>4</v>
      </c>
      <c r="F233" s="126" t="s">
        <v>595</v>
      </c>
      <c r="G233" s="142" t="str">
        <f>IF(D233="","*",VLOOKUP(F233,BS_ATIVIDADE[],3,FALSE))</f>
        <v>CAMINHÂO - SOLDA</v>
      </c>
      <c r="H233" s="106" t="s">
        <v>201</v>
      </c>
      <c r="I233" s="106" t="s">
        <v>201</v>
      </c>
      <c r="J233" s="105">
        <v>55</v>
      </c>
      <c r="K233" s="105">
        <v>100.56100000000001</v>
      </c>
      <c r="L233" s="105">
        <v>100.88200000000001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6">
        <v>0.41666666666666669</v>
      </c>
      <c r="P233" s="106">
        <v>6.9444444444444447E-4</v>
      </c>
      <c r="Q233" s="105">
        <v>2</v>
      </c>
      <c r="R233" s="10" t="str">
        <f>IFERROR(_xlfn.XLOOKUP(F233, BS_ATIVIDADE[ATIVIDADE],BS_ATIVIDADE[UNIDADE] ), "*")</f>
        <v>Nº DE SOLDA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5" t="s">
        <v>1084</v>
      </c>
      <c r="W233" s="151" t="s">
        <v>1085</v>
      </c>
      <c r="X233" s="104" t="s">
        <v>416</v>
      </c>
      <c r="Y233" s="129" t="s">
        <v>415</v>
      </c>
      <c r="Z233" s="104"/>
      <c r="AA233" s="105">
        <v>1</v>
      </c>
      <c r="AB233" s="103" t="s">
        <v>412</v>
      </c>
      <c r="AC233" s="152"/>
      <c r="AD233" s="107">
        <v>0.35416666666666669</v>
      </c>
      <c r="AE233" s="105">
        <v>6251</v>
      </c>
      <c r="AF233" s="105"/>
      <c r="AG233" s="105"/>
      <c r="AH233" s="15"/>
      <c r="AI233" s="126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5" t="str">
        <f>IF(BS_CONTROLE[[#This Row],[Entre - Estações]]=0, "-", BS_CONTROLE[[#This Row],[Entre - Estações]])</f>
        <v>ZKW-ZLU</v>
      </c>
      <c r="AN233" s="105" t="str">
        <f>IF(BS_CONTROLE[[#This Row],[SB]]=0, "-", BS_CONTROLE[[#This Row],[SB]])</f>
        <v>102ZKW2</v>
      </c>
      <c r="AO233" s="105">
        <f>IF(BS_CONTROLE[[#This Row],[SUB]]=0, "-", BS_CONTROLE[[#This Row],[SUB]])</f>
        <v>55</v>
      </c>
      <c r="AP233" s="105">
        <f>BS_CONTROLE[[#This Row],[KM - Inicio]]</f>
        <v>100.56100000000001</v>
      </c>
      <c r="AQ233" s="105">
        <f>BS_CONTROLE[[#This Row],[KM - Inicio]]</f>
        <v>100.56100000000001</v>
      </c>
      <c r="AR233" s="108">
        <v>0.36458333333333331</v>
      </c>
      <c r="AS233" s="108">
        <v>0</v>
      </c>
      <c r="AT233" s="108">
        <v>0</v>
      </c>
      <c r="AU233" s="136"/>
      <c r="AV233" s="136"/>
      <c r="AW233" s="14"/>
      <c r="AX233" s="14"/>
      <c r="AY233" s="164">
        <f t="shared" si="20"/>
        <v>0</v>
      </c>
      <c r="AZ233" s="153"/>
      <c r="BA233" s="109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50"/>
      <c r="BG233" s="16"/>
      <c r="BH233" s="17">
        <v>0</v>
      </c>
      <c r="BI233" s="17"/>
      <c r="BJ233" s="17" t="s">
        <v>1145</v>
      </c>
      <c r="BK233" s="18" t="s">
        <v>1145</v>
      </c>
      <c r="BL233" s="16"/>
      <c r="BM233" s="130" t="s">
        <v>440</v>
      </c>
      <c r="BN233" s="130" t="s">
        <v>460</v>
      </c>
      <c r="BO233" s="130" t="s">
        <v>568</v>
      </c>
      <c r="BP233" s="18" t="s">
        <v>1145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8" t="str">
        <f t="shared" si="25"/>
        <v>CCOCirculaçãoIntervaloContrato</v>
      </c>
    </row>
    <row r="234" spans="1:72">
      <c r="A234" s="47" t="str">
        <f t="shared" si="21"/>
        <v>EDSON (TP-719)46063</v>
      </c>
      <c r="B234" s="102">
        <v>46063</v>
      </c>
      <c r="C234" s="135">
        <f>IF(BS_CONTROLE[[#This Row],[DATA]]="","",WEEKNUM(BS_CONTROLE[[#This Row],[DATA]]))</f>
        <v>7</v>
      </c>
      <c r="D234" s="104" t="s">
        <v>875</v>
      </c>
      <c r="E234" s="159"/>
      <c r="F234" s="126" t="s">
        <v>782</v>
      </c>
      <c r="G234" s="142" t="str">
        <f>IF(D234="","*",VLOOKUP(F234,BS_ATIVIDADE[],3,FALSE))</f>
        <v>TRILHO - SUBSTITUIÇÂO</v>
      </c>
      <c r="H234" s="105" t="s">
        <v>593</v>
      </c>
      <c r="I234" s="105" t="s">
        <v>593</v>
      </c>
      <c r="J234" s="105">
        <v>55</v>
      </c>
      <c r="K234" s="105">
        <v>102</v>
      </c>
      <c r="L234" s="105" t="s">
        <v>593</v>
      </c>
      <c r="M234" s="10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5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6">
        <v>0.45833333333333331</v>
      </c>
      <c r="P234" s="106">
        <v>6.9444444444444447E-4</v>
      </c>
      <c r="Q234" s="172">
        <v>312</v>
      </c>
      <c r="R234" s="10" t="str">
        <f>IFERROR(_xlfn.XLOOKUP(F234, BS_ATIVIDADE[ATIVIDADE],BS_ATIVIDADE[UNIDADE] ), "*")</f>
        <v>M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51" t="s">
        <v>1220</v>
      </c>
      <c r="W234" s="151" t="s">
        <v>1336</v>
      </c>
      <c r="X234" s="104" t="s">
        <v>416</v>
      </c>
      <c r="Y234" s="129" t="s">
        <v>415</v>
      </c>
      <c r="Z234" s="104"/>
      <c r="AA234" s="105" t="s">
        <v>593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ZKW-ZLU</v>
      </c>
      <c r="AN234" s="105" t="str">
        <f>IF(BS_CONTROLE[[#This Row],[SB]]=0, "-", BS_CONTROLE[[#This Row],[SB]])</f>
        <v>102ZKW2</v>
      </c>
      <c r="AO234" s="105">
        <f>IF(BS_CONTROLE[[#This Row],[SUB]]=0, "-", BS_CONTROLE[[#This Row],[SUB]])</f>
        <v>55</v>
      </c>
      <c r="AP234" s="105">
        <f>BS_CONTROLE[[#This Row],[KM - Inicio]]</f>
        <v>102</v>
      </c>
      <c r="AQ234" s="105">
        <f>BS_CONTROLE[[#This Row],[KM - Inicio]]</f>
        <v>102</v>
      </c>
      <c r="AR234" s="108">
        <v>0</v>
      </c>
      <c r="AS234" s="108">
        <v>0</v>
      </c>
      <c r="AT234" s="108">
        <v>0</v>
      </c>
      <c r="AU234" s="136"/>
      <c r="AV234" s="136"/>
      <c r="AW234" s="14"/>
      <c r="AX234" s="14"/>
      <c r="AY234" s="164">
        <f t="shared" si="20"/>
        <v>0</v>
      </c>
      <c r="AZ234" s="153"/>
      <c r="BA234" s="109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/>
      <c r="BG234" s="16"/>
      <c r="BH234" s="17">
        <v>0</v>
      </c>
      <c r="BI234" s="17"/>
      <c r="BJ234" s="17" t="s">
        <v>1145</v>
      </c>
      <c r="BK234" s="18" t="s">
        <v>1145</v>
      </c>
      <c r="BL234" s="16"/>
      <c r="BM234" s="130" t="s">
        <v>440</v>
      </c>
      <c r="BN234" s="130" t="s">
        <v>460</v>
      </c>
      <c r="BO234" s="130" t="s">
        <v>568</v>
      </c>
      <c r="BP234" s="18" t="s">
        <v>1145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8" t="str">
        <f t="shared" si="25"/>
        <v>CCOCirculaçãoIntervaloContrato</v>
      </c>
    </row>
    <row r="235" spans="1:72">
      <c r="A235" s="47" t="str">
        <f t="shared" si="21"/>
        <v>CLEBISON (TP-728)46063</v>
      </c>
      <c r="B235" s="102">
        <v>46063</v>
      </c>
      <c r="C235" s="135">
        <f>IF(BS_CONTROLE[[#This Row],[DATA]]="","",WEEKNUM(BS_CONTROLE[[#This Row],[DATA]]))</f>
        <v>7</v>
      </c>
      <c r="D235" s="104" t="s">
        <v>864</v>
      </c>
      <c r="E235" s="159">
        <v>203</v>
      </c>
      <c r="F235" s="126" t="s">
        <v>775</v>
      </c>
      <c r="G235" s="142" t="str">
        <f>IF(D235="","*",VLOOKUP(F235,BS_ATIVIDADE[],3,FALSE))</f>
        <v>SOLDA</v>
      </c>
      <c r="H235" s="106" t="s">
        <v>593</v>
      </c>
      <c r="I235" s="106" t="s">
        <v>593</v>
      </c>
      <c r="J235" s="105">
        <v>55</v>
      </c>
      <c r="K235" s="105">
        <v>104</v>
      </c>
      <c r="L235" s="105" t="s">
        <v>593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7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6">
        <v>0.45833333333333331</v>
      </c>
      <c r="P235" s="106">
        <v>6.9444444444444447E-4</v>
      </c>
      <c r="Q235" s="105">
        <v>2</v>
      </c>
      <c r="R235" s="10" t="str">
        <f>IFERROR(_xlfn.XLOOKUP(F235, BS_ATIVIDADE[ATIVIDADE],BS_ATIVIDADE[UNIDADE] ), "*")</f>
        <v>Nº DE SOLDA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51" t="s">
        <v>1220</v>
      </c>
      <c r="W235" s="151" t="s">
        <v>1055</v>
      </c>
      <c r="X235" s="104" t="s">
        <v>416</v>
      </c>
      <c r="Y235" s="129" t="s">
        <v>415</v>
      </c>
      <c r="Z235" s="104"/>
      <c r="AA235" s="105" t="s">
        <v>593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ZKW-ZLU</v>
      </c>
      <c r="AN235" s="105">
        <f>IF(BS_CONTROLE[[#This Row],[SB]]=0, "-", BS_CONTROLE[[#This Row],[SB]])</f>
        <v>1051032</v>
      </c>
      <c r="AO235" s="105">
        <f>IF(BS_CONTROLE[[#This Row],[SUB]]=0, "-", BS_CONTROLE[[#This Row],[SUB]])</f>
        <v>55</v>
      </c>
      <c r="AP235" s="105">
        <f>BS_CONTROLE[[#This Row],[KM - Inicio]]</f>
        <v>104</v>
      </c>
      <c r="AQ235" s="105">
        <f>BS_CONTROLE[[#This Row],[KM - Inicio]]</f>
        <v>104</v>
      </c>
      <c r="AR235" s="108">
        <v>0</v>
      </c>
      <c r="AS235" s="108">
        <v>0</v>
      </c>
      <c r="AT235" s="108">
        <v>0</v>
      </c>
      <c r="AU235" s="136"/>
      <c r="AV235" s="136"/>
      <c r="AW235" s="14"/>
      <c r="AX235" s="14"/>
      <c r="AY235" s="164">
        <f t="shared" si="20"/>
        <v>0</v>
      </c>
      <c r="AZ235" s="153"/>
      <c r="BA235" s="109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/>
      <c r="BG235" s="16"/>
      <c r="BH235" s="17">
        <v>0</v>
      </c>
      <c r="BI235" s="17"/>
      <c r="BJ235" s="17" t="s">
        <v>1145</v>
      </c>
      <c r="BK235" s="18" t="s">
        <v>1145</v>
      </c>
      <c r="BL235" s="16"/>
      <c r="BM235" s="130" t="s">
        <v>440</v>
      </c>
      <c r="BN235" s="130" t="s">
        <v>460</v>
      </c>
      <c r="BO235" s="130" t="s">
        <v>568</v>
      </c>
      <c r="BP235" s="18" t="s">
        <v>1145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8" t="str">
        <f t="shared" si="25"/>
        <v>CCOCirculaçãoIntervaloContrato</v>
      </c>
    </row>
    <row r="236" spans="1:72">
      <c r="A236" s="47" t="str">
        <f t="shared" si="21"/>
        <v>ISMAEL(TP-726)46063</v>
      </c>
      <c r="B236" s="102">
        <v>46063</v>
      </c>
      <c r="C236" s="135">
        <f>IF(BS_CONTROLE[[#This Row],[DATA]]="","",WEEKNUM(BS_CONTROLE[[#This Row],[DATA]]))</f>
        <v>7</v>
      </c>
      <c r="D236" s="104" t="s">
        <v>892</v>
      </c>
      <c r="E236" s="159">
        <v>204</v>
      </c>
      <c r="F236" s="126" t="s">
        <v>775</v>
      </c>
      <c r="G236" s="142" t="str">
        <f>IF(D236="","*",VLOOKUP(F236,BS_ATIVIDADE[],3,FALSE))</f>
        <v>SOLDA</v>
      </c>
      <c r="H236" s="105"/>
      <c r="I236" s="105"/>
      <c r="J236" s="105">
        <v>55</v>
      </c>
      <c r="K236" s="105">
        <v>104</v>
      </c>
      <c r="L236" s="105" t="s">
        <v>593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7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6">
        <v>0.45833333333333331</v>
      </c>
      <c r="P236" s="106">
        <v>6.9444444444444447E-4</v>
      </c>
      <c r="Q236" s="105">
        <v>2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51" t="s">
        <v>1220</v>
      </c>
      <c r="W236" s="151" t="s">
        <v>1055</v>
      </c>
      <c r="X236" s="104" t="s">
        <v>416</v>
      </c>
      <c r="Y236" s="129" t="s">
        <v>415</v>
      </c>
      <c r="Z236" s="104"/>
      <c r="AA236" s="105" t="s">
        <v>593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ZKW-ZLU</v>
      </c>
      <c r="AN236" s="105">
        <f>IF(BS_CONTROLE[[#This Row],[SB]]=0, "-", BS_CONTROLE[[#This Row],[SB]])</f>
        <v>1051032</v>
      </c>
      <c r="AO236" s="105">
        <f>IF(BS_CONTROLE[[#This Row],[SUB]]=0, "-", BS_CONTROLE[[#This Row],[SUB]])</f>
        <v>55</v>
      </c>
      <c r="AP236" s="105">
        <f>BS_CONTROLE[[#This Row],[KM - Inicio]]</f>
        <v>104</v>
      </c>
      <c r="AQ236" s="105">
        <f>BS_CONTROLE[[#This Row],[KM - Inicio]]</f>
        <v>104</v>
      </c>
      <c r="AR236" s="108">
        <v>0</v>
      </c>
      <c r="AS236" s="108">
        <v>0</v>
      </c>
      <c r="AT236" s="108">
        <v>0</v>
      </c>
      <c r="AU236" s="136"/>
      <c r="AV236" s="136"/>
      <c r="AW236" s="14"/>
      <c r="AX236" s="14"/>
      <c r="AY236" s="164">
        <f t="shared" si="20"/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/>
      <c r="BG236" s="16"/>
      <c r="BH236" s="17">
        <v>0</v>
      </c>
      <c r="BI236" s="17"/>
      <c r="BJ236" s="17" t="s">
        <v>1145</v>
      </c>
      <c r="BK236" s="18" t="s">
        <v>1145</v>
      </c>
      <c r="BL236" s="16"/>
      <c r="BM236" s="130" t="s">
        <v>440</v>
      </c>
      <c r="BN236" s="130" t="s">
        <v>460</v>
      </c>
      <c r="BO236" s="130" t="s">
        <v>568</v>
      </c>
      <c r="BP236" s="18" t="s">
        <v>1145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8" t="str">
        <f t="shared" si="25"/>
        <v>CCOCirculaçãoIntervaloContrato</v>
      </c>
    </row>
    <row r="237" spans="1:72">
      <c r="A237" s="47" t="str">
        <f t="shared" si="21"/>
        <v>V8946063</v>
      </c>
      <c r="B237" s="102">
        <v>46063</v>
      </c>
      <c r="C237" s="135">
        <f>IF(BS_CONTROLE[[#This Row],[DATA]]="","",WEEKNUM(BS_CONTROLE[[#This Row],[DATA]]))</f>
        <v>7</v>
      </c>
      <c r="D237" s="104" t="s">
        <v>803</v>
      </c>
      <c r="E237" s="159"/>
      <c r="F237" s="126" t="s">
        <v>698</v>
      </c>
      <c r="G237" s="142" t="str">
        <f>IF(D237="","*",VLOOKUP(F237,BS_ATIVIDADE[],3,FALSE))</f>
        <v>MECANIZAÇÃO - SOCADORA</v>
      </c>
      <c r="H237" s="105" t="s">
        <v>201</v>
      </c>
      <c r="I237" s="105" t="s">
        <v>201</v>
      </c>
      <c r="J237" s="105">
        <v>55</v>
      </c>
      <c r="K237" s="105">
        <v>106</v>
      </c>
      <c r="L237" s="105" t="s">
        <v>593</v>
      </c>
      <c r="M237" s="105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5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6">
        <v>0.41666666666666669</v>
      </c>
      <c r="P237" s="106">
        <v>0.125</v>
      </c>
      <c r="Q237" s="172">
        <v>480</v>
      </c>
      <c r="R237" s="10" t="str">
        <f>IFERROR(_xlfn.XLOOKUP(F237, BS_ATIVIDADE[ATIVIDADE],BS_ATIVIDADE[UNIDADE] ), "*")</f>
        <v>M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51" t="s">
        <v>1061</v>
      </c>
      <c r="W237" s="151" t="s">
        <v>1050</v>
      </c>
      <c r="X237" s="104" t="s">
        <v>416</v>
      </c>
      <c r="Y237" s="129" t="s">
        <v>415</v>
      </c>
      <c r="Z237" s="104"/>
      <c r="AA237" s="105">
        <v>1</v>
      </c>
      <c r="AB237" s="103" t="s">
        <v>412</v>
      </c>
      <c r="AC237" s="152"/>
      <c r="AD237" s="107">
        <v>0.35416666666666669</v>
      </c>
      <c r="AE237" s="105">
        <v>6239</v>
      </c>
      <c r="AF237" s="105" t="s">
        <v>593</v>
      </c>
      <c r="AG237" s="105"/>
      <c r="AH237" s="15"/>
      <c r="AI237" s="126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5" t="str">
        <f>IF(BS_CONTROLE[[#This Row],[Entre - Estações]]=0, "-", BS_CONTROLE[[#This Row],[Entre - Estações]])</f>
        <v>ZKW-ZLU</v>
      </c>
      <c r="AN237" s="105" t="str">
        <f>IF(BS_CONTROLE[[#This Row],[SB]]=0, "-", BS_CONTROLE[[#This Row],[SB]])</f>
        <v>ZLU1052</v>
      </c>
      <c r="AO237" s="105">
        <f>IF(BS_CONTROLE[[#This Row],[SUB]]=0, "-", BS_CONTROLE[[#This Row],[SUB]])</f>
        <v>55</v>
      </c>
      <c r="AP237" s="105">
        <f>BS_CONTROLE[[#This Row],[KM - Inicio]]</f>
        <v>106</v>
      </c>
      <c r="AQ237" s="105">
        <f>BS_CONTROLE[[#This Row],[KM - Inicio]]</f>
        <v>106</v>
      </c>
      <c r="AR237" s="108">
        <v>0.37569444444444444</v>
      </c>
      <c r="AS237" s="108">
        <v>0</v>
      </c>
      <c r="AT237" s="108">
        <v>0</v>
      </c>
      <c r="AU237" s="136"/>
      <c r="AV237" s="136"/>
      <c r="AW237" s="14"/>
      <c r="AX237" s="14"/>
      <c r="AY237" s="164">
        <f t="shared" si="20"/>
        <v>0</v>
      </c>
      <c r="AZ237" s="153"/>
      <c r="BA237" s="109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/>
      <c r="BG237" s="16"/>
      <c r="BH237" s="17">
        <v>0</v>
      </c>
      <c r="BI237" s="17"/>
      <c r="BJ237" s="17" t="s">
        <v>1145</v>
      </c>
      <c r="BK237" s="18" t="s">
        <v>1145</v>
      </c>
      <c r="BL237" s="16"/>
      <c r="BM237" s="130" t="s">
        <v>440</v>
      </c>
      <c r="BN237" s="130" t="s">
        <v>460</v>
      </c>
      <c r="BO237" s="130" t="s">
        <v>568</v>
      </c>
      <c r="BP237" s="18" t="s">
        <v>1145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8" t="str">
        <f t="shared" si="25"/>
        <v>CCOCirculaçãoIntervaloContrato</v>
      </c>
    </row>
    <row r="238" spans="1:72">
      <c r="A238" s="47" t="str">
        <f t="shared" si="21"/>
        <v>W6046063</v>
      </c>
      <c r="B238" s="102">
        <v>46063</v>
      </c>
      <c r="C238" s="135">
        <f>IF(BS_CONTROLE[[#This Row],[DATA]]="","",WEEKNUM(BS_CONTROLE[[#This Row],[DATA]]))</f>
        <v>7</v>
      </c>
      <c r="D238" s="104" t="s">
        <v>826</v>
      </c>
      <c r="E238" s="159">
        <v>230</v>
      </c>
      <c r="F238" s="126" t="s">
        <v>756</v>
      </c>
      <c r="G238" s="142" t="str">
        <f>IF(D238="","*",VLOOKUP(F238,BS_ATIVIDADE[],3,FALSE))</f>
        <v>DORMENTE - DESCARGA</v>
      </c>
      <c r="H238" s="106" t="s">
        <v>212</v>
      </c>
      <c r="I238" s="106" t="s">
        <v>201</v>
      </c>
      <c r="J238" s="105">
        <v>48</v>
      </c>
      <c r="K238" s="105">
        <v>118</v>
      </c>
      <c r="L238" s="105">
        <v>113.3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6">
        <v>0.35416666666666669</v>
      </c>
      <c r="P238" s="106">
        <v>5.5555555555555552E-2</v>
      </c>
      <c r="Q238" s="105">
        <v>45</v>
      </c>
      <c r="R238" s="10" t="str">
        <f>IFERROR(_xlfn.XLOOKUP(F238, BS_ATIVIDADE[ATIVIDADE],BS_ATIVIDADE[UNIDADE] ), "*")</f>
        <v>Nº DE DORMENTES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5" t="s">
        <v>1220</v>
      </c>
      <c r="W238" s="151" t="s">
        <v>1379</v>
      </c>
      <c r="X238" s="104" t="s">
        <v>421</v>
      </c>
      <c r="Y238" s="129" t="s">
        <v>424</v>
      </c>
      <c r="Z238" s="104"/>
      <c r="AA238" s="105">
        <v>1</v>
      </c>
      <c r="AB238" s="103" t="s">
        <v>412</v>
      </c>
      <c r="AC238" s="152"/>
      <c r="AD238" s="107">
        <v>0.29166666666666669</v>
      </c>
      <c r="AE238" s="105">
        <v>7694</v>
      </c>
      <c r="AF238" s="105" t="s">
        <v>593</v>
      </c>
      <c r="AG238" s="105"/>
      <c r="AH238" s="15"/>
      <c r="AI238" s="126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5" t="str">
        <f>IF(BS_CONTROLE[[#This Row],[Entre - Estações]]=0, "-", BS_CONTROLE[[#This Row],[Entre - Estações]])</f>
        <v>ZLU-ZWI</v>
      </c>
      <c r="AN238" s="105" t="str">
        <f>IF(BS_CONTROLE[[#This Row],[SB]]=0, "-", BS_CONTROLE[[#This Row],[SB]])</f>
        <v>ZWI1131</v>
      </c>
      <c r="AO238" s="105">
        <f>IF(BS_CONTROLE[[#This Row],[SUB]]=0, "-", BS_CONTROLE[[#This Row],[SUB]])</f>
        <v>48</v>
      </c>
      <c r="AP238" s="105">
        <f>BS_CONTROLE[[#This Row],[KM - Inicio]]</f>
        <v>118</v>
      </c>
      <c r="AQ238" s="105">
        <f>BS_CONTROLE[[#This Row],[KM - Inicio]]</f>
        <v>118</v>
      </c>
      <c r="AR238" s="108">
        <v>0.43055555555555558</v>
      </c>
      <c r="AS238" s="108">
        <v>0</v>
      </c>
      <c r="AT238" s="108">
        <v>0</v>
      </c>
      <c r="AU238" s="136"/>
      <c r="AV238" s="136"/>
      <c r="AW238" s="14"/>
      <c r="AX238" s="14"/>
      <c r="AY238" s="164">
        <f t="shared" si="20"/>
        <v>0</v>
      </c>
      <c r="AZ238" s="153"/>
      <c r="BA238" s="109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50"/>
      <c r="BG238" s="16"/>
      <c r="BH238" s="17">
        <v>0</v>
      </c>
      <c r="BI238" s="17"/>
      <c r="BJ238" s="17" t="s">
        <v>1380</v>
      </c>
      <c r="BK238" s="18" t="s">
        <v>1380</v>
      </c>
      <c r="BL238" s="16"/>
      <c r="BM238" s="130" t="s">
        <v>440</v>
      </c>
      <c r="BN238" s="130" t="s">
        <v>469</v>
      </c>
      <c r="BO238" s="130" t="s">
        <v>530</v>
      </c>
      <c r="BP238" s="18" t="s">
        <v>1380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8" t="str">
        <f t="shared" si="25"/>
        <v>CCOCirculaçãoIntervaloOportunidade</v>
      </c>
    </row>
    <row r="239" spans="1:72">
      <c r="A239" s="47" t="str">
        <f t="shared" si="21"/>
        <v>A8446063</v>
      </c>
      <c r="B239" s="102">
        <v>46063</v>
      </c>
      <c r="C239" s="135">
        <f>IF(BS_CONTROLE[[#This Row],[DATA]]="","",WEEKNUM(BS_CONTROLE[[#This Row],[DATA]]))</f>
        <v>7</v>
      </c>
      <c r="D239" s="104" t="s">
        <v>723</v>
      </c>
      <c r="E239" s="159">
        <v>232</v>
      </c>
      <c r="F239" s="126" t="s">
        <v>614</v>
      </c>
      <c r="G239" s="142" t="str">
        <f>IF(D239="","*",VLOOKUP(F239,BS_ATIVIDADE[],3,FALSE))</f>
        <v>DETECÇÃO</v>
      </c>
      <c r="H239" s="106" t="s">
        <v>48</v>
      </c>
      <c r="I239" s="106" t="s">
        <v>1381</v>
      </c>
      <c r="J239" s="105">
        <v>55</v>
      </c>
      <c r="K239" s="105">
        <v>119</v>
      </c>
      <c r="L239" s="105">
        <v>151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6">
        <v>0.33333333333333331</v>
      </c>
      <c r="P239" s="106">
        <v>4.1666666666666664E-2</v>
      </c>
      <c r="Q239" s="105">
        <v>45</v>
      </c>
      <c r="R239" s="10" t="str">
        <f>IFERROR(_xlfn.XLOOKUP(F239, BS_ATIVIDADE[ATIVIDADE],BS_ATIVIDADE[UNIDADE] ), "*")</f>
        <v>KM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5" t="s">
        <v>1346</v>
      </c>
      <c r="W239" s="151" t="s">
        <v>1382</v>
      </c>
      <c r="X239" s="104" t="s">
        <v>416</v>
      </c>
      <c r="Y239" s="129" t="s">
        <v>415</v>
      </c>
      <c r="Z239" s="104"/>
      <c r="AA239" s="105">
        <v>1</v>
      </c>
      <c r="AB239" s="103" t="s">
        <v>412</v>
      </c>
      <c r="AC239" s="152"/>
      <c r="AD239" s="107">
        <v>0.29166666666666669</v>
      </c>
      <c r="AE239" s="105">
        <v>6293</v>
      </c>
      <c r="AF239" s="105"/>
      <c r="AG239" s="105"/>
      <c r="AH239" s="15"/>
      <c r="AI239" s="126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5" t="str">
        <f>IF(BS_CONTROLE[[#This Row],[Entre - Estações]]=0, "-", BS_CONTROLE[[#This Row],[Entre - Estações]])</f>
        <v>ZWI</v>
      </c>
      <c r="AN239" s="105" t="str">
        <f>IF(BS_CONTROLE[[#This Row],[SB]]=0, "-", BS_CONTROLE[[#This Row],[SB]])</f>
        <v>ZWI2</v>
      </c>
      <c r="AO239" s="105">
        <f>IF(BS_CONTROLE[[#This Row],[SUB]]=0, "-", BS_CONTROLE[[#This Row],[SUB]])</f>
        <v>55</v>
      </c>
      <c r="AP239" s="105">
        <f>BS_CONTROLE[[#This Row],[KM - Inicio]]</f>
        <v>119</v>
      </c>
      <c r="AQ239" s="105">
        <f>BS_CONTROLE[[#This Row],[KM - Inicio]]</f>
        <v>119</v>
      </c>
      <c r="AR239" s="108">
        <v>0.36458333333333331</v>
      </c>
      <c r="AS239" s="108">
        <v>0.38055555555555554</v>
      </c>
      <c r="AT239" s="108">
        <v>0.42222222222222222</v>
      </c>
      <c r="AU239" s="136"/>
      <c r="AV239" s="136"/>
      <c r="AW239" s="14"/>
      <c r="AX239" s="14"/>
      <c r="AY239" s="164">
        <f t="shared" si="20"/>
        <v>4.1666666666666685E-2</v>
      </c>
      <c r="AZ239" s="153"/>
      <c r="BA239" s="109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50"/>
      <c r="BG239" s="16"/>
      <c r="BH239" s="17">
        <v>2</v>
      </c>
      <c r="BI239" s="17"/>
      <c r="BJ239" s="17" t="s">
        <v>1383</v>
      </c>
      <c r="BK239" s="18" t="s">
        <v>1384</v>
      </c>
      <c r="BL239" s="16"/>
      <c r="BM239" s="130" t="s">
        <v>445</v>
      </c>
      <c r="BN239" s="130" t="s">
        <v>445</v>
      </c>
      <c r="BO239" s="130" t="s">
        <v>445</v>
      </c>
      <c r="BP239" s="18" t="s">
        <v>593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8" t="str">
        <f t="shared" si="25"/>
        <v>OKOK</v>
      </c>
    </row>
    <row r="240" spans="1:72">
      <c r="A240" s="47" t="str">
        <f t="shared" si="21"/>
        <v>MOD ZRB46063</v>
      </c>
      <c r="B240" s="102">
        <v>46063</v>
      </c>
      <c r="C240" s="135">
        <f>IF(BS_CONTROLE[[#This Row],[DATA]]="","",WEEKNUM(BS_CONTROLE[[#This Row],[DATA]]))</f>
        <v>7</v>
      </c>
      <c r="D240" s="104" t="s">
        <v>617</v>
      </c>
      <c r="E240" s="159">
        <v>233</v>
      </c>
      <c r="F240" s="126" t="s">
        <v>583</v>
      </c>
      <c r="G240" s="142" t="str">
        <f>IF(D240="","*",VLOOKUP(F240,BS_ATIVIDADE[],3,FALSE))</f>
        <v>OUTROS</v>
      </c>
      <c r="H240" s="106" t="s">
        <v>593</v>
      </c>
      <c r="I240" s="106" t="s">
        <v>593</v>
      </c>
      <c r="J240" s="105">
        <v>48</v>
      </c>
      <c r="K240" s="105">
        <v>152.19999999999999</v>
      </c>
      <c r="L240" s="105">
        <v>159</v>
      </c>
      <c r="M240" s="127" t="s">
        <v>68</v>
      </c>
      <c r="N240" s="127" t="s">
        <v>1385</v>
      </c>
      <c r="O240" s="106">
        <v>0.33333333333333331</v>
      </c>
      <c r="P240" s="106">
        <v>0.33333333333333331</v>
      </c>
      <c r="Q240" s="105">
        <v>1</v>
      </c>
      <c r="R240" s="10" t="str">
        <f>IFERROR(_xlfn.XLOOKUP(F240, BS_ATIVIDADE[ATIVIDADE],BS_ATIVIDADE[UNIDADE] ), "*")</f>
        <v>BINÁRIO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1100</v>
      </c>
      <c r="W240" s="151" t="s">
        <v>1386</v>
      </c>
      <c r="X240" s="104" t="s">
        <v>416</v>
      </c>
      <c r="Y240" s="129" t="s">
        <v>415</v>
      </c>
      <c r="Z240" s="104"/>
      <c r="AA240" s="105" t="s">
        <v>593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ZRB-ZEV</v>
      </c>
      <c r="AN240" s="105" t="str">
        <f>IF(BS_CONTROLE[[#This Row],[SB]]=0, "-", BS_CONTROLE[[#This Row],[SB]])</f>
        <v>ZRBZEV</v>
      </c>
      <c r="AO240" s="105">
        <f>IF(BS_CONTROLE[[#This Row],[SUB]]=0, "-", BS_CONTROLE[[#This Row],[SUB]])</f>
        <v>48</v>
      </c>
      <c r="AP240" s="105">
        <f>BS_CONTROLE[[#This Row],[KM - Inicio]]</f>
        <v>152.19999999999999</v>
      </c>
      <c r="AQ240" s="105">
        <f>BS_CONTROLE[[#This Row],[KM - Inicio]]</f>
        <v>152.19999999999999</v>
      </c>
      <c r="AR240" s="108">
        <v>0</v>
      </c>
      <c r="AS240" s="108">
        <v>0</v>
      </c>
      <c r="AT240" s="108">
        <v>0</v>
      </c>
      <c r="AU240" s="136"/>
      <c r="AV240" s="136"/>
      <c r="AW240" s="14"/>
      <c r="AX240" s="14"/>
      <c r="AY240" s="164">
        <f t="shared" si="20"/>
        <v>0</v>
      </c>
      <c r="AZ240" s="153"/>
      <c r="BA240" s="109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/>
      <c r="BG240" s="16"/>
      <c r="BH240" s="17">
        <v>0</v>
      </c>
      <c r="BI240" s="17"/>
      <c r="BJ240" s="17" t="s">
        <v>1145</v>
      </c>
      <c r="BK240" s="18" t="s">
        <v>1145</v>
      </c>
      <c r="BL240" s="16"/>
      <c r="BM240" s="130" t="s">
        <v>440</v>
      </c>
      <c r="BN240" s="130" t="s">
        <v>460</v>
      </c>
      <c r="BO240" s="130" t="s">
        <v>568</v>
      </c>
      <c r="BP240" s="18" t="s">
        <v>1145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8" t="str">
        <f t="shared" si="25"/>
        <v>CCOCirculaçãoIntervaloContrato</v>
      </c>
    </row>
    <row r="241" spans="1:72">
      <c r="A241" s="47" t="str">
        <f t="shared" si="21"/>
        <v>W9746063</v>
      </c>
      <c r="B241" s="102">
        <v>46063</v>
      </c>
      <c r="C241" s="135">
        <f>IF(BS_CONTROLE[[#This Row],[DATA]]="","",WEEKNUM(BS_CONTROLE[[#This Row],[DATA]]))</f>
        <v>7</v>
      </c>
      <c r="D241" s="104" t="s">
        <v>841</v>
      </c>
      <c r="E241" s="159">
        <v>234</v>
      </c>
      <c r="F241" s="126" t="s">
        <v>715</v>
      </c>
      <c r="G241" s="142" t="str">
        <f>IF(D241="","*",VLOOKUP(F241,BS_ATIVIDADE[],3,FALSE))</f>
        <v>MODERNIZAÇÃO</v>
      </c>
      <c r="H241" s="106" t="s">
        <v>55</v>
      </c>
      <c r="I241" s="106" t="s">
        <v>55</v>
      </c>
      <c r="J241" s="105">
        <v>48</v>
      </c>
      <c r="K241" s="105">
        <v>155.69999999999999</v>
      </c>
      <c r="L241" s="105" t="s">
        <v>593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6">
        <v>0.29166666666666669</v>
      </c>
      <c r="P241" s="106">
        <v>6.9444444444444447E-4</v>
      </c>
      <c r="Q241" s="105">
        <v>1</v>
      </c>
      <c r="R241" s="10" t="str">
        <f>IFERROR(_xlfn.XLOOKUP(F241, BS_ATIVIDADE[ATIVIDADE],BS_ATIVIDADE[UNIDADE] ), "*")</f>
        <v>Nº DE DORMENTES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1100</v>
      </c>
      <c r="W241" s="151" t="s">
        <v>1387</v>
      </c>
      <c r="X241" s="104" t="s">
        <v>416</v>
      </c>
      <c r="Y241" s="129" t="s">
        <v>415</v>
      </c>
      <c r="Z241" s="104"/>
      <c r="AA241" s="105">
        <v>1</v>
      </c>
      <c r="AB241" s="103" t="s">
        <v>412</v>
      </c>
      <c r="AC241" s="152"/>
      <c r="AD241" s="107">
        <v>0.29166666666666669</v>
      </c>
      <c r="AE241" s="105" t="s">
        <v>1388</v>
      </c>
      <c r="AF241" s="105"/>
      <c r="AG241" s="105"/>
      <c r="AH241" s="15"/>
      <c r="AI241" s="126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5" t="str">
        <f>IF(BS_CONTROLE[[#This Row],[Entre - Estações]]=0, "-", BS_CONTROLE[[#This Row],[Entre - Estações]])</f>
        <v>ZRB-ZEV</v>
      </c>
      <c r="AN241" s="105">
        <f>IF(BS_CONTROLE[[#This Row],[SB]]=0, "-", BS_CONTROLE[[#This Row],[SB]])</f>
        <v>1561551</v>
      </c>
      <c r="AO241" s="105">
        <f>IF(BS_CONTROLE[[#This Row],[SUB]]=0, "-", BS_CONTROLE[[#This Row],[SUB]])</f>
        <v>48</v>
      </c>
      <c r="AP241" s="105">
        <f>BS_CONTROLE[[#This Row],[KM - Inicio]]</f>
        <v>155.69999999999999</v>
      </c>
      <c r="AQ241" s="105">
        <f>BS_CONTROLE[[#This Row],[KM - Inicio]]</f>
        <v>155.69999999999999</v>
      </c>
      <c r="AR241" s="108">
        <v>4.0423611111111111</v>
      </c>
      <c r="AS241" s="108">
        <v>0</v>
      </c>
      <c r="AT241" s="108">
        <v>0</v>
      </c>
      <c r="AU241" s="136"/>
      <c r="AV241" s="136"/>
      <c r="AW241" s="14"/>
      <c r="AX241" s="14"/>
      <c r="AY241" s="164">
        <f t="shared" si="20"/>
        <v>0</v>
      </c>
      <c r="AZ241" s="153"/>
      <c r="BA241" s="109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/>
      <c r="BG241" s="16"/>
      <c r="BH241" s="17">
        <v>0</v>
      </c>
      <c r="BI241" s="17"/>
      <c r="BJ241" s="17" t="s">
        <v>1145</v>
      </c>
      <c r="BK241" s="18" t="s">
        <v>1145</v>
      </c>
      <c r="BL241" s="16"/>
      <c r="BM241" s="130" t="s">
        <v>440</v>
      </c>
      <c r="BN241" s="130" t="s">
        <v>460</v>
      </c>
      <c r="BO241" s="130" t="s">
        <v>568</v>
      </c>
      <c r="BP241" s="18" t="s">
        <v>1145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8" t="str">
        <f t="shared" si="25"/>
        <v>CCOCirculaçãoIntervaloContrato</v>
      </c>
    </row>
    <row r="242" spans="1:72">
      <c r="A242" s="47" t="str">
        <f t="shared" si="21"/>
        <v>V9646063</v>
      </c>
      <c r="B242" s="102">
        <v>46063</v>
      </c>
      <c r="C242" s="135">
        <f>IF(BS_CONTROLE[[#This Row],[DATA]]="","",WEEKNUM(BS_CONTROLE[[#This Row],[DATA]]))</f>
        <v>7</v>
      </c>
      <c r="D242" s="104" t="s">
        <v>817</v>
      </c>
      <c r="E242" s="159">
        <v>235</v>
      </c>
      <c r="F242" s="126" t="s">
        <v>724</v>
      </c>
      <c r="G242" s="142" t="str">
        <f>IF(D242="","*",VLOOKUP(F242,BS_ATIVIDADE[],3,FALSE))</f>
        <v>MODERNIZAÇÃO</v>
      </c>
      <c r="H242" s="106" t="s">
        <v>306</v>
      </c>
      <c r="I242" s="106" t="s">
        <v>306</v>
      </c>
      <c r="J242" s="105">
        <v>48</v>
      </c>
      <c r="K242" s="105">
        <v>157.30000000000001</v>
      </c>
      <c r="L242" s="105" t="s">
        <v>593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6">
        <v>0.30555555555555558</v>
      </c>
      <c r="P242" s="106">
        <v>6.9444444444444447E-4</v>
      </c>
      <c r="Q242" s="105">
        <v>1</v>
      </c>
      <c r="R242" s="10" t="str">
        <f>IFERROR(_xlfn.XLOOKUP(F242, BS_ATIVIDADE[ATIVIDADE],BS_ATIVIDADE[UNIDADE] ), "*")</f>
        <v>M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1100</v>
      </c>
      <c r="W242" s="151" t="s">
        <v>1389</v>
      </c>
      <c r="X242" s="104" t="s">
        <v>416</v>
      </c>
      <c r="Y242" s="129" t="s">
        <v>415</v>
      </c>
      <c r="Z242" s="104"/>
      <c r="AA242" s="105">
        <v>1</v>
      </c>
      <c r="AB242" s="103" t="s">
        <v>412</v>
      </c>
      <c r="AC242" s="152"/>
      <c r="AD242" s="107">
        <v>0.29166666666666669</v>
      </c>
      <c r="AE242" s="105">
        <v>6966</v>
      </c>
      <c r="AF242" s="105"/>
      <c r="AG242" s="105"/>
      <c r="AH242" s="15"/>
      <c r="AI242" s="126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5" t="str">
        <f>IF(BS_CONTROLE[[#This Row],[Entre - Estações]]=0, "-", BS_CONTROLE[[#This Row],[Entre - Estações]])</f>
        <v>ZRB-ZEV</v>
      </c>
      <c r="AN242" s="105" t="str">
        <f>IF(BS_CONTROLE[[#This Row],[SB]]=0, "-", BS_CONTROLE[[#This Row],[SB]])</f>
        <v>ZEV1571</v>
      </c>
      <c r="AO242" s="105">
        <f>IF(BS_CONTROLE[[#This Row],[SUB]]=0, "-", BS_CONTROLE[[#This Row],[SUB]])</f>
        <v>48</v>
      </c>
      <c r="AP242" s="105">
        <f>BS_CONTROLE[[#This Row],[KM - Inicio]]</f>
        <v>157.30000000000001</v>
      </c>
      <c r="AQ242" s="105">
        <f>BS_CONTROLE[[#This Row],[KM - Inicio]]</f>
        <v>157.30000000000001</v>
      </c>
      <c r="AR242" s="108">
        <v>0</v>
      </c>
      <c r="AS242" s="108">
        <v>0</v>
      </c>
      <c r="AT242" s="108">
        <v>0</v>
      </c>
      <c r="AU242" s="136"/>
      <c r="AV242" s="136"/>
      <c r="AW242" s="14"/>
      <c r="AX242" s="14"/>
      <c r="AY242" s="164">
        <f t="shared" si="20"/>
        <v>0</v>
      </c>
      <c r="AZ242" s="153"/>
      <c r="BA242" s="109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/>
      <c r="BG242" s="16"/>
      <c r="BH242" s="17">
        <v>0</v>
      </c>
      <c r="BI242" s="17"/>
      <c r="BJ242" s="17" t="s">
        <v>1145</v>
      </c>
      <c r="BK242" s="18" t="s">
        <v>1145</v>
      </c>
      <c r="BL242" s="16"/>
      <c r="BM242" s="130" t="s">
        <v>440</v>
      </c>
      <c r="BN242" s="130" t="s">
        <v>460</v>
      </c>
      <c r="BO242" s="130" t="s">
        <v>568</v>
      </c>
      <c r="BP242" s="18" t="s">
        <v>1145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8" t="str">
        <f t="shared" si="25"/>
        <v>CCOCirculaçãoIntervaloContrato</v>
      </c>
    </row>
    <row r="243" spans="1:72">
      <c r="A243" s="47" t="str">
        <f t="shared" si="21"/>
        <v>WAGNER (TP-903)46063</v>
      </c>
      <c r="B243" s="102">
        <v>46063</v>
      </c>
      <c r="C243" s="135">
        <f>IF(BS_CONTROLE[[#This Row],[DATA]]="","",WEEKNUM(BS_CONTROLE[[#This Row],[DATA]]))</f>
        <v>7</v>
      </c>
      <c r="D243" s="104" t="s">
        <v>944</v>
      </c>
      <c r="E243" s="159">
        <v>236</v>
      </c>
      <c r="F243" s="126" t="s">
        <v>726</v>
      </c>
      <c r="G243" s="142" t="str">
        <f>IF(D243="","*",VLOOKUP(F243,BS_ATIVIDADE[],3,FALSE))</f>
        <v>MODERNIZAÇÃO</v>
      </c>
      <c r="H243" s="106" t="s">
        <v>593</v>
      </c>
      <c r="I243" s="106" t="s">
        <v>593</v>
      </c>
      <c r="J243" s="105">
        <v>48</v>
      </c>
      <c r="K243" s="105">
        <v>156.33199999999999</v>
      </c>
      <c r="L243" s="105">
        <v>156.34399999999999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7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6">
        <v>0.33333333333333331</v>
      </c>
      <c r="P243" s="106">
        <v>6.9444444444444447E-4</v>
      </c>
      <c r="Q243" s="105">
        <v>2</v>
      </c>
      <c r="R243" s="10" t="str">
        <f>IFERROR(_xlfn.XLOOKUP(F243, BS_ATIVIDADE[ATIVIDADE],BS_ATIVIDADE[UNIDADE] ), "*")</f>
        <v>Nº DE SOLDA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5" t="s">
        <v>1100</v>
      </c>
      <c r="W243" s="151" t="s">
        <v>1055</v>
      </c>
      <c r="X243" s="104" t="s">
        <v>416</v>
      </c>
      <c r="Y243" s="129" t="s">
        <v>415</v>
      </c>
      <c r="Z243" s="104"/>
      <c r="AA243" s="105" t="s">
        <v>593</v>
      </c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5" t="str">
        <f>IF(BS_CONTROLE[[#This Row],[Entre - Estações]]=0, "-", BS_CONTROLE[[#This Row],[Entre - Estações]])</f>
        <v>ZRB-ZEV</v>
      </c>
      <c r="AN243" s="105">
        <f>IF(BS_CONTROLE[[#This Row],[SB]]=0, "-", BS_CONTROLE[[#This Row],[SB]])</f>
        <v>1571561</v>
      </c>
      <c r="AO243" s="105">
        <f>IF(BS_CONTROLE[[#This Row],[SUB]]=0, "-", BS_CONTROLE[[#This Row],[SUB]])</f>
        <v>48</v>
      </c>
      <c r="AP243" s="105">
        <f>BS_CONTROLE[[#This Row],[KM - Inicio]]</f>
        <v>156.33199999999999</v>
      </c>
      <c r="AQ243" s="105">
        <f>BS_CONTROLE[[#This Row],[KM - Inicio]]</f>
        <v>156.33199999999999</v>
      </c>
      <c r="AR243" s="108">
        <v>0</v>
      </c>
      <c r="AS243" s="108">
        <v>0</v>
      </c>
      <c r="AT243" s="108">
        <v>0</v>
      </c>
      <c r="AU243" s="136"/>
      <c r="AV243" s="136"/>
      <c r="AW243" s="14"/>
      <c r="AX243" s="14"/>
      <c r="AY243" s="164">
        <f t="shared" si="20"/>
        <v>0</v>
      </c>
      <c r="AZ243" s="153"/>
      <c r="BA243" s="109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50"/>
      <c r="BG243" s="16"/>
      <c r="BH243" s="17">
        <v>0</v>
      </c>
      <c r="BI243" s="17"/>
      <c r="BJ243" s="17" t="s">
        <v>1145</v>
      </c>
      <c r="BK243" s="18" t="s">
        <v>1145</v>
      </c>
      <c r="BL243" s="16"/>
      <c r="BM243" s="130" t="s">
        <v>440</v>
      </c>
      <c r="BN243" s="130" t="s">
        <v>460</v>
      </c>
      <c r="BO243" s="130" t="s">
        <v>568</v>
      </c>
      <c r="BP243" s="18" t="s">
        <v>1145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8" t="str">
        <f t="shared" si="25"/>
        <v>CCOCirculaçãoIntervaloContrato</v>
      </c>
    </row>
    <row r="244" spans="1:72">
      <c r="A244" s="47" t="str">
        <f t="shared" si="21"/>
        <v>CAIQUE (TMA-677)46063</v>
      </c>
      <c r="B244" s="102">
        <v>46063</v>
      </c>
      <c r="C244" s="135">
        <f>IF(BS_CONTROLE[[#This Row],[DATA]]="","",WEEKNUM(BS_CONTROLE[[#This Row],[DATA]]))</f>
        <v>7</v>
      </c>
      <c r="D244" s="104" t="s">
        <v>859</v>
      </c>
      <c r="E244" s="159">
        <v>237</v>
      </c>
      <c r="F244" s="126" t="s">
        <v>726</v>
      </c>
      <c r="G244" s="142" t="str">
        <f>IF(D244="","*",VLOOKUP(F244,BS_ATIVIDADE[],3,FALSE))</f>
        <v>MODERNIZAÇÃO</v>
      </c>
      <c r="H244" s="106" t="s">
        <v>593</v>
      </c>
      <c r="I244" s="106" t="s">
        <v>593</v>
      </c>
      <c r="J244" s="105">
        <v>48</v>
      </c>
      <c r="K244" s="105">
        <v>156.93</v>
      </c>
      <c r="L244" s="105">
        <v>156.958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7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6">
        <v>0.33333333333333331</v>
      </c>
      <c r="P244" s="106">
        <v>6.9444444444444447E-4</v>
      </c>
      <c r="Q244" s="105">
        <v>2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5" t="s">
        <v>1100</v>
      </c>
      <c r="W244" s="151" t="s">
        <v>1055</v>
      </c>
      <c r="X244" s="104" t="s">
        <v>416</v>
      </c>
      <c r="Y244" s="129" t="s">
        <v>415</v>
      </c>
      <c r="Z244" s="104"/>
      <c r="AA244" s="105" t="s">
        <v>593</v>
      </c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ZRB-ZEV</v>
      </c>
      <c r="AN244" s="105">
        <f>IF(BS_CONTROLE[[#This Row],[SB]]=0, "-", BS_CONTROLE[[#This Row],[SB]])</f>
        <v>1571561</v>
      </c>
      <c r="AO244" s="105">
        <f>IF(BS_CONTROLE[[#This Row],[SUB]]=0, "-", BS_CONTROLE[[#This Row],[SUB]])</f>
        <v>48</v>
      </c>
      <c r="AP244" s="105">
        <f>BS_CONTROLE[[#This Row],[KM - Inicio]]</f>
        <v>156.93</v>
      </c>
      <c r="AQ244" s="105">
        <f>BS_CONTROLE[[#This Row],[KM - Inicio]]</f>
        <v>156.93</v>
      </c>
      <c r="AR244" s="108">
        <v>0</v>
      </c>
      <c r="AS244" s="108">
        <v>0</v>
      </c>
      <c r="AT244" s="108">
        <v>0</v>
      </c>
      <c r="AU244" s="136"/>
      <c r="AV244" s="136"/>
      <c r="AW244" s="14"/>
      <c r="AX244" s="14"/>
      <c r="AY244" s="164">
        <f t="shared" si="20"/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50"/>
      <c r="BG244" s="16"/>
      <c r="BH244" s="17">
        <v>0</v>
      </c>
      <c r="BI244" s="17"/>
      <c r="BJ244" s="17" t="s">
        <v>1145</v>
      </c>
      <c r="BK244" s="18" t="s">
        <v>1145</v>
      </c>
      <c r="BL244" s="16"/>
      <c r="BM244" s="130" t="s">
        <v>440</v>
      </c>
      <c r="BN244" s="130" t="s">
        <v>460</v>
      </c>
      <c r="BO244" s="130" t="s">
        <v>568</v>
      </c>
      <c r="BP244" s="18" t="s">
        <v>1145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8" t="str">
        <f t="shared" si="25"/>
        <v>CCOCirculaçãoIntervaloContrato</v>
      </c>
    </row>
    <row r="245" spans="1:72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>
      <c r="A246" s="47" t="str">
        <f t="shared" si="21"/>
        <v>MODERNIZAÇÃO SERRA46063</v>
      </c>
      <c r="B246" s="102">
        <v>46063</v>
      </c>
      <c r="C246" s="135">
        <f>IF(BS_CONTROLE[[#This Row],[DATA]]="","",WEEKNUM(BS_CONTROLE[[#This Row],[DATA]]))</f>
        <v>7</v>
      </c>
      <c r="D246" s="104" t="s">
        <v>635</v>
      </c>
      <c r="E246" s="159">
        <v>61</v>
      </c>
      <c r="F246" s="126" t="s">
        <v>583</v>
      </c>
      <c r="G246" s="142" t="str">
        <f>IF(D246="","*",VLOOKUP(F246,BS_ATIVIDADE[],3,FALSE))</f>
        <v>OUTROS</v>
      </c>
      <c r="H246" s="106" t="s">
        <v>593</v>
      </c>
      <c r="I246" s="106" t="s">
        <v>593</v>
      </c>
      <c r="J246" s="105">
        <v>92</v>
      </c>
      <c r="K246" s="105">
        <v>75.2</v>
      </c>
      <c r="L246" s="105">
        <v>81.8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7" t="s">
        <v>1142</v>
      </c>
      <c r="O246" s="106">
        <v>0.33333333333333331</v>
      </c>
      <c r="P246" s="106">
        <v>0.33333333333333331</v>
      </c>
      <c r="Q246" s="105">
        <v>1</v>
      </c>
      <c r="R246" s="10" t="str">
        <f>IFERROR(_xlfn.XLOOKUP(F246, BS_ATIVIDADE[ATIVIDADE],BS_ATIVIDADE[UNIDADE] ), "*")</f>
        <v>BINÁRIO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1143</v>
      </c>
      <c r="W246" s="151" t="s">
        <v>1390</v>
      </c>
      <c r="X246" s="104" t="s">
        <v>416</v>
      </c>
      <c r="Y246" s="129" t="s">
        <v>415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5" t="str">
        <f>IF(BS_CONTROLE[[#This Row],[Entre - Estações]]=0, "-", BS_CONTROLE[[#This Row],[Entre - Estações]])</f>
        <v>ZEZ-ZXW</v>
      </c>
      <c r="AN246" s="105" t="str">
        <f>IF(BS_CONTROLE[[#This Row],[SB]]=0, "-", BS_CONTROLE[[#This Row],[SB]])</f>
        <v>K79ZEZ2/ZXWK792</v>
      </c>
      <c r="AO246" s="105">
        <f>IF(BS_CONTROLE[[#This Row],[SUB]]=0, "-", BS_CONTROLE[[#This Row],[SUB]])</f>
        <v>92</v>
      </c>
      <c r="AP246" s="105">
        <f>BS_CONTROLE[[#This Row],[KM - Inicio]]</f>
        <v>75.2</v>
      </c>
      <c r="AQ246" s="105">
        <f>BS_CONTROLE[[#This Row],[KM - Inicio]]</f>
        <v>75.2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4">
        <f t="shared" si="20"/>
        <v>0</v>
      </c>
      <c r="AZ246" s="153"/>
      <c r="BA246" s="109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/>
      <c r="BG246" s="16"/>
      <c r="BH246" s="17">
        <v>0</v>
      </c>
      <c r="BI246" s="17"/>
      <c r="BJ246" s="17" t="s">
        <v>1145</v>
      </c>
      <c r="BK246" s="18" t="s">
        <v>1145</v>
      </c>
      <c r="BL246" s="16"/>
      <c r="BM246" s="130" t="s">
        <v>440</v>
      </c>
      <c r="BN246" s="130" t="s">
        <v>460</v>
      </c>
      <c r="BO246" s="130" t="s">
        <v>568</v>
      </c>
      <c r="BP246" s="18" t="s">
        <v>1145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8" t="str">
        <f t="shared" si="25"/>
        <v>CCOCirculaçãoIntervaloContrato</v>
      </c>
    </row>
    <row r="247" spans="1:72">
      <c r="A247" s="47" t="str">
        <f t="shared" si="21"/>
        <v>W6146063</v>
      </c>
      <c r="B247" s="102">
        <v>46063</v>
      </c>
      <c r="C247" s="135">
        <f>IF(BS_CONTROLE[[#This Row],[DATA]]="","",WEEKNUM(BS_CONTROLE[[#This Row],[DATA]]))</f>
        <v>7</v>
      </c>
      <c r="D247" s="104" t="s">
        <v>827</v>
      </c>
      <c r="E247" s="159">
        <v>61</v>
      </c>
      <c r="F247" s="126" t="s">
        <v>722</v>
      </c>
      <c r="G247" s="142" t="str">
        <f>IF(D247="","*",VLOOKUP(F247,BS_ATIVIDADE[],3,FALSE))</f>
        <v>MODERNIZAÇÃO</v>
      </c>
      <c r="H247" s="106" t="s">
        <v>1391</v>
      </c>
      <c r="I247" s="106" t="s">
        <v>1391</v>
      </c>
      <c r="J247" s="105">
        <v>92</v>
      </c>
      <c r="K247" s="105">
        <v>75.2</v>
      </c>
      <c r="L247" s="105">
        <v>81.8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7" t="s">
        <v>1142</v>
      </c>
      <c r="O247" s="106">
        <v>0.3125</v>
      </c>
      <c r="P247" s="106">
        <v>6.9444444444444447E-4</v>
      </c>
      <c r="Q247" s="105">
        <v>1</v>
      </c>
      <c r="R247" s="10" t="str">
        <f>IFERROR(_xlfn.XLOOKUP(F247, BS_ATIVIDADE[ATIVIDADE],BS_ATIVIDADE[UNIDADE] ), "*")</f>
        <v>VAGÕES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5" t="s">
        <v>1143</v>
      </c>
      <c r="W247" s="151" t="s">
        <v>1392</v>
      </c>
      <c r="X247" s="104" t="s">
        <v>416</v>
      </c>
      <c r="Y247" s="129" t="s">
        <v>415</v>
      </c>
      <c r="Z247" s="104"/>
      <c r="AA247" s="105">
        <v>1</v>
      </c>
      <c r="AB247" s="103" t="s">
        <v>412</v>
      </c>
      <c r="AC247" s="152"/>
      <c r="AD247" s="107">
        <v>0.29166666666666669</v>
      </c>
      <c r="AE247" s="105">
        <v>7663</v>
      </c>
      <c r="AF247" s="105" t="s">
        <v>593</v>
      </c>
      <c r="AG247" s="105"/>
      <c r="AH247" s="15"/>
      <c r="AI247" s="126" t="s">
        <v>607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5" t="str">
        <f>IF(BS_CONTROLE[[#This Row],[Entre - Estações]]=0, "-", BS_CONTROLE[[#This Row],[Entre - Estações]])</f>
        <v>ZEZ-ZXW</v>
      </c>
      <c r="AN247" s="105" t="str">
        <f>IF(BS_CONTROLE[[#This Row],[SB]]=0, "-", BS_CONTROLE[[#This Row],[SB]])</f>
        <v>K79ZEZ2/ZXWK792</v>
      </c>
      <c r="AO247" s="105">
        <f>IF(BS_CONTROLE[[#This Row],[SUB]]=0, "-", BS_CONTROLE[[#This Row],[SUB]])</f>
        <v>92</v>
      </c>
      <c r="AP247" s="105">
        <f>BS_CONTROLE[[#This Row],[KM - Inicio]]</f>
        <v>75.2</v>
      </c>
      <c r="AQ247" s="105">
        <f>BS_CONTROLE[[#This Row],[KM - Inicio]]</f>
        <v>75.2</v>
      </c>
      <c r="AR247" s="108">
        <v>0.33402777777777776</v>
      </c>
      <c r="AS247" s="108">
        <v>0</v>
      </c>
      <c r="AT247" s="108">
        <v>6.9444444444444447E-4</v>
      </c>
      <c r="AU247" s="136"/>
      <c r="AV247" s="136"/>
      <c r="AW247" s="14"/>
      <c r="AX247" s="14"/>
      <c r="AY247" s="164">
        <f t="shared" si="20"/>
        <v>6.9444444444444447E-4</v>
      </c>
      <c r="AZ247" s="153"/>
      <c r="BA247" s="109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50"/>
      <c r="BG247" s="16"/>
      <c r="BH247" s="17">
        <v>2</v>
      </c>
      <c r="BI247" s="17"/>
      <c r="BJ247" s="17" t="s">
        <v>1393</v>
      </c>
      <c r="BK247" s="18" t="s">
        <v>1393</v>
      </c>
      <c r="BL247" s="16"/>
      <c r="BM247" s="130" t="s">
        <v>440</v>
      </c>
      <c r="BN247" s="130" t="s">
        <v>460</v>
      </c>
      <c r="BO247" s="130" t="s">
        <v>568</v>
      </c>
      <c r="BP247" s="18" t="s">
        <v>1394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8" t="str">
        <f t="shared" si="25"/>
        <v>CCOCirculaçãoIntervaloContrato</v>
      </c>
    </row>
    <row r="248" spans="1:72">
      <c r="A248" s="47" t="str">
        <f t="shared" si="21"/>
        <v>V8546063</v>
      </c>
      <c r="B248" s="102">
        <v>46063</v>
      </c>
      <c r="C248" s="135">
        <f>IF(BS_CONTROLE[[#This Row],[DATA]]="","",WEEKNUM(BS_CONTROLE[[#This Row],[DATA]]))</f>
        <v>7</v>
      </c>
      <c r="D248" s="104" t="s">
        <v>794</v>
      </c>
      <c r="E248" s="159">
        <v>242</v>
      </c>
      <c r="F248" s="126" t="s">
        <v>698</v>
      </c>
      <c r="G248" s="142" t="str">
        <f>IF(D248="","*",VLOOKUP(F248,BS_ATIVIDADE[],3,FALSE))</f>
        <v>MECANIZAÇÃO - SOCADORA</v>
      </c>
      <c r="H248" s="106" t="s">
        <v>1391</v>
      </c>
      <c r="I248" s="106" t="s">
        <v>1391</v>
      </c>
      <c r="J248" s="105">
        <v>92</v>
      </c>
      <c r="K248" s="105">
        <v>75.2</v>
      </c>
      <c r="L248" s="105">
        <v>81.8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7" t="s">
        <v>1142</v>
      </c>
      <c r="O248" s="106">
        <v>0.3125</v>
      </c>
      <c r="P248" s="106">
        <v>6.9444444444444447E-4</v>
      </c>
      <c r="Q248" s="105">
        <v>200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5" t="s">
        <v>1143</v>
      </c>
      <c r="W248" s="151" t="s">
        <v>1050</v>
      </c>
      <c r="X248" s="104" t="s">
        <v>416</v>
      </c>
      <c r="Y248" s="129" t="s">
        <v>415</v>
      </c>
      <c r="Z248" s="104"/>
      <c r="AA248" s="105">
        <v>1</v>
      </c>
      <c r="AB248" s="103" t="s">
        <v>412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5" t="str">
        <f>IF(BS_CONTROLE[[#This Row],[Entre - Estações]]=0, "-", BS_CONTROLE[[#This Row],[Entre - Estações]])</f>
        <v>ZEZ-ZXW</v>
      </c>
      <c r="AN248" s="105" t="str">
        <f>IF(BS_CONTROLE[[#This Row],[SB]]=0, "-", BS_CONTROLE[[#This Row],[SB]])</f>
        <v>K79ZEZ2/ZXWK792</v>
      </c>
      <c r="AO248" s="105">
        <f>IF(BS_CONTROLE[[#This Row],[SUB]]=0, "-", BS_CONTROLE[[#This Row],[SUB]])</f>
        <v>92</v>
      </c>
      <c r="AP248" s="105">
        <f>BS_CONTROLE[[#This Row],[KM - Inicio]]</f>
        <v>75.2</v>
      </c>
      <c r="AQ248" s="105">
        <f>BS_CONTROLE[[#This Row],[KM - Inicio]]</f>
        <v>75.2</v>
      </c>
      <c r="AR248" s="108">
        <v>0</v>
      </c>
      <c r="AS248" s="108">
        <v>0</v>
      </c>
      <c r="AT248" s="108">
        <v>0</v>
      </c>
      <c r="AU248" s="136"/>
      <c r="AV248" s="136"/>
      <c r="AW248" s="14"/>
      <c r="AX248" s="14"/>
      <c r="AY248" s="164">
        <f t="shared" si="20"/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50"/>
      <c r="BG248" s="16"/>
      <c r="BH248" s="17">
        <v>0</v>
      </c>
      <c r="BI248" s="17"/>
      <c r="BJ248" s="17" t="s">
        <v>1145</v>
      </c>
      <c r="BK248" s="18" t="s">
        <v>1145</v>
      </c>
      <c r="BL248" s="16"/>
      <c r="BM248" s="130" t="s">
        <v>440</v>
      </c>
      <c r="BN248" s="130" t="s">
        <v>460</v>
      </c>
      <c r="BO248" s="130" t="s">
        <v>568</v>
      </c>
      <c r="BP248" s="18" t="s">
        <v>1145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8" t="str">
        <f t="shared" si="25"/>
        <v>CCOCirculaçãoIntervaloContrato</v>
      </c>
    </row>
    <row r="249" spans="1:72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>
      <c r="A250" s="47" t="str">
        <f t="shared" si="21"/>
        <v>MODERNIZAÇÃO SERRA46063</v>
      </c>
      <c r="B250" s="102">
        <v>46063</v>
      </c>
      <c r="C250" s="135">
        <f>IF(BS_CONTROLE[[#This Row],[DATA]]="","",WEEKNUM(BS_CONTROLE[[#This Row],[DATA]]))</f>
        <v>7</v>
      </c>
      <c r="D250" s="104" t="s">
        <v>635</v>
      </c>
      <c r="E250" s="159">
        <v>61</v>
      </c>
      <c r="F250" s="126" t="s">
        <v>583</v>
      </c>
      <c r="G250" s="142" t="str">
        <f>IF(D250="","*",VLOOKUP(F250,BS_ATIVIDADE[],3,FALSE))</f>
        <v>OUTROS</v>
      </c>
      <c r="H250" s="106" t="s">
        <v>593</v>
      </c>
      <c r="I250" s="106" t="s">
        <v>593</v>
      </c>
      <c r="J250" s="105">
        <v>92</v>
      </c>
      <c r="K250" s="105">
        <v>102.48</v>
      </c>
      <c r="L250" s="105">
        <v>102.18</v>
      </c>
      <c r="M250" s="127" t="s">
        <v>331</v>
      </c>
      <c r="N250" s="127" t="s">
        <v>1154</v>
      </c>
      <c r="O250" s="106">
        <v>0.33333333333333331</v>
      </c>
      <c r="P250" s="106">
        <v>0.22916666666666666</v>
      </c>
      <c r="Q250" s="105">
        <v>1</v>
      </c>
      <c r="R250" s="10" t="str">
        <f>IFERROR(_xlfn.XLOOKUP(F250, BS_ATIVIDADE[ATIVIDADE],BS_ATIVIDADE[UNIDADE] ), "*")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5" t="s">
        <v>1143</v>
      </c>
      <c r="W250" s="151" t="s">
        <v>1155</v>
      </c>
      <c r="X250" s="104" t="s">
        <v>416</v>
      </c>
      <c r="Y250" s="129" t="s">
        <v>415</v>
      </c>
      <c r="Z250" s="104"/>
      <c r="AA250" s="105" t="s">
        <v>593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ZGP-ZPT</v>
      </c>
      <c r="AN250" s="105" t="str">
        <f>IF(BS_CONTROLE[[#This Row],[SB]]=0, "-", BS_CONTROLE[[#This Row],[SB]])</f>
        <v>ZGP2/105ZGP2/ZPT1052</v>
      </c>
      <c r="AO250" s="105">
        <f>IF(BS_CONTROLE[[#This Row],[SUB]]=0, "-", BS_CONTROLE[[#This Row],[SUB]])</f>
        <v>92</v>
      </c>
      <c r="AP250" s="105">
        <f>BS_CONTROLE[[#This Row],[KM - Inicio]]</f>
        <v>102.48</v>
      </c>
      <c r="AQ250" s="105">
        <f>BS_CONTROLE[[#This Row],[KM - Inicio]]</f>
        <v>102.48</v>
      </c>
      <c r="AR250" s="108">
        <v>0</v>
      </c>
      <c r="AS250" s="108">
        <v>0</v>
      </c>
      <c r="AT250" s="108">
        <v>0</v>
      </c>
      <c r="AU250" s="136"/>
      <c r="AV250" s="136"/>
      <c r="AW250" s="14"/>
      <c r="AX250" s="14"/>
      <c r="AY250" s="164">
        <f t="shared" si="20"/>
        <v>0</v>
      </c>
      <c r="AZ250" s="153"/>
      <c r="BA250" s="109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50"/>
      <c r="BG250" s="16"/>
      <c r="BH250" s="17">
        <v>0</v>
      </c>
      <c r="BI250" s="17"/>
      <c r="BJ250" s="17" t="s">
        <v>1145</v>
      </c>
      <c r="BK250" s="18" t="s">
        <v>1145</v>
      </c>
      <c r="BL250" s="16"/>
      <c r="BM250" s="130" t="s">
        <v>440</v>
      </c>
      <c r="BN250" s="130" t="s">
        <v>460</v>
      </c>
      <c r="BO250" s="130" t="s">
        <v>568</v>
      </c>
      <c r="BP250" s="18" t="s">
        <v>1145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8" t="str">
        <f t="shared" si="25"/>
        <v>CCOCirculaçãoIntervaloContrato</v>
      </c>
    </row>
    <row r="251" spans="1:72">
      <c r="A251" s="47" t="str">
        <f t="shared" si="21"/>
        <v>W6246063</v>
      </c>
      <c r="B251" s="102">
        <v>46063</v>
      </c>
      <c r="C251" s="135">
        <f>IF(BS_CONTROLE[[#This Row],[DATA]]="","",WEEKNUM(BS_CONTROLE[[#This Row],[DATA]]))</f>
        <v>7</v>
      </c>
      <c r="D251" s="104" t="s">
        <v>828</v>
      </c>
      <c r="E251" s="159">
        <v>66</v>
      </c>
      <c r="F251" s="126" t="s">
        <v>786</v>
      </c>
      <c r="G251" s="142" t="str">
        <f>IF(D251="","*",VLOOKUP(F251,BS_ATIVIDADE[],3,FALSE))</f>
        <v>OUTROS</v>
      </c>
      <c r="H251" s="106" t="s">
        <v>184</v>
      </c>
      <c r="I251" s="106" t="s">
        <v>1107</v>
      </c>
      <c r="J251" s="105">
        <v>92</v>
      </c>
      <c r="K251" s="105">
        <v>102.1</v>
      </c>
      <c r="L251" s="105">
        <v>106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6">
        <v>0.3125</v>
      </c>
      <c r="P251" s="106">
        <v>6.9444444444444447E-4</v>
      </c>
      <c r="Q251" s="105">
        <v>1</v>
      </c>
      <c r="R251" s="10" t="str">
        <f>IFERROR(_xlfn.XLOOKUP(F251, BS_ATIVIDADE[ATIVIDADE],BS_ATIVIDADE[UNIDADE] ), "*")</f>
        <v>Nº DE PEÇAS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5" t="s">
        <v>1143</v>
      </c>
      <c r="W251" s="151" t="s">
        <v>1156</v>
      </c>
      <c r="X251" s="104" t="s">
        <v>416</v>
      </c>
      <c r="Y251" s="129" t="s">
        <v>415</v>
      </c>
      <c r="Z251" s="104"/>
      <c r="AA251" s="105">
        <v>1</v>
      </c>
      <c r="AB251" s="103" t="s">
        <v>412</v>
      </c>
      <c r="AC251" s="152"/>
      <c r="AD251" s="107">
        <v>0.29166666666666669</v>
      </c>
      <c r="AE251" s="105">
        <v>9038</v>
      </c>
      <c r="AF251" s="105"/>
      <c r="AG251" s="105"/>
      <c r="AH251" s="15"/>
      <c r="AI251" s="126" t="s">
        <v>607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5" t="str">
        <f>IF(BS_CONTROLE[[#This Row],[Entre - Estações]]=0, "-", BS_CONTROLE[[#This Row],[Entre - Estações]])</f>
        <v>ZGP</v>
      </c>
      <c r="AN251" s="105" t="str">
        <f>IF(BS_CONTROLE[[#This Row],[SB]]=0, "-", BS_CONTROLE[[#This Row],[SB]])</f>
        <v>ZGP2</v>
      </c>
      <c r="AO251" s="105">
        <f>IF(BS_CONTROLE[[#This Row],[SUB]]=0, "-", BS_CONTROLE[[#This Row],[SUB]])</f>
        <v>92</v>
      </c>
      <c r="AP251" s="105">
        <f>BS_CONTROLE[[#This Row],[KM - Inicio]]</f>
        <v>102.1</v>
      </c>
      <c r="AQ251" s="105">
        <f>BS_CONTROLE[[#This Row],[KM - Inicio]]</f>
        <v>102.1</v>
      </c>
      <c r="AR251" s="108">
        <v>0.31527777777777777</v>
      </c>
      <c r="AS251" s="108">
        <v>0</v>
      </c>
      <c r="AT251" s="108">
        <v>6.9444444444444447E-4</v>
      </c>
      <c r="AU251" s="136"/>
      <c r="AV251" s="136"/>
      <c r="AW251" s="14"/>
      <c r="AX251" s="14"/>
      <c r="AY251" s="164">
        <f t="shared" si="20"/>
        <v>6.9444444444444447E-4</v>
      </c>
      <c r="AZ251" s="153"/>
      <c r="BA251" s="109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50"/>
      <c r="BG251" s="16"/>
      <c r="BH251" s="17">
        <v>2</v>
      </c>
      <c r="BI251" s="17"/>
      <c r="BJ251" s="17" t="s">
        <v>1145</v>
      </c>
      <c r="BK251" s="18" t="s">
        <v>1395</v>
      </c>
      <c r="BL251" s="16"/>
      <c r="BM251" s="130" t="s">
        <v>440</v>
      </c>
      <c r="BN251" s="130" t="s">
        <v>460</v>
      </c>
      <c r="BO251" s="130" t="s">
        <v>568</v>
      </c>
      <c r="BP251" s="18" t="s">
        <v>1145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8" t="str">
        <f t="shared" si="25"/>
        <v>CCOCirculaçãoIntervaloContrato</v>
      </c>
    </row>
    <row r="252" spans="1:72">
      <c r="A252" s="47" t="str">
        <f t="shared" si="21"/>
        <v>DIEGO (TF-42)46063</v>
      </c>
      <c r="B252" s="102">
        <v>46063</v>
      </c>
      <c r="C252" s="135">
        <f>IF(BS_CONTROLE[[#This Row],[DATA]]="","",WEEKNUM(BS_CONTROLE[[#This Row],[DATA]]))</f>
        <v>7</v>
      </c>
      <c r="D252" s="104" t="s">
        <v>870</v>
      </c>
      <c r="E252" s="159">
        <v>93</v>
      </c>
      <c r="F252" s="126" t="s">
        <v>671</v>
      </c>
      <c r="G252" s="142" t="str">
        <f>IF(D252="","*",VLOOKUP(F252,BS_ATIVIDADE[],3,FALSE))</f>
        <v>LIMPEZA LASTRO</v>
      </c>
      <c r="H252" s="106" t="s">
        <v>593</v>
      </c>
      <c r="I252" s="106" t="s">
        <v>593</v>
      </c>
      <c r="J252" s="105">
        <v>53</v>
      </c>
      <c r="K252" s="105">
        <v>109.05</v>
      </c>
      <c r="L252" s="105" t="s">
        <v>593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6">
        <v>0.41666666666666669</v>
      </c>
      <c r="P252" s="106">
        <v>8.3333333333333329E-2</v>
      </c>
      <c r="Q252" s="105">
        <v>30</v>
      </c>
      <c r="R252" s="10" t="str">
        <f>IFERROR(_xlfn.XLOOKUP(F252, BS_ATIVIDADE[ATIVIDADE],BS_ATIVIDADE[UNIDADE] ), "*")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5" t="s">
        <v>1104</v>
      </c>
      <c r="W252" s="151" t="s">
        <v>1191</v>
      </c>
      <c r="X252" s="104" t="s">
        <v>421</v>
      </c>
      <c r="Y252" s="129" t="s">
        <v>424</v>
      </c>
      <c r="Z252" s="104"/>
      <c r="AA252" s="105" t="s">
        <v>593</v>
      </c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5" t="str">
        <f>IF(BS_CONTROLE[[#This Row],[Entre - Estações]]=0, "-", BS_CONTROLE[[#This Row],[Entre - Estações]])</f>
        <v>PAT-ZGM</v>
      </c>
      <c r="AN252" s="105" t="str">
        <f>IF(BS_CONTROLE[[#This Row],[SB]]=0, "-", BS_CONTROLE[[#This Row],[SB]])</f>
        <v>PAT1102</v>
      </c>
      <c r="AO252" s="105">
        <f>IF(BS_CONTROLE[[#This Row],[SUB]]=0, "-", BS_CONTROLE[[#This Row],[SUB]])</f>
        <v>53</v>
      </c>
      <c r="AP252" s="105">
        <f>BS_CONTROLE[[#This Row],[KM - Inicio]]</f>
        <v>109.05</v>
      </c>
      <c r="AQ252" s="105">
        <f>BS_CONTROLE[[#This Row],[KM - Inicio]]</f>
        <v>109.05</v>
      </c>
      <c r="AR252" s="108">
        <v>0</v>
      </c>
      <c r="AS252" s="108">
        <v>0</v>
      </c>
      <c r="AT252" s="108">
        <v>0</v>
      </c>
      <c r="AU252" s="136"/>
      <c r="AV252" s="136"/>
      <c r="AW252" s="14"/>
      <c r="AX252" s="14"/>
      <c r="AY252" s="164">
        <f t="shared" si="20"/>
        <v>0</v>
      </c>
      <c r="AZ252" s="153"/>
      <c r="BA252" s="109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50"/>
      <c r="BG252" s="16"/>
      <c r="BH252" s="17">
        <v>0</v>
      </c>
      <c r="BI252" s="17"/>
      <c r="BJ252" s="17" t="s">
        <v>1396</v>
      </c>
      <c r="BK252" s="18" t="s">
        <v>1396</v>
      </c>
      <c r="BL252" s="16"/>
      <c r="BM252" s="130" t="s">
        <v>441</v>
      </c>
      <c r="BN252" s="130" t="s">
        <v>470</v>
      </c>
      <c r="BO252" s="130" t="s">
        <v>521</v>
      </c>
      <c r="BP252" s="18" t="s">
        <v>1396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8" t="str">
        <f t="shared" si="25"/>
        <v>SuperExecução</v>
      </c>
    </row>
    <row r="253" spans="1:72">
      <c r="A253" s="47" t="str">
        <f t="shared" si="21"/>
        <v>EXPANSÃO TURMA 146063</v>
      </c>
      <c r="B253" s="102">
        <v>46063</v>
      </c>
      <c r="C253" s="135">
        <f>IF(BS_CONTROLE[[#This Row],[DATA]]="","",WEEKNUM(BS_CONTROLE[[#This Row],[DATA]]))</f>
        <v>7</v>
      </c>
      <c r="D253" s="104" t="s">
        <v>594</v>
      </c>
      <c r="E253" s="159">
        <v>185</v>
      </c>
      <c r="F253" s="126" t="s">
        <v>654</v>
      </c>
      <c r="G253" s="142" t="str">
        <f>IF(D253="","*",VLOOKUP(F253,BS_ATIVIDADE[],3,FALSE))</f>
        <v>EXPANSÃO</v>
      </c>
      <c r="H253" s="106" t="s">
        <v>593</v>
      </c>
      <c r="I253" s="106" t="s">
        <v>593</v>
      </c>
      <c r="J253" s="105">
        <v>53</v>
      </c>
      <c r="K253" s="105">
        <v>123.76</v>
      </c>
      <c r="L253" s="105" t="s">
        <v>593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7" t="s">
        <v>142</v>
      </c>
      <c r="O253" s="106">
        <v>0.33333333333333331</v>
      </c>
      <c r="P253" s="106">
        <v>8.3333333333333329E-2</v>
      </c>
      <c r="Q253" s="105">
        <v>1</v>
      </c>
      <c r="R253" s="10" t="str">
        <f>IFERROR(_xlfn.XLOOKUP(F253, BS_ATIVIDADE[ATIVIDADE],BS_ATIVIDADE[UNIDADE] ), "*")</f>
        <v>Nº DE SOLDA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5" t="s">
        <v>1113</v>
      </c>
      <c r="W253" s="151" t="s">
        <v>1055</v>
      </c>
      <c r="X253" s="104" t="s">
        <v>421</v>
      </c>
      <c r="Y253" s="129" t="s">
        <v>424</v>
      </c>
      <c r="Z253" s="104"/>
      <c r="AA253" s="105" t="s">
        <v>593</v>
      </c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ZZV-ZPG</v>
      </c>
      <c r="AN253" s="105" t="str">
        <f>IF(BS_CONTROLE[[#This Row],[SB]]=0, "-", BS_CONTROLE[[#This Row],[SB]])</f>
        <v>ZPGRUM2</v>
      </c>
      <c r="AO253" s="105">
        <f>IF(BS_CONTROLE[[#This Row],[SUB]]=0, "-", BS_CONTROLE[[#This Row],[SUB]])</f>
        <v>53</v>
      </c>
      <c r="AP253" s="105">
        <f>BS_CONTROLE[[#This Row],[KM - Inicio]]</f>
        <v>123.76</v>
      </c>
      <c r="AQ253" s="105">
        <f>BS_CONTROLE[[#This Row],[KM - Inicio]]</f>
        <v>123.76</v>
      </c>
      <c r="AR253" s="108">
        <v>0</v>
      </c>
      <c r="AS253" s="108">
        <v>0</v>
      </c>
      <c r="AT253" s="108">
        <v>0</v>
      </c>
      <c r="AU253" s="136"/>
      <c r="AV253" s="136"/>
      <c r="AW253" s="14"/>
      <c r="AX253" s="14"/>
      <c r="AY253" s="164">
        <f t="shared" si="20"/>
        <v>0</v>
      </c>
      <c r="AZ253" s="153"/>
      <c r="BA253" s="109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50"/>
      <c r="BG253" s="16"/>
      <c r="BH253" s="17">
        <v>0</v>
      </c>
      <c r="BI253" s="17"/>
      <c r="BJ253" s="17" t="s">
        <v>1363</v>
      </c>
      <c r="BK253" s="18" t="s">
        <v>1363</v>
      </c>
      <c r="BL253" s="16"/>
      <c r="BM253" s="130" t="s">
        <v>447</v>
      </c>
      <c r="BN253" s="130" t="s">
        <v>471</v>
      </c>
      <c r="BO253" s="130" t="s">
        <v>471</v>
      </c>
      <c r="BP253" s="18" t="s">
        <v>1363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8" t="str">
        <f t="shared" si="25"/>
        <v>CondiçõesClimáticaChuva</v>
      </c>
    </row>
    <row r="254" spans="1:72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9"/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/>
      <c r="N254" s="127"/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 t="s">
        <v>593</v>
      </c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>
      <c r="A256" s="47" t="str">
        <f t="shared" si="21"/>
        <v>EXPANSÃO TURMA 146064</v>
      </c>
      <c r="B256" s="102">
        <v>46064</v>
      </c>
      <c r="C256" s="135">
        <f>IF(BS_CONTROLE[[#This Row],[DATA]]="","",WEEKNUM(BS_CONTROLE[[#This Row],[DATA]]))</f>
        <v>7</v>
      </c>
      <c r="D256" s="104" t="s">
        <v>594</v>
      </c>
      <c r="E256" s="159"/>
      <c r="F256" s="126" t="s">
        <v>654</v>
      </c>
      <c r="G256" s="142" t="str">
        <f>IF(D256="","*",VLOOKUP(F256,BS_ATIVIDADE[],3,FALSE))</f>
        <v>EXPANSÃO</v>
      </c>
      <c r="H256" s="106" t="s">
        <v>593</v>
      </c>
      <c r="I256" s="106" t="s">
        <v>593</v>
      </c>
      <c r="J256" s="105">
        <v>70</v>
      </c>
      <c r="K256" s="105">
        <v>113.6</v>
      </c>
      <c r="L256" s="105" t="s">
        <v>593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6">
        <v>0.375</v>
      </c>
      <c r="P256" s="106">
        <v>6.25E-2</v>
      </c>
      <c r="Q256" s="105">
        <v>1</v>
      </c>
      <c r="R256" s="10" t="str">
        <f>IFERROR(_xlfn.XLOOKUP(F256, BS_ATIVIDADE[ATIVIDADE],BS_ATIVIDADE[UNIDADE] ), "*")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5" t="s">
        <v>1272</v>
      </c>
      <c r="W256" s="151" t="s">
        <v>1055</v>
      </c>
      <c r="X256" s="104" t="s">
        <v>421</v>
      </c>
      <c r="Y256" s="129" t="s">
        <v>424</v>
      </c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ZCD</v>
      </c>
      <c r="AN256" s="105" t="str">
        <f>IF(BS_CONTROLE[[#This Row],[SB]]=0, "-", BS_CONTROLE[[#This Row],[SB]])</f>
        <v>ZCD1</v>
      </c>
      <c r="AO256" s="105">
        <f>IF(BS_CONTROLE[[#This Row],[SUB]]=0, "-", BS_CONTROLE[[#This Row],[SUB]])</f>
        <v>70</v>
      </c>
      <c r="AP256" s="105">
        <f>BS_CONTROLE[[#This Row],[KM - Inicio]]</f>
        <v>113.6</v>
      </c>
      <c r="AQ256" s="105">
        <f>BS_CONTROLE[[#This Row],[KM - Inicio]]</f>
        <v>113.6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4">
        <f t="shared" si="20"/>
        <v>0</v>
      </c>
      <c r="AZ256" s="153"/>
      <c r="BA256" s="109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50"/>
      <c r="BG256" s="16"/>
      <c r="BH256" s="17">
        <v>0</v>
      </c>
      <c r="BI256" s="17"/>
      <c r="BJ256" s="17" t="s">
        <v>1397</v>
      </c>
      <c r="BK256" s="18" t="s">
        <v>1397</v>
      </c>
      <c r="BL256" s="16"/>
      <c r="BM256" s="130" t="s">
        <v>447</v>
      </c>
      <c r="BN256" s="130" t="s">
        <v>471</v>
      </c>
      <c r="BO256" s="130" t="s">
        <v>471</v>
      </c>
      <c r="BP256" s="18" t="s">
        <v>1397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8" t="str">
        <f t="shared" si="25"/>
        <v>CondiçõesClimáticaChuva</v>
      </c>
    </row>
    <row r="257" spans="1:72">
      <c r="A257" s="47" t="str">
        <f t="shared" si="21"/>
        <v>KLECIO (TP-699)46064</v>
      </c>
      <c r="B257" s="102">
        <v>46064</v>
      </c>
      <c r="C257" s="135">
        <f>IF(BS_CONTROLE[[#This Row],[DATA]]="","",WEEKNUM(BS_CONTROLE[[#This Row],[DATA]]))</f>
        <v>7</v>
      </c>
      <c r="D257" s="104" t="s">
        <v>911</v>
      </c>
      <c r="E257" s="159"/>
      <c r="F257" s="126" t="s">
        <v>775</v>
      </c>
      <c r="G257" s="142" t="str">
        <f>IF(D257="","*",VLOOKUP(F257,BS_ATIVIDADE[],3,FALSE))</f>
        <v>SOLDA</v>
      </c>
      <c r="H257" s="106" t="s">
        <v>593</v>
      </c>
      <c r="I257" s="106" t="s">
        <v>593</v>
      </c>
      <c r="J257" s="105">
        <v>70</v>
      </c>
      <c r="K257" s="105">
        <v>134.85</v>
      </c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6">
        <v>0.35416666666666669</v>
      </c>
      <c r="P257" s="106">
        <v>6.25E-2</v>
      </c>
      <c r="Q257" s="172">
        <v>1</v>
      </c>
      <c r="R257" s="10" t="str">
        <f>IFERROR(_xlfn.XLOOKUP(F257, BS_ATIVIDADE[ATIVIDADE],BS_ATIVIDADE[UNIDADE] ), "*")</f>
        <v>Nº DE SOLDA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51" t="s">
        <v>1054</v>
      </c>
      <c r="W257" s="151" t="s">
        <v>1055</v>
      </c>
      <c r="X257" s="104" t="s">
        <v>421</v>
      </c>
      <c r="Y257" s="129" t="s">
        <v>424</v>
      </c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5" t="str">
        <f>IF(BS_CONTROLE[[#This Row],[Entre - Estações]]=0, "-", BS_CONTROLE[[#This Row],[Entre - Estações]])</f>
        <v>ZRX-ZRQ</v>
      </c>
      <c r="AN257" s="105" t="str">
        <f>IF(BS_CONTROLE[[#This Row],[SB]]=0, "-", BS_CONTROLE[[#This Row],[SB]])</f>
        <v>133ZRQ1</v>
      </c>
      <c r="AO257" s="105">
        <f>IF(BS_CONTROLE[[#This Row],[SUB]]=0, "-", BS_CONTROLE[[#This Row],[SUB]])</f>
        <v>70</v>
      </c>
      <c r="AP257" s="105">
        <f>BS_CONTROLE[[#This Row],[KM - Inicio]]</f>
        <v>134.85</v>
      </c>
      <c r="AQ257" s="105">
        <f>BS_CONTROLE[[#This Row],[KM - Inicio]]</f>
        <v>134.85</v>
      </c>
      <c r="AR257" s="108">
        <v>0.43888888888888888</v>
      </c>
      <c r="AS257" s="108">
        <v>0.51249999999999996</v>
      </c>
      <c r="AT257" s="108">
        <v>0.57499999999999996</v>
      </c>
      <c r="AU257" s="136"/>
      <c r="AV257" s="136"/>
      <c r="AW257" s="14"/>
      <c r="AX257" s="14"/>
      <c r="AY257" s="164">
        <f t="shared" si="20"/>
        <v>6.25E-2</v>
      </c>
      <c r="AZ257" s="153"/>
      <c r="BA257" s="109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50"/>
      <c r="BG257" s="16"/>
      <c r="BH257" s="17">
        <v>2</v>
      </c>
      <c r="BI257" s="17"/>
      <c r="BJ257" s="17" t="s">
        <v>1398</v>
      </c>
      <c r="BK257" s="18" t="s">
        <v>1399</v>
      </c>
      <c r="BL257" s="16"/>
      <c r="BM257" s="130" t="s">
        <v>445</v>
      </c>
      <c r="BN257" s="130" t="s">
        <v>445</v>
      </c>
      <c r="BO257" s="130" t="s">
        <v>445</v>
      </c>
      <c r="BP257" s="18" t="s">
        <v>593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8" t="str">
        <f t="shared" si="25"/>
        <v>OKOK</v>
      </c>
    </row>
    <row r="258" spans="1:72">
      <c r="A258" s="47" t="str">
        <f t="shared" si="21"/>
        <v>W58</v>
      </c>
      <c r="B258" s="102"/>
      <c r="C258" s="135" t="str">
        <f>IF(BS_CONTROLE[[#This Row],[DATA]]="","",WEEKNUM(BS_CONTROLE[[#This Row],[DATA]]))</f>
        <v/>
      </c>
      <c r="D258" s="104" t="s">
        <v>824</v>
      </c>
      <c r="E258" s="159"/>
      <c r="F258" s="126" t="s">
        <v>786</v>
      </c>
      <c r="G258" s="142" t="str">
        <f>IF(D258="","*",VLOOKUP(F258,BS_ATIVIDADE[],3,FALSE))</f>
        <v>OUTROS</v>
      </c>
      <c r="H258" s="105">
        <v>106109</v>
      </c>
      <c r="I258" s="105">
        <v>106109</v>
      </c>
      <c r="J258" s="105">
        <v>68</v>
      </c>
      <c r="K258" s="105">
        <v>57</v>
      </c>
      <c r="L258" s="105">
        <v>53</v>
      </c>
      <c r="M258" s="10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5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6">
        <v>0.33333333333333331</v>
      </c>
      <c r="P258" s="106">
        <v>4.1666666666666664E-2</v>
      </c>
      <c r="Q258" s="172">
        <v>100</v>
      </c>
      <c r="R258" s="10" t="str">
        <f>IFERROR(_xlfn.XLOOKUP(F258, BS_ATIVIDADE[ATIVIDADE],BS_ATIVIDADE[UNIDADE] ), "*")</f>
        <v>Nº DE PEÇAS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51" t="s">
        <v>1064</v>
      </c>
      <c r="W258" s="151" t="s">
        <v>1067</v>
      </c>
      <c r="X258" s="104" t="s">
        <v>421</v>
      </c>
      <c r="Y258" s="129"/>
      <c r="Z258" s="104"/>
      <c r="AA258" s="105">
        <v>2</v>
      </c>
      <c r="AB258" s="126" t="s">
        <v>423</v>
      </c>
      <c r="AC258" s="126" t="s">
        <v>593</v>
      </c>
      <c r="AD258" s="107">
        <v>0.29166666666666669</v>
      </c>
      <c r="AE258" s="105">
        <v>9341</v>
      </c>
      <c r="AF258" s="105" t="s">
        <v>593</v>
      </c>
      <c r="AG258" s="105" t="s">
        <v>593</v>
      </c>
      <c r="AH258" s="15"/>
      <c r="AI258" s="126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5" t="str">
        <f>IF(BS_CONTROLE[[#This Row],[Entre - Estações]]=0, "-", BS_CONTROLE[[#This Row],[Entre - Estações]])</f>
        <v>ZBM-ZHO</v>
      </c>
      <c r="AN258" s="105" t="str">
        <f>IF(BS_CONTROLE[[#This Row],[SB]]=0, "-", BS_CONTROLE[[#This Row],[SB]])</f>
        <v>K57ZHO</v>
      </c>
      <c r="AO258" s="105">
        <f>IF(BS_CONTROLE[[#This Row],[SUB]]=0, "-", BS_CONTROLE[[#This Row],[SUB]])</f>
        <v>68</v>
      </c>
      <c r="AP258" s="105">
        <f>BS_CONTROLE[[#This Row],[KM - Inicio]]</f>
        <v>57</v>
      </c>
      <c r="AQ258" s="105">
        <f>BS_CONTROLE[[#This Row],[KM - Inicio]]</f>
        <v>57</v>
      </c>
      <c r="AR258" s="108"/>
      <c r="AS258" s="108"/>
      <c r="AT258" s="108"/>
      <c r="AU258" s="136"/>
      <c r="AV258" s="136"/>
      <c r="AW258" s="14"/>
      <c r="AX258" s="14"/>
      <c r="AY258" s="164">
        <f t="shared" si="20"/>
        <v>0</v>
      </c>
      <c r="AZ258" s="153"/>
      <c r="BA258" s="109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>
      <c r="A259" s="47" t="str">
        <f t="shared" si="21"/>
        <v>E4246064</v>
      </c>
      <c r="B259" s="102">
        <v>46064</v>
      </c>
      <c r="C259" s="135">
        <f>IF(BS_CONTROLE[[#This Row],[DATA]]="","",WEEKNUM(BS_CONTROLE[[#This Row],[DATA]]))</f>
        <v>7</v>
      </c>
      <c r="D259" s="104" t="s">
        <v>744</v>
      </c>
      <c r="E259" s="159">
        <v>193</v>
      </c>
      <c r="F259" s="126" t="s">
        <v>660</v>
      </c>
      <c r="G259" s="142" t="str">
        <f>IF(D259="","*",VLOOKUP(F259,BS_ATIVIDADE[],3,FALSE))</f>
        <v>TRILHEIRO - DESCARGA</v>
      </c>
      <c r="H259" s="106" t="s">
        <v>1325</v>
      </c>
      <c r="I259" s="106" t="s">
        <v>1325</v>
      </c>
      <c r="J259" s="105">
        <v>68</v>
      </c>
      <c r="K259" s="105">
        <v>54.96</v>
      </c>
      <c r="L259" s="105">
        <v>56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7" t="s">
        <v>285</v>
      </c>
      <c r="O259" s="106">
        <v>0.45833333333333331</v>
      </c>
      <c r="P259" s="106">
        <v>8.3333333333333329E-2</v>
      </c>
      <c r="Q259" s="105">
        <v>1560</v>
      </c>
      <c r="R259" s="10" t="str">
        <f>IFERROR(_xlfn.XLOOKUP(F259, BS_ATIVIDADE[ATIVIDADE],BS_ATIVIDADE[UNIDADE] ), "*")</f>
        <v>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5" t="s">
        <v>1064</v>
      </c>
      <c r="W259" s="151" t="s">
        <v>1093</v>
      </c>
      <c r="X259" s="104" t="s">
        <v>421</v>
      </c>
      <c r="Y259" s="129" t="s">
        <v>424</v>
      </c>
      <c r="Z259" s="104"/>
      <c r="AA259" s="105" t="s">
        <v>1327</v>
      </c>
      <c r="AB259" s="103" t="s">
        <v>423</v>
      </c>
      <c r="AC259" s="152" t="s">
        <v>419</v>
      </c>
      <c r="AD259" s="107">
        <v>0.41666666666666669</v>
      </c>
      <c r="AE259" s="105" t="s">
        <v>1328</v>
      </c>
      <c r="AF259" s="105" t="s">
        <v>1329</v>
      </c>
      <c r="AG259" s="105" t="s">
        <v>593</v>
      </c>
      <c r="AH259" s="15"/>
      <c r="AI259" s="126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5" t="str">
        <f>IF(BS_CONTROLE[[#This Row],[Entre - Estações]]=0, "-", BS_CONTROLE[[#This Row],[Entre - Estações]])</f>
        <v>ZBM</v>
      </c>
      <c r="AN259" s="105" t="str">
        <f>IF(BS_CONTROLE[[#This Row],[SB]]=0, "-", BS_CONTROLE[[#This Row],[SB]])</f>
        <v>ZBM1</v>
      </c>
      <c r="AO259" s="105">
        <f>IF(BS_CONTROLE[[#This Row],[SUB]]=0, "-", BS_CONTROLE[[#This Row],[SUB]])</f>
        <v>68</v>
      </c>
      <c r="AP259" s="105">
        <f>BS_CONTROLE[[#This Row],[KM - Inicio]]</f>
        <v>54.96</v>
      </c>
      <c r="AQ259" s="105">
        <f>BS_CONTROLE[[#This Row],[KM - Inicio]]</f>
        <v>54.96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4">
        <f t="shared" si="20"/>
        <v>0</v>
      </c>
      <c r="AZ259" s="153"/>
      <c r="BA259" s="109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50"/>
      <c r="BG259" s="16"/>
      <c r="BH259" s="17">
        <v>0</v>
      </c>
      <c r="BI259" s="17"/>
      <c r="BJ259" s="17" t="s">
        <v>1400</v>
      </c>
      <c r="BK259" s="18" t="s">
        <v>1400</v>
      </c>
      <c r="BL259" s="16"/>
      <c r="BM259" s="130" t="s">
        <v>440</v>
      </c>
      <c r="BN259" s="130" t="s">
        <v>469</v>
      </c>
      <c r="BO259" s="130" t="s">
        <v>530</v>
      </c>
      <c r="BP259" s="18" t="s">
        <v>1400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8" t="str">
        <f t="shared" si="25"/>
        <v>CCOCirculaçãoIntervaloOportunidade</v>
      </c>
    </row>
    <row r="260" spans="1:72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9"/>
      <c r="F260" s="126"/>
      <c r="G260" s="142" t="str">
        <f>IF(D260="","*",VLOOKUP(F260,BS_ATIVIDADE[],3,FALSE))</f>
        <v>*</v>
      </c>
      <c r="H260" s="105"/>
      <c r="I260" s="105"/>
      <c r="J260" s="105"/>
      <c r="K260" s="105"/>
      <c r="L260" s="105" t="s">
        <v>593</v>
      </c>
      <c r="M260" s="10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5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72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>
      <c r="A261" s="47" t="str">
        <f t="shared" si="21"/>
        <v>EDSON (TP-780)46064</v>
      </c>
      <c r="B261" s="102">
        <v>46064</v>
      </c>
      <c r="C261" s="135">
        <f>IF(BS_CONTROLE[[#This Row],[DATA]]="","",WEEKNUM(BS_CONTROLE[[#This Row],[DATA]]))</f>
        <v>7</v>
      </c>
      <c r="D261" s="104" t="s">
        <v>876</v>
      </c>
      <c r="E261" s="159"/>
      <c r="F261" s="126" t="s">
        <v>779</v>
      </c>
      <c r="G261" s="142" t="str">
        <f>IF(D261="","*",VLOOKUP(F261,BS_ATIVIDADE[],3,FALSE))</f>
        <v>DORMENTE - SUBSTITUIÇÂO</v>
      </c>
      <c r="H261" s="105" t="s">
        <v>593</v>
      </c>
      <c r="I261" s="105" t="s">
        <v>593</v>
      </c>
      <c r="J261" s="105">
        <v>56</v>
      </c>
      <c r="K261" s="105">
        <v>243.3</v>
      </c>
      <c r="L261" s="105" t="s">
        <v>593</v>
      </c>
      <c r="M261" s="10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5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6">
        <v>0.39583333333333331</v>
      </c>
      <c r="P261" s="106">
        <v>8.3333333333333329E-2</v>
      </c>
      <c r="Q261" s="172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5" t="s">
        <v>1069</v>
      </c>
      <c r="W261" s="151" t="s">
        <v>1332</v>
      </c>
      <c r="X261" s="104" t="s">
        <v>421</v>
      </c>
      <c r="Y261" s="129" t="s">
        <v>424</v>
      </c>
      <c r="Z261" s="104"/>
      <c r="AA261" s="105"/>
      <c r="AB261" s="103"/>
      <c r="AC261" s="152"/>
      <c r="AD261" s="107"/>
      <c r="AE261" s="105"/>
      <c r="AF261" s="105" t="s">
        <v>593</v>
      </c>
      <c r="AG261" s="105" t="s">
        <v>593</v>
      </c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ZDS-ZQB</v>
      </c>
      <c r="AN261" s="105" t="str">
        <f>IF(BS_CONTROLE[[#This Row],[SB]]=0, "-", BS_CONTROLE[[#This Row],[SB]])</f>
        <v>ZDS2482</v>
      </c>
      <c r="AO261" s="105">
        <f>IF(BS_CONTROLE[[#This Row],[SUB]]=0, "-", BS_CONTROLE[[#This Row],[SUB]])</f>
        <v>56</v>
      </c>
      <c r="AP261" s="105">
        <f>BS_CONTROLE[[#This Row],[KM - Inicio]]</f>
        <v>243.3</v>
      </c>
      <c r="AQ261" s="105">
        <f>BS_CONTROLE[[#This Row],[KM - Inicio]]</f>
        <v>243.3</v>
      </c>
      <c r="AR261" s="108">
        <v>0</v>
      </c>
      <c r="AS261" s="108">
        <v>0</v>
      </c>
      <c r="AT261" s="108">
        <v>0</v>
      </c>
      <c r="AU261" s="136"/>
      <c r="AV261" s="136"/>
      <c r="AW261" s="14"/>
      <c r="AX261" s="14"/>
      <c r="AY261" s="164">
        <f t="shared" si="20"/>
        <v>0</v>
      </c>
      <c r="AZ261" s="153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50"/>
      <c r="BG261" s="16"/>
      <c r="BH261" s="17">
        <v>0</v>
      </c>
      <c r="BI261" s="17"/>
      <c r="BJ261" s="17" t="s">
        <v>1401</v>
      </c>
      <c r="BK261" s="18" t="s">
        <v>1402</v>
      </c>
      <c r="BL261" s="16"/>
      <c r="BM261" s="130" t="s">
        <v>441</v>
      </c>
      <c r="BN261" s="130" t="s">
        <v>470</v>
      </c>
      <c r="BO261" s="130" t="s">
        <v>521</v>
      </c>
      <c r="BP261" s="18" t="s">
        <v>1402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8" t="str">
        <f t="shared" si="25"/>
        <v>SuperExecução</v>
      </c>
    </row>
    <row r="262" spans="1:72">
      <c r="A262" s="47" t="str">
        <f t="shared" si="21"/>
        <v>V9346064</v>
      </c>
      <c r="B262" s="102">
        <v>46064</v>
      </c>
      <c r="C262" s="135">
        <f>IF(BS_CONTROLE[[#This Row],[DATA]]="","",WEEKNUM(BS_CONTROLE[[#This Row],[DATA]]))</f>
        <v>7</v>
      </c>
      <c r="D262" s="104" t="s">
        <v>810</v>
      </c>
      <c r="E262" s="159">
        <v>162</v>
      </c>
      <c r="F262" s="126" t="s">
        <v>698</v>
      </c>
      <c r="G262" s="142" t="str">
        <f>IF(D262="","*",VLOOKUP(F262,BS_ATIVIDADE[],3,FALSE))</f>
        <v>MECANIZAÇÃO - SOCADORA</v>
      </c>
      <c r="H262" s="105" t="s">
        <v>104</v>
      </c>
      <c r="I262" s="105" t="s">
        <v>104</v>
      </c>
      <c r="J262" s="105">
        <v>56</v>
      </c>
      <c r="K262" s="105">
        <v>204.5</v>
      </c>
      <c r="L262" s="105">
        <v>205.5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6">
        <v>0.375</v>
      </c>
      <c r="P262" s="106">
        <v>0.125</v>
      </c>
      <c r="Q262" s="105">
        <v>300</v>
      </c>
      <c r="R262" s="10" t="str">
        <f>IFERROR(_xlfn.XLOOKUP(F262, BS_ATIVIDADE[ATIVIDADE],BS_ATIVIDADE[UNIDADE] ), "*")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5" t="s">
        <v>1061</v>
      </c>
      <c r="W262" s="151" t="s">
        <v>1050</v>
      </c>
      <c r="X262" s="104" t="s">
        <v>416</v>
      </c>
      <c r="Y262" s="129" t="s">
        <v>415</v>
      </c>
      <c r="Z262" s="104"/>
      <c r="AA262" s="105">
        <v>1</v>
      </c>
      <c r="AB262" s="103" t="s">
        <v>418</v>
      </c>
      <c r="AC262" s="152"/>
      <c r="AD262" s="107">
        <v>0.29166666666666669</v>
      </c>
      <c r="AE262" s="105" t="s">
        <v>1403</v>
      </c>
      <c r="AF262" s="105" t="s">
        <v>593</v>
      </c>
      <c r="AG262" s="105" t="s">
        <v>593</v>
      </c>
      <c r="AH262" s="15"/>
      <c r="AI262" s="126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5" t="str">
        <f>IF(BS_CONTROLE[[#This Row],[Entre - Estações]]=0, "-", BS_CONTROLE[[#This Row],[Entre - Estações]])</f>
        <v>ZYU-ZST</v>
      </c>
      <c r="AN262" s="105" t="str">
        <f>IF(BS_CONTROLE[[#This Row],[SB]]=0, "-", BS_CONTROLE[[#This Row],[SB]])</f>
        <v>ZYU206</v>
      </c>
      <c r="AO262" s="105">
        <f>IF(BS_CONTROLE[[#This Row],[SUB]]=0, "-", BS_CONTROLE[[#This Row],[SUB]])</f>
        <v>56</v>
      </c>
      <c r="AP262" s="105">
        <f>BS_CONTROLE[[#This Row],[KM - Inicio]]</f>
        <v>204.5</v>
      </c>
      <c r="AQ262" s="105">
        <f>BS_CONTROLE[[#This Row],[KM - Inicio]]</f>
        <v>204.5</v>
      </c>
      <c r="AR262" s="108">
        <v>0.55208333333333337</v>
      </c>
      <c r="AS262" s="108">
        <v>0</v>
      </c>
      <c r="AT262" s="108">
        <v>0</v>
      </c>
      <c r="AU262" s="136"/>
      <c r="AV262" s="136"/>
      <c r="AW262" s="14"/>
      <c r="AX262" s="14"/>
      <c r="AY262" s="164">
        <f t="shared" si="20"/>
        <v>0</v>
      </c>
      <c r="AZ262" s="153"/>
      <c r="BA262" s="109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50"/>
      <c r="BG262" s="16"/>
      <c r="BH262" s="17">
        <v>0</v>
      </c>
      <c r="BI262" s="17"/>
      <c r="BJ262" s="17" t="s">
        <v>1404</v>
      </c>
      <c r="BK262" s="18" t="s">
        <v>1405</v>
      </c>
      <c r="BL262" s="16"/>
      <c r="BM262" s="130" t="s">
        <v>440</v>
      </c>
      <c r="BN262" s="130" t="s">
        <v>460</v>
      </c>
      <c r="BO262" s="130" t="s">
        <v>568</v>
      </c>
      <c r="BP262" s="18" t="s">
        <v>1405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8" t="str">
        <f t="shared" si="25"/>
        <v>CCOCirculaçãoIntervaloContrato</v>
      </c>
    </row>
    <row r="263" spans="1:72">
      <c r="A263" s="47" t="str">
        <f t="shared" si="21"/>
        <v>ROGÉRIO (TP-730)46064</v>
      </c>
      <c r="B263" s="102">
        <v>46064</v>
      </c>
      <c r="C263" s="135">
        <f>IF(BS_CONTROLE[[#This Row],[DATA]]="","",WEEKNUM(BS_CONTROLE[[#This Row],[DATA]]))</f>
        <v>7</v>
      </c>
      <c r="D263" s="104" t="s">
        <v>935</v>
      </c>
      <c r="E263" s="159">
        <v>81</v>
      </c>
      <c r="F263" s="126" t="s">
        <v>779</v>
      </c>
      <c r="G263" s="142" t="str">
        <f>IF(D263="","*",VLOOKUP(F263,BS_ATIVIDADE[],3,FALSE))</f>
        <v>DORMENTE - SUBSTITUIÇÂO</v>
      </c>
      <c r="H263" s="105" t="s">
        <v>593</v>
      </c>
      <c r="I263" s="105" t="s">
        <v>593</v>
      </c>
      <c r="J263" s="105">
        <v>56</v>
      </c>
      <c r="K263" s="105">
        <v>205</v>
      </c>
      <c r="L263" s="105" t="s">
        <v>593</v>
      </c>
      <c r="M263" s="105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5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6">
        <v>0.39583333333333331</v>
      </c>
      <c r="P263" s="106">
        <v>8.3333333333333329E-2</v>
      </c>
      <c r="Q263" s="172">
        <v>40</v>
      </c>
      <c r="R263" s="10" t="str">
        <f>IFERROR(_xlfn.XLOOKUP(F263, BS_ATIVIDADE[ATIVIDADE],BS_ATIVIDADE[UNIDADE] ), "*")</f>
        <v>Nº DE DORMENTES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1174</v>
      </c>
      <c r="W263" s="151" t="s">
        <v>1126</v>
      </c>
      <c r="X263" s="104" t="s">
        <v>421</v>
      </c>
      <c r="Y263" s="129" t="s">
        <v>424</v>
      </c>
      <c r="Z263" s="104"/>
      <c r="AA263" s="105" t="s">
        <v>593</v>
      </c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5" t="str">
        <f>IF(BS_CONTROLE[[#This Row],[Entre - Estações]]=0, "-", BS_CONTROLE[[#This Row],[Entre - Estações]])</f>
        <v>ZYU-ZST</v>
      </c>
      <c r="AN263" s="105" t="str">
        <f>IF(BS_CONTROLE[[#This Row],[SB]]=0, "-", BS_CONTROLE[[#This Row],[SB]])</f>
        <v>ZYU206</v>
      </c>
      <c r="AO263" s="105">
        <f>IF(BS_CONTROLE[[#This Row],[SUB]]=0, "-", BS_CONTROLE[[#This Row],[SUB]])</f>
        <v>56</v>
      </c>
      <c r="AP263" s="105">
        <f>BS_CONTROLE[[#This Row],[KM - Inicio]]</f>
        <v>205</v>
      </c>
      <c r="AQ263" s="105">
        <f>BS_CONTROLE[[#This Row],[KM - Inicio]]</f>
        <v>205</v>
      </c>
      <c r="AR263" s="108">
        <v>0.36180555555555555</v>
      </c>
      <c r="AS263" s="108">
        <v>0</v>
      </c>
      <c r="AT263" s="108">
        <v>0</v>
      </c>
      <c r="AU263" s="136"/>
      <c r="AV263" s="136"/>
      <c r="AW263" s="14"/>
      <c r="AX263" s="14"/>
      <c r="AY263" s="164">
        <f t="shared" ref="AY263:AY326" si="26">IF(D263="","*",IFERROR(IF(ISODD(COUNT(AS263:AX263)),"ERRO",SUM((AT263-AS263),(AV263-AU263),(AX263-AW263))),"ERRO"))</f>
        <v>0</v>
      </c>
      <c r="AZ263" s="153"/>
      <c r="BA263" s="109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0</v>
      </c>
      <c r="BI263" s="17"/>
      <c r="BJ263" s="17" t="s">
        <v>1406</v>
      </c>
      <c r="BK263" s="18" t="s">
        <v>1406</v>
      </c>
      <c r="BL263" s="16"/>
      <c r="BM263" s="130" t="s">
        <v>440</v>
      </c>
      <c r="BN263" s="130" t="s">
        <v>469</v>
      </c>
      <c r="BO263" s="130" t="s">
        <v>530</v>
      </c>
      <c r="BP263" s="18" t="s">
        <v>1406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8" t="str">
        <f t="shared" si="25"/>
        <v>CCOCirculaçãoIntervaloOportunidade</v>
      </c>
    </row>
    <row r="264" spans="1:72">
      <c r="A264" s="47" t="str">
        <f t="shared" ref="A264:A327" si="27">D264&amp;B264</f>
        <v>W5946064</v>
      </c>
      <c r="B264" s="102">
        <v>46064</v>
      </c>
      <c r="C264" s="135">
        <f>IF(BS_CONTROLE[[#This Row],[DATA]]="","",WEEKNUM(BS_CONTROLE[[#This Row],[DATA]]))</f>
        <v>7</v>
      </c>
      <c r="D264" s="104" t="s">
        <v>825</v>
      </c>
      <c r="E264" s="159"/>
      <c r="F264" s="126" t="s">
        <v>756</v>
      </c>
      <c r="G264" s="142" t="str">
        <f>IF(D264="","*",VLOOKUP(F264,BS_ATIVIDADE[],3,FALSE))</f>
        <v>DORMENTE - DESCARGA</v>
      </c>
      <c r="H264" s="106" t="s">
        <v>104</v>
      </c>
      <c r="I264" s="106" t="s">
        <v>104</v>
      </c>
      <c r="J264" s="105">
        <v>49</v>
      </c>
      <c r="K264" s="105">
        <v>203.57</v>
      </c>
      <c r="L264" s="105">
        <v>198.57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">
        <v>1175</v>
      </c>
      <c r="O264" s="106">
        <v>0.35416666666666669</v>
      </c>
      <c r="P264" s="106">
        <v>6.25E-2</v>
      </c>
      <c r="Q264" s="105">
        <v>415</v>
      </c>
      <c r="R264" s="10" t="str">
        <f>IFERROR(_xlfn.XLOOKUP(F264, BS_ATIVIDADE[ATIVIDADE],BS_ATIVIDADE[UNIDADE] ), "*")</f>
        <v>Nº DE DORMENTES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5" t="s">
        <v>1176</v>
      </c>
      <c r="W264" s="151" t="s">
        <v>1129</v>
      </c>
      <c r="X264" s="104" t="s">
        <v>421</v>
      </c>
      <c r="Y264" s="129" t="s">
        <v>424</v>
      </c>
      <c r="Z264" s="104"/>
      <c r="AA264" s="105">
        <v>1</v>
      </c>
      <c r="AB264" s="103" t="s">
        <v>412</v>
      </c>
      <c r="AC264" s="152"/>
      <c r="AD264" s="107">
        <v>0.29166666666666669</v>
      </c>
      <c r="AE264" s="105">
        <v>7629</v>
      </c>
      <c r="AF264" s="105" t="s">
        <v>593</v>
      </c>
      <c r="AG264" s="105"/>
      <c r="AH264" s="15"/>
      <c r="AI264" s="126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ZYU1 / ZFY1981</v>
      </c>
      <c r="AO264" s="105">
        <f>IF(BS_CONTROLE[[#This Row],[SUB]]=0, "-", BS_CONTROLE[[#This Row],[SUB]])</f>
        <v>49</v>
      </c>
      <c r="AP264" s="105">
        <f>BS_CONTROLE[[#This Row],[KM - Inicio]]</f>
        <v>203.57</v>
      </c>
      <c r="AQ264" s="105">
        <f>BS_CONTROLE[[#This Row],[KM - Inicio]]</f>
        <v>203.57</v>
      </c>
      <c r="AR264" s="108">
        <v>0.4201388888888889</v>
      </c>
      <c r="AS264" s="108">
        <v>0</v>
      </c>
      <c r="AT264" s="108">
        <v>0</v>
      </c>
      <c r="AU264" s="136"/>
      <c r="AV264" s="136"/>
      <c r="AW264" s="14"/>
      <c r="AX264" s="14"/>
      <c r="AY264" s="164">
        <f t="shared" si="26"/>
        <v>0</v>
      </c>
      <c r="AZ264" s="153"/>
      <c r="BA264" s="109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50"/>
      <c r="BG264" s="16"/>
      <c r="BH264" s="17">
        <v>0</v>
      </c>
      <c r="BI264" s="17"/>
      <c r="BJ264" s="17" t="s">
        <v>1407</v>
      </c>
      <c r="BK264" s="18" t="s">
        <v>1408</v>
      </c>
      <c r="BL264" s="16"/>
      <c r="BM264" s="130" t="s">
        <v>440</v>
      </c>
      <c r="BN264" s="130" t="s">
        <v>469</v>
      </c>
      <c r="BO264" s="130" t="s">
        <v>530</v>
      </c>
      <c r="BP264" s="18" t="s">
        <v>1408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8" t="str">
        <f t="shared" ref="BT264:BT327" si="31">IF(BN264="","",SUBSTITUTE(BM264," ","")&amp;SUBSTITUTE(BN264," ",""))</f>
        <v>CCOCirculaçãoIntervaloOportunidade</v>
      </c>
    </row>
    <row r="265" spans="1:72">
      <c r="A265" s="47" t="str">
        <f t="shared" si="27"/>
        <v>ROBSON (TP-729)46064</v>
      </c>
      <c r="B265" s="102">
        <v>46064</v>
      </c>
      <c r="C265" s="135">
        <f>IF(BS_CONTROLE[[#This Row],[DATA]]="","",WEEKNUM(BS_CONTROLE[[#This Row],[DATA]]))</f>
        <v>7</v>
      </c>
      <c r="D265" s="104" t="s">
        <v>934</v>
      </c>
      <c r="E265" s="159">
        <v>81</v>
      </c>
      <c r="F265" s="126" t="s">
        <v>779</v>
      </c>
      <c r="G265" s="142" t="str">
        <f>IF(D265="","*",VLOOKUP(F265,BS_ATIVIDADE[],3,FALSE))</f>
        <v>DORMENTE - SUBSTITUIÇÂO</v>
      </c>
      <c r="H265" s="105" t="s">
        <v>593</v>
      </c>
      <c r="I265" s="105" t="s">
        <v>593</v>
      </c>
      <c r="J265" s="105">
        <v>56</v>
      </c>
      <c r="K265" s="105">
        <v>190.3</v>
      </c>
      <c r="L265" s="105" t="s">
        <v>593</v>
      </c>
      <c r="M265" s="105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5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6">
        <v>0.39583333333333331</v>
      </c>
      <c r="P265" s="106">
        <v>8.3333333333333329E-2</v>
      </c>
      <c r="Q265" s="172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1409</v>
      </c>
      <c r="W265" s="151" t="s">
        <v>1126</v>
      </c>
      <c r="X265" s="104" t="s">
        <v>421</v>
      </c>
      <c r="Y265" s="129" t="s">
        <v>424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4">
        <f t="shared" si="26"/>
        <v>0</v>
      </c>
      <c r="AZ265" s="153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1401</v>
      </c>
      <c r="BK265" s="18" t="s">
        <v>1410</v>
      </c>
      <c r="BL265" s="16"/>
      <c r="BM265" s="130" t="s">
        <v>441</v>
      </c>
      <c r="BN265" s="130" t="s">
        <v>470</v>
      </c>
      <c r="BO265" s="130" t="s">
        <v>521</v>
      </c>
      <c r="BP265" s="18" t="s">
        <v>1410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8" t="str">
        <f t="shared" si="31"/>
        <v>SuperExecução</v>
      </c>
    </row>
    <row r="266" spans="1:72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9"/>
      <c r="F266" s="126"/>
      <c r="G266" s="142" t="str">
        <f>IF(D266="","*",VLOOKUP(F266,BS_ATIVIDADE[],3,FALSE))</f>
        <v>*</v>
      </c>
      <c r="H266" s="105"/>
      <c r="I266" s="105"/>
      <c r="J266" s="105"/>
      <c r="K266" s="105"/>
      <c r="L266" s="105"/>
      <c r="M266" s="105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5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72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>
      <c r="A267" s="47" t="str">
        <f t="shared" si="27"/>
        <v>E1746064</v>
      </c>
      <c r="B267" s="102">
        <v>46064</v>
      </c>
      <c r="C267" s="135">
        <f>IF(BS_CONTROLE[[#This Row],[DATA]]="","",WEEKNUM(BS_CONTROLE[[#This Row],[DATA]]))</f>
        <v>7</v>
      </c>
      <c r="D267" s="104" t="s">
        <v>737</v>
      </c>
      <c r="E267" s="159">
        <v>4</v>
      </c>
      <c r="F267" s="126" t="s">
        <v>595</v>
      </c>
      <c r="G267" s="142" t="str">
        <f>IF(D267="","*",VLOOKUP(F267,BS_ATIVIDADE[],3,FALSE))</f>
        <v>CAMINHÂO - SOLDA</v>
      </c>
      <c r="H267" s="106" t="s">
        <v>201</v>
      </c>
      <c r="I267" s="106" t="s">
        <v>201</v>
      </c>
      <c r="J267" s="105">
        <v>55</v>
      </c>
      <c r="K267" s="105">
        <v>100.56100000000001</v>
      </c>
      <c r="L267" s="105">
        <v>100.88200000000001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6">
        <v>0.41666666666666669</v>
      </c>
      <c r="P267" s="106">
        <v>0.125</v>
      </c>
      <c r="Q267" s="105">
        <v>2</v>
      </c>
      <c r="R267" s="10" t="str">
        <f>IFERROR(_xlfn.XLOOKUP(F267, BS_ATIVIDADE[ATIVIDADE],BS_ATIVIDADE[UNIDADE] ), "*")</f>
        <v>Nº DE SOLDA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5" t="s">
        <v>1084</v>
      </c>
      <c r="W267" s="151" t="s">
        <v>1085</v>
      </c>
      <c r="X267" s="104" t="s">
        <v>421</v>
      </c>
      <c r="Y267" s="129" t="s">
        <v>424</v>
      </c>
      <c r="Z267" s="104"/>
      <c r="AA267" s="105">
        <v>1</v>
      </c>
      <c r="AB267" s="103" t="s">
        <v>412</v>
      </c>
      <c r="AC267" s="152"/>
      <c r="AD267" s="107">
        <v>0.35416666666666669</v>
      </c>
      <c r="AE267" s="105">
        <v>6251</v>
      </c>
      <c r="AF267" s="105"/>
      <c r="AG267" s="105"/>
      <c r="AH267" s="15"/>
      <c r="AI267" s="126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5" t="str">
        <f>IF(BS_CONTROLE[[#This Row],[Entre - Estações]]=0, "-", BS_CONTROLE[[#This Row],[Entre - Estações]])</f>
        <v>ZKW-ZLU</v>
      </c>
      <c r="AN267" s="105" t="str">
        <f>IF(BS_CONTROLE[[#This Row],[SB]]=0, "-", BS_CONTROLE[[#This Row],[SB]])</f>
        <v>102ZKW2</v>
      </c>
      <c r="AO267" s="105">
        <f>IF(BS_CONTROLE[[#This Row],[SUB]]=0, "-", BS_CONTROLE[[#This Row],[SUB]])</f>
        <v>55</v>
      </c>
      <c r="AP267" s="105">
        <f>BS_CONTROLE[[#This Row],[KM - Inicio]]</f>
        <v>100.56100000000001</v>
      </c>
      <c r="AQ267" s="105">
        <f>BS_CONTROLE[[#This Row],[KM - Inicio]]</f>
        <v>100.56100000000001</v>
      </c>
      <c r="AR267" s="108">
        <v>0.41805555555555557</v>
      </c>
      <c r="AS267" s="108">
        <v>0</v>
      </c>
      <c r="AT267" s="108">
        <v>0</v>
      </c>
      <c r="AU267" s="136"/>
      <c r="AV267" s="136"/>
      <c r="AW267" s="14"/>
      <c r="AX267" s="14"/>
      <c r="AY267" s="164">
        <f t="shared" si="26"/>
        <v>0</v>
      </c>
      <c r="AZ267" s="153"/>
      <c r="BA267" s="109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50"/>
      <c r="BG267" s="16"/>
      <c r="BH267" s="17">
        <v>0</v>
      </c>
      <c r="BI267" s="17"/>
      <c r="BJ267" s="17" t="s">
        <v>1411</v>
      </c>
      <c r="BK267" s="18" t="s">
        <v>1411</v>
      </c>
      <c r="BL267" s="16"/>
      <c r="BM267" s="130" t="s">
        <v>447</v>
      </c>
      <c r="BN267" s="130" t="s">
        <v>471</v>
      </c>
      <c r="BO267" s="130" t="s">
        <v>471</v>
      </c>
      <c r="BP267" s="18" t="s">
        <v>1412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8" t="str">
        <f t="shared" si="31"/>
        <v>CondiçõesClimáticaChuva</v>
      </c>
    </row>
    <row r="268" spans="1:72">
      <c r="A268" s="47" t="str">
        <f t="shared" si="27"/>
        <v>EDSON (TP-719)46064</v>
      </c>
      <c r="B268" s="102">
        <v>46064</v>
      </c>
      <c r="C268" s="135">
        <f>IF(BS_CONTROLE[[#This Row],[DATA]]="","",WEEKNUM(BS_CONTROLE[[#This Row],[DATA]]))</f>
        <v>7</v>
      </c>
      <c r="D268" s="104" t="s">
        <v>875</v>
      </c>
      <c r="E268" s="159"/>
      <c r="F268" s="126" t="s">
        <v>782</v>
      </c>
      <c r="G268" s="142" t="str">
        <f>IF(D268="","*",VLOOKUP(F268,BS_ATIVIDADE[],3,FALSE))</f>
        <v>TRILHO - SUBSTITUIÇÂO</v>
      </c>
      <c r="H268" s="105" t="s">
        <v>593</v>
      </c>
      <c r="I268" s="105" t="s">
        <v>593</v>
      </c>
      <c r="J268" s="105">
        <v>55</v>
      </c>
      <c r="K268" s="105">
        <v>102</v>
      </c>
      <c r="L268" s="105" t="s">
        <v>593</v>
      </c>
      <c r="M268" s="105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5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6">
        <v>0.45833333333333331</v>
      </c>
      <c r="P268" s="106">
        <v>8.3333333333333329E-2</v>
      </c>
      <c r="Q268" s="172">
        <v>312</v>
      </c>
      <c r="R268" s="10" t="str">
        <f>IFERROR(_xlfn.XLOOKUP(F268, BS_ATIVIDADE[ATIVIDADE],BS_ATIVIDADE[UNIDADE] ), "*")</f>
        <v>M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51" t="s">
        <v>1220</v>
      </c>
      <c r="W268" s="151" t="s">
        <v>1336</v>
      </c>
      <c r="X268" s="104" t="s">
        <v>421</v>
      </c>
      <c r="Y268" s="129" t="s">
        <v>424</v>
      </c>
      <c r="Z268" s="104"/>
      <c r="AA268" s="105" t="s">
        <v>593</v>
      </c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ZKW-ZLU</v>
      </c>
      <c r="AN268" s="105" t="str">
        <f>IF(BS_CONTROLE[[#This Row],[SB]]=0, "-", BS_CONTROLE[[#This Row],[SB]])</f>
        <v>102ZKW2</v>
      </c>
      <c r="AO268" s="105">
        <f>IF(BS_CONTROLE[[#This Row],[SUB]]=0, "-", BS_CONTROLE[[#This Row],[SUB]])</f>
        <v>55</v>
      </c>
      <c r="AP268" s="105">
        <f>BS_CONTROLE[[#This Row],[KM - Inicio]]</f>
        <v>102</v>
      </c>
      <c r="AQ268" s="105">
        <f>BS_CONTROLE[[#This Row],[KM - Inicio]]</f>
        <v>102</v>
      </c>
      <c r="AR268" s="108">
        <v>0.45833333333333331</v>
      </c>
      <c r="AS268" s="108">
        <v>0.46527777777777779</v>
      </c>
      <c r="AT268" s="108">
        <v>0.54861111111111116</v>
      </c>
      <c r="AU268" s="136"/>
      <c r="AV268" s="136"/>
      <c r="AW268" s="14"/>
      <c r="AX268" s="14"/>
      <c r="AY268" s="164">
        <f t="shared" si="26"/>
        <v>8.333333333333337E-2</v>
      </c>
      <c r="AZ268" s="153"/>
      <c r="BA268" s="109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50"/>
      <c r="BG268" s="16"/>
      <c r="BH268" s="17">
        <v>2</v>
      </c>
      <c r="BI268" s="17"/>
      <c r="BJ268" s="17" t="s">
        <v>1413</v>
      </c>
      <c r="BK268" s="18" t="s">
        <v>1414</v>
      </c>
      <c r="BL268" s="16"/>
      <c r="BM268" s="130" t="s">
        <v>445</v>
      </c>
      <c r="BN268" s="130" t="s">
        <v>445</v>
      </c>
      <c r="BO268" s="130" t="s">
        <v>445</v>
      </c>
      <c r="BP268" s="18" t="s">
        <v>593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8" t="str">
        <f t="shared" si="31"/>
        <v>OKOK</v>
      </c>
    </row>
    <row r="269" spans="1:72">
      <c r="A269" s="47" t="str">
        <f t="shared" si="27"/>
        <v>CLEBISON (TP-728)46064</v>
      </c>
      <c r="B269" s="102">
        <v>46064</v>
      </c>
      <c r="C269" s="135">
        <f>IF(BS_CONTROLE[[#This Row],[DATA]]="","",WEEKNUM(BS_CONTROLE[[#This Row],[DATA]]))</f>
        <v>7</v>
      </c>
      <c r="D269" s="104" t="s">
        <v>864</v>
      </c>
      <c r="E269" s="159">
        <v>203</v>
      </c>
      <c r="F269" s="126" t="s">
        <v>775</v>
      </c>
      <c r="G269" s="142" t="str">
        <f>IF(D269="","*",VLOOKUP(F269,BS_ATIVIDADE[],3,FALSE))</f>
        <v>SOLDA</v>
      </c>
      <c r="H269" s="106" t="s">
        <v>593</v>
      </c>
      <c r="I269" s="106" t="s">
        <v>593</v>
      </c>
      <c r="J269" s="105">
        <v>55</v>
      </c>
      <c r="K269" s="105">
        <v>104</v>
      </c>
      <c r="L269" s="105" t="s">
        <v>593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7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6">
        <v>0.45833333333333331</v>
      </c>
      <c r="P269" s="106">
        <v>8.3333333333333329E-2</v>
      </c>
      <c r="Q269" s="105">
        <v>1</v>
      </c>
      <c r="R269" s="10" t="str">
        <f>IFERROR(_xlfn.XLOOKUP(F269, BS_ATIVIDADE[ATIVIDADE],BS_ATIVIDADE[UNIDADE] ), "*")</f>
        <v>Nº DE SOLDA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51" t="s">
        <v>1220</v>
      </c>
      <c r="W269" s="151" t="s">
        <v>1055</v>
      </c>
      <c r="X269" s="104" t="s">
        <v>421</v>
      </c>
      <c r="Y269" s="129" t="s">
        <v>424</v>
      </c>
      <c r="Z269" s="104"/>
      <c r="AA269" s="105" t="s">
        <v>593</v>
      </c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5" t="str">
        <f>IF(BS_CONTROLE[[#This Row],[Entre - Estações]]=0, "-", BS_CONTROLE[[#This Row],[Entre - Estações]])</f>
        <v>ZKW-ZLU</v>
      </c>
      <c r="AN269" s="105">
        <f>IF(BS_CONTROLE[[#This Row],[SB]]=0, "-", BS_CONTROLE[[#This Row],[SB]])</f>
        <v>1051032</v>
      </c>
      <c r="AO269" s="105">
        <f>IF(BS_CONTROLE[[#This Row],[SUB]]=0, "-", BS_CONTROLE[[#This Row],[SUB]])</f>
        <v>55</v>
      </c>
      <c r="AP269" s="105">
        <f>BS_CONTROLE[[#This Row],[KM - Inicio]]</f>
        <v>104</v>
      </c>
      <c r="AQ269" s="105">
        <f>BS_CONTROLE[[#This Row],[KM - Inicio]]</f>
        <v>104</v>
      </c>
      <c r="AR269" s="108">
        <v>0</v>
      </c>
      <c r="AS269" s="108">
        <v>0</v>
      </c>
      <c r="AT269" s="108">
        <v>0</v>
      </c>
      <c r="AU269" s="136"/>
      <c r="AV269" s="136"/>
      <c r="AW269" s="14"/>
      <c r="AX269" s="14"/>
      <c r="AY269" s="164">
        <f t="shared" si="26"/>
        <v>0</v>
      </c>
      <c r="AZ269" s="153"/>
      <c r="BA269" s="109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50"/>
      <c r="BG269" s="16"/>
      <c r="BH269" s="17">
        <v>0</v>
      </c>
      <c r="BI269" s="17"/>
      <c r="BJ269" s="17" t="s">
        <v>1397</v>
      </c>
      <c r="BK269" s="18" t="s">
        <v>1397</v>
      </c>
      <c r="BL269" s="16"/>
      <c r="BM269" s="130" t="s">
        <v>447</v>
      </c>
      <c r="BN269" s="130" t="s">
        <v>471</v>
      </c>
      <c r="BO269" s="130" t="s">
        <v>471</v>
      </c>
      <c r="BP269" s="18" t="s">
        <v>1397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8" t="str">
        <f t="shared" si="31"/>
        <v>CondiçõesClimáticaChuva</v>
      </c>
    </row>
    <row r="270" spans="1:72">
      <c r="A270" s="47" t="str">
        <f t="shared" si="27"/>
        <v>ISMAEL(TP-726)46064</v>
      </c>
      <c r="B270" s="102">
        <v>46064</v>
      </c>
      <c r="C270" s="135">
        <f>IF(BS_CONTROLE[[#This Row],[DATA]]="","",WEEKNUM(BS_CONTROLE[[#This Row],[DATA]]))</f>
        <v>7</v>
      </c>
      <c r="D270" s="104" t="s">
        <v>892</v>
      </c>
      <c r="E270" s="159">
        <v>204</v>
      </c>
      <c r="F270" s="126" t="s">
        <v>775</v>
      </c>
      <c r="G270" s="142" t="str">
        <f>IF(D270="","*",VLOOKUP(F270,BS_ATIVIDADE[],3,FALSE))</f>
        <v>SOLDA</v>
      </c>
      <c r="H270" s="105"/>
      <c r="I270" s="105"/>
      <c r="J270" s="105">
        <v>55</v>
      </c>
      <c r="K270" s="105">
        <v>104</v>
      </c>
      <c r="L270" s="105" t="s">
        <v>593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7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6">
        <v>0.45833333333333331</v>
      </c>
      <c r="P270" s="106">
        <v>8.3333333333333329E-2</v>
      </c>
      <c r="Q270" s="105">
        <v>1</v>
      </c>
      <c r="R270" s="10" t="str">
        <f>IFERROR(_xlfn.XLOOKUP(F270, BS_ATIVIDADE[ATIVIDADE],BS_ATIVIDADE[UNIDADE] ), "*")</f>
        <v>Nº DE SOLDA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51" t="s">
        <v>1220</v>
      </c>
      <c r="W270" s="151" t="s">
        <v>1055</v>
      </c>
      <c r="X270" s="104" t="s">
        <v>421</v>
      </c>
      <c r="Y270" s="129" t="s">
        <v>424</v>
      </c>
      <c r="Z270" s="104"/>
      <c r="AA270" s="105" t="s">
        <v>593</v>
      </c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ZKW-ZLU</v>
      </c>
      <c r="AN270" s="105">
        <f>IF(BS_CONTROLE[[#This Row],[SB]]=0, "-", BS_CONTROLE[[#This Row],[SB]])</f>
        <v>1051032</v>
      </c>
      <c r="AO270" s="105">
        <f>IF(BS_CONTROLE[[#This Row],[SUB]]=0, "-", BS_CONTROLE[[#This Row],[SUB]])</f>
        <v>55</v>
      </c>
      <c r="AP270" s="105">
        <f>BS_CONTROLE[[#This Row],[KM - Inicio]]</f>
        <v>104</v>
      </c>
      <c r="AQ270" s="105">
        <f>BS_CONTROLE[[#This Row],[KM - Inicio]]</f>
        <v>104</v>
      </c>
      <c r="AR270" s="108">
        <v>0</v>
      </c>
      <c r="AS270" s="108">
        <v>0</v>
      </c>
      <c r="AT270" s="108">
        <v>0</v>
      </c>
      <c r="AU270" s="136"/>
      <c r="AV270" s="136"/>
      <c r="AW270" s="14"/>
      <c r="AX270" s="14"/>
      <c r="AY270" s="164">
        <f t="shared" si="26"/>
        <v>0</v>
      </c>
      <c r="AZ270" s="153"/>
      <c r="BA270" s="109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0</v>
      </c>
      <c r="BI270" s="17"/>
      <c r="BJ270" s="17" t="s">
        <v>1397</v>
      </c>
      <c r="BK270" s="18" t="s">
        <v>1397</v>
      </c>
      <c r="BL270" s="16"/>
      <c r="BM270" s="130" t="s">
        <v>447</v>
      </c>
      <c r="BN270" s="130" t="s">
        <v>471</v>
      </c>
      <c r="BO270" s="130" t="s">
        <v>471</v>
      </c>
      <c r="BP270" s="18" t="s">
        <v>1397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8" t="str">
        <f t="shared" si="31"/>
        <v>CondiçõesClimáticaChuva</v>
      </c>
    </row>
    <row r="271" spans="1:72">
      <c r="A271" s="47" t="str">
        <f t="shared" si="27"/>
        <v>V8946064</v>
      </c>
      <c r="B271" s="102">
        <v>46064</v>
      </c>
      <c r="C271" s="135">
        <f>IF(BS_CONTROLE[[#This Row],[DATA]]="","",WEEKNUM(BS_CONTROLE[[#This Row],[DATA]]))</f>
        <v>7</v>
      </c>
      <c r="D271" s="104" t="s">
        <v>803</v>
      </c>
      <c r="E271" s="159"/>
      <c r="F271" s="126" t="s">
        <v>698</v>
      </c>
      <c r="G271" s="142" t="str">
        <f>IF(D271="","*",VLOOKUP(F271,BS_ATIVIDADE[],3,FALSE))</f>
        <v>MECANIZAÇÃO - SOCADORA</v>
      </c>
      <c r="H271" s="105" t="s">
        <v>201</v>
      </c>
      <c r="I271" s="105" t="s">
        <v>201</v>
      </c>
      <c r="J271" s="105">
        <v>55</v>
      </c>
      <c r="K271" s="105">
        <v>106</v>
      </c>
      <c r="L271" s="105" t="s">
        <v>593</v>
      </c>
      <c r="M271" s="105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5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6">
        <v>0.41666666666666669</v>
      </c>
      <c r="P271" s="106">
        <v>8.3333333333333329E-2</v>
      </c>
      <c r="Q271" s="172">
        <v>480</v>
      </c>
      <c r="R271" s="10" t="str">
        <f>IFERROR(_xlfn.XLOOKUP(F271, BS_ATIVIDADE[ATIVIDADE],BS_ATIVIDADE[UNIDADE] ), "*")</f>
        <v>M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51" t="s">
        <v>1061</v>
      </c>
      <c r="W271" s="151" t="s">
        <v>1050</v>
      </c>
      <c r="X271" s="104" t="s">
        <v>421</v>
      </c>
      <c r="Y271" s="129" t="s">
        <v>424</v>
      </c>
      <c r="Z271" s="104"/>
      <c r="AA271" s="105">
        <v>1</v>
      </c>
      <c r="AB271" s="103" t="s">
        <v>412</v>
      </c>
      <c r="AC271" s="152"/>
      <c r="AD271" s="107">
        <v>0.35416666666666669</v>
      </c>
      <c r="AE271" s="105">
        <v>6239</v>
      </c>
      <c r="AF271" s="105" t="s">
        <v>593</v>
      </c>
      <c r="AG271" s="105"/>
      <c r="AH271" s="15"/>
      <c r="AI271" s="126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5" t="str">
        <f>IF(BS_CONTROLE[[#This Row],[Entre - Estações]]=0, "-", BS_CONTROLE[[#This Row],[Entre - Estações]])</f>
        <v>ZKW-ZLU</v>
      </c>
      <c r="AN271" s="105" t="str">
        <f>IF(BS_CONTROLE[[#This Row],[SB]]=0, "-", BS_CONTROLE[[#This Row],[SB]])</f>
        <v>ZLU1052</v>
      </c>
      <c r="AO271" s="105">
        <f>IF(BS_CONTROLE[[#This Row],[SUB]]=0, "-", BS_CONTROLE[[#This Row],[SUB]])</f>
        <v>55</v>
      </c>
      <c r="AP271" s="105">
        <f>BS_CONTROLE[[#This Row],[KM - Inicio]]</f>
        <v>106</v>
      </c>
      <c r="AQ271" s="105">
        <f>BS_CONTROLE[[#This Row],[KM - Inicio]]</f>
        <v>106</v>
      </c>
      <c r="AR271" s="108">
        <v>0.39513888888888887</v>
      </c>
      <c r="AS271" s="108">
        <v>0.46319444444444446</v>
      </c>
      <c r="AT271" s="108">
        <v>0.5625</v>
      </c>
      <c r="AU271" s="136"/>
      <c r="AV271" s="136"/>
      <c r="AW271" s="14"/>
      <c r="AX271" s="14"/>
      <c r="AY271" s="164">
        <f t="shared" si="26"/>
        <v>9.9305555555555536E-2</v>
      </c>
      <c r="AZ271" s="153"/>
      <c r="BA271" s="109">
        <v>810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>
        <v>2</v>
      </c>
      <c r="BH271" s="17">
        <v>2</v>
      </c>
      <c r="BI271" s="17"/>
      <c r="BJ271" s="17" t="s">
        <v>1415</v>
      </c>
      <c r="BK271" s="18" t="s">
        <v>1416</v>
      </c>
      <c r="BL271" s="16"/>
      <c r="BM271" s="130" t="s">
        <v>445</v>
      </c>
      <c r="BN271" s="130" t="s">
        <v>445</v>
      </c>
      <c r="BO271" s="130" t="s">
        <v>445</v>
      </c>
      <c r="BP271" s="18" t="s">
        <v>593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1.6875</v>
      </c>
      <c r="BT271" s="8" t="str">
        <f t="shared" si="31"/>
        <v>OKOK</v>
      </c>
    </row>
    <row r="272" spans="1:72">
      <c r="A272" s="47" t="str">
        <f t="shared" si="27"/>
        <v>W6046064</v>
      </c>
      <c r="B272" s="102">
        <v>46064</v>
      </c>
      <c r="C272" s="135">
        <f>IF(BS_CONTROLE[[#This Row],[DATA]]="","",WEEKNUM(BS_CONTROLE[[#This Row],[DATA]]))</f>
        <v>7</v>
      </c>
      <c r="D272" s="104" t="s">
        <v>826</v>
      </c>
      <c r="E272" s="159">
        <v>230</v>
      </c>
      <c r="F272" s="126" t="s">
        <v>756</v>
      </c>
      <c r="G272" s="142" t="str">
        <f>IF(D272="","*",VLOOKUP(F272,BS_ATIVIDADE[],3,FALSE))</f>
        <v>DORMENTE - DESCARGA</v>
      </c>
      <c r="H272" s="106" t="s">
        <v>212</v>
      </c>
      <c r="I272" s="106" t="s">
        <v>201</v>
      </c>
      <c r="J272" s="105">
        <v>48</v>
      </c>
      <c r="K272" s="105">
        <v>118</v>
      </c>
      <c r="L272" s="105">
        <v>113.3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6">
        <v>0.35416666666666669</v>
      </c>
      <c r="P272" s="106">
        <v>5.5555555555555552E-2</v>
      </c>
      <c r="Q272" s="105">
        <v>45</v>
      </c>
      <c r="R272" s="10" t="str">
        <f>IFERROR(_xlfn.XLOOKUP(F272, BS_ATIVIDADE[ATIVIDADE],BS_ATIVIDADE[UNIDADE] ), "*")</f>
        <v>Nº DE DORMENTES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5" t="s">
        <v>1220</v>
      </c>
      <c r="W272" s="151" t="s">
        <v>1379</v>
      </c>
      <c r="X272" s="104" t="s">
        <v>421</v>
      </c>
      <c r="Y272" s="129" t="s">
        <v>424</v>
      </c>
      <c r="Z272" s="104"/>
      <c r="AA272" s="105">
        <v>1</v>
      </c>
      <c r="AB272" s="103" t="s">
        <v>412</v>
      </c>
      <c r="AC272" s="152"/>
      <c r="AD272" s="107">
        <v>0.29166666666666669</v>
      </c>
      <c r="AE272" s="105">
        <v>7694</v>
      </c>
      <c r="AF272" s="105" t="s">
        <v>593</v>
      </c>
      <c r="AG272" s="105"/>
      <c r="AH272" s="15"/>
      <c r="AI272" s="126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5" t="str">
        <f>IF(BS_CONTROLE[[#This Row],[Entre - Estações]]=0, "-", BS_CONTROLE[[#This Row],[Entre - Estações]])</f>
        <v>ZLU-ZWI</v>
      </c>
      <c r="AN272" s="105" t="str">
        <f>IF(BS_CONTROLE[[#This Row],[SB]]=0, "-", BS_CONTROLE[[#This Row],[SB]])</f>
        <v>ZWI1131</v>
      </c>
      <c r="AO272" s="105">
        <f>IF(BS_CONTROLE[[#This Row],[SUB]]=0, "-", BS_CONTROLE[[#This Row],[SUB]])</f>
        <v>48</v>
      </c>
      <c r="AP272" s="105">
        <f>BS_CONTROLE[[#This Row],[KM - Inicio]]</f>
        <v>118</v>
      </c>
      <c r="AQ272" s="105">
        <f>BS_CONTROLE[[#This Row],[KM - Inicio]]</f>
        <v>118</v>
      </c>
      <c r="AR272" s="108">
        <v>0.34027777777777779</v>
      </c>
      <c r="AS272" s="108">
        <v>0</v>
      </c>
      <c r="AT272" s="108">
        <v>0</v>
      </c>
      <c r="AU272" s="136"/>
      <c r="AV272" s="136"/>
      <c r="AW272" s="14"/>
      <c r="AX272" s="14"/>
      <c r="AY272" s="164">
        <f t="shared" si="26"/>
        <v>0</v>
      </c>
      <c r="AZ272" s="153"/>
      <c r="BA272" s="109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50"/>
      <c r="BG272" s="16"/>
      <c r="BH272" s="17">
        <v>0</v>
      </c>
      <c r="BI272" s="17"/>
      <c r="BJ272" s="17" t="s">
        <v>1417</v>
      </c>
      <c r="BK272" s="18" t="s">
        <v>1417</v>
      </c>
      <c r="BL272" s="16"/>
      <c r="BM272" s="130" t="s">
        <v>436</v>
      </c>
      <c r="BN272" s="130" t="s">
        <v>456</v>
      </c>
      <c r="BO272" s="130" t="s">
        <v>522</v>
      </c>
      <c r="BP272" s="18" t="s">
        <v>1417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8" t="str">
        <f t="shared" si="31"/>
        <v>MecânicaLocomotiva</v>
      </c>
    </row>
    <row r="273" spans="1:72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>
      <c r="A274" s="47" t="str">
        <f t="shared" si="27"/>
        <v>CAIQUE (TMA-677)46064</v>
      </c>
      <c r="B274" s="102">
        <v>46064</v>
      </c>
      <c r="C274" s="135">
        <f>IF(BS_CONTROLE[[#This Row],[DATA]]="","",WEEKNUM(BS_CONTROLE[[#This Row],[DATA]]))</f>
        <v>7</v>
      </c>
      <c r="D274" s="104" t="s">
        <v>859</v>
      </c>
      <c r="E274" s="159">
        <v>268</v>
      </c>
      <c r="F274" s="126" t="s">
        <v>726</v>
      </c>
      <c r="G274" s="142" t="str">
        <f>IF(D274="","*",VLOOKUP(F274,BS_ATIVIDADE[],3,FALSE))</f>
        <v>MODERNIZAÇÃO</v>
      </c>
      <c r="H274" s="106" t="s">
        <v>593</v>
      </c>
      <c r="I274" s="106" t="s">
        <v>593</v>
      </c>
      <c r="J274" s="105">
        <v>48</v>
      </c>
      <c r="K274" s="105">
        <v>123.465</v>
      </c>
      <c r="L274" s="105" t="s">
        <v>593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7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6">
        <v>0.35416666666666669</v>
      </c>
      <c r="P274" s="106">
        <v>6.9444444444444448E-2</v>
      </c>
      <c r="Q274" s="105">
        <v>1</v>
      </c>
      <c r="R274" s="10" t="str">
        <f>IFERROR(_xlfn.XLOOKUP(F274, BS_ATIVIDADE[ATIVIDADE],BS_ATIVIDADE[UNIDADE] ), "*")</f>
        <v>Nº DE SOLDA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5" t="s">
        <v>1100</v>
      </c>
      <c r="W274" s="151" t="s">
        <v>1055</v>
      </c>
      <c r="X274" s="104" t="s">
        <v>421</v>
      </c>
      <c r="Y274" s="129" t="s">
        <v>424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ZWI-ZEM</v>
      </c>
      <c r="AN274" s="105">
        <v>1231211</v>
      </c>
      <c r="AO274" s="105">
        <f>IF(BS_CONTROLE[[#This Row],[SUB]]=0, "-", BS_CONTROLE[[#This Row],[SUB]])</f>
        <v>48</v>
      </c>
      <c r="AP274" s="105">
        <v>121.31100000000001</v>
      </c>
      <c r="AQ274" s="105" t="s">
        <v>593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4">
        <f t="shared" si="26"/>
        <v>0</v>
      </c>
      <c r="AZ274" s="153"/>
      <c r="BA274" s="109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50"/>
      <c r="BG274" s="16"/>
      <c r="BH274" s="17">
        <v>0</v>
      </c>
      <c r="BI274" s="17"/>
      <c r="BJ274" s="17" t="s">
        <v>1397</v>
      </c>
      <c r="BK274" s="18" t="s">
        <v>1397</v>
      </c>
      <c r="BL274" s="16"/>
      <c r="BM274" s="130" t="s">
        <v>447</v>
      </c>
      <c r="BN274" s="130" t="s">
        <v>471</v>
      </c>
      <c r="BO274" s="130" t="s">
        <v>471</v>
      </c>
      <c r="BP274" s="18" t="s">
        <v>1397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8" t="str">
        <f t="shared" si="31"/>
        <v>CondiçõesClimáticaChuva</v>
      </c>
    </row>
    <row r="275" spans="1:72">
      <c r="A275" s="47" t="str">
        <f t="shared" si="27"/>
        <v>ADENISON (TP-810)46064</v>
      </c>
      <c r="B275" s="102">
        <v>46064</v>
      </c>
      <c r="C275" s="135">
        <f>IF(BS_CONTROLE[[#This Row],[DATA]]="","",WEEKNUM(BS_CONTROLE[[#This Row],[DATA]]))</f>
        <v>7</v>
      </c>
      <c r="D275" s="104" t="s">
        <v>847</v>
      </c>
      <c r="E275" s="159">
        <v>269</v>
      </c>
      <c r="F275" s="126" t="s">
        <v>726</v>
      </c>
      <c r="G275" s="142" t="str">
        <f>IF(D275="","*",VLOOKUP(F275,BS_ATIVIDADE[],3,FALSE))</f>
        <v>MODERNIZAÇÃO</v>
      </c>
      <c r="H275" s="106" t="s">
        <v>593</v>
      </c>
      <c r="I275" s="106" t="s">
        <v>593</v>
      </c>
      <c r="J275" s="105">
        <v>48</v>
      </c>
      <c r="K275" s="105">
        <v>123.929</v>
      </c>
      <c r="L275" s="105" t="s">
        <v>593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7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6">
        <v>0.35416666666666669</v>
      </c>
      <c r="P275" s="106">
        <v>6.9444444444444448E-2</v>
      </c>
      <c r="Q275" s="105">
        <v>1</v>
      </c>
      <c r="R275" s="10" t="str">
        <f>IFERROR(_xlfn.XLOOKUP(F275, BS_ATIVIDADE[ATIVIDADE],BS_ATIVIDADE[UNIDADE] ), "*")</f>
        <v>Nº DE SOLDA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5" t="s">
        <v>1100</v>
      </c>
      <c r="W275" s="151" t="s">
        <v>1055</v>
      </c>
      <c r="X275" s="104" t="s">
        <v>421</v>
      </c>
      <c r="Y275" s="129" t="s">
        <v>424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ZWI-ZEM</v>
      </c>
      <c r="AN275" s="105">
        <f>IF(BS_CONTROLE[[#This Row],[SB]]=0, "-", BS_CONTROLE[[#This Row],[SB]])</f>
        <v>1241231</v>
      </c>
      <c r="AO275" s="105">
        <f>IF(BS_CONTROLE[[#This Row],[SUB]]=0, "-", BS_CONTROLE[[#This Row],[SUB]])</f>
        <v>48</v>
      </c>
      <c r="AP275" s="105">
        <f>BS_CONTROLE[[#This Row],[KM - Inicio]]</f>
        <v>123.929</v>
      </c>
      <c r="AQ275" s="105">
        <f>BS_CONTROLE[[#This Row],[KM - Inicio]]</f>
        <v>123.929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4">
        <f t="shared" si="26"/>
        <v>0</v>
      </c>
      <c r="AZ275" s="153"/>
      <c r="BA275" s="109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50"/>
      <c r="BG275" s="16"/>
      <c r="BH275" s="17">
        <v>0</v>
      </c>
      <c r="BI275" s="17"/>
      <c r="BJ275" s="17" t="s">
        <v>1397</v>
      </c>
      <c r="BK275" s="18" t="s">
        <v>1397</v>
      </c>
      <c r="BL275" s="16"/>
      <c r="BM275" s="130" t="s">
        <v>447</v>
      </c>
      <c r="BN275" s="130" t="s">
        <v>471</v>
      </c>
      <c r="BO275" s="130" t="s">
        <v>471</v>
      </c>
      <c r="BP275" s="18" t="s">
        <v>1397</v>
      </c>
      <c r="BQ275" s="12" t="str">
        <f t="shared" si="28"/>
        <v>Produção e Intervalo</v>
      </c>
      <c r="BR275" s="19">
        <f t="shared" ref="BR275" si="32">IF(OR(B275="",F275=""),"*",AY275/P275)</f>
        <v>0</v>
      </c>
      <c r="BS275" s="19">
        <f t="shared" ref="BS275" si="33">IF(OR(B275="",F275=""),"*",BA275/Q275)</f>
        <v>0</v>
      </c>
      <c r="BT275" s="8" t="str">
        <f t="shared" si="31"/>
        <v>CondiçõesClimáticaChuva</v>
      </c>
    </row>
    <row r="276" spans="1:72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>
        <v>1</v>
      </c>
      <c r="AB276" s="103" t="s">
        <v>412</v>
      </c>
      <c r="AC276" s="152"/>
      <c r="AD276" s="107">
        <v>0.3125</v>
      </c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>
      <c r="A277" s="47" t="str">
        <f t="shared" si="27"/>
        <v>W9546064</v>
      </c>
      <c r="B277" s="102">
        <v>46064</v>
      </c>
      <c r="C277" s="135">
        <f>IF(BS_CONTROLE[[#This Row],[DATA]]="","",WEEKNUM(BS_CONTROLE[[#This Row],[DATA]]))</f>
        <v>7</v>
      </c>
      <c r="D277" s="104" t="s">
        <v>839</v>
      </c>
      <c r="E277" s="159">
        <v>210</v>
      </c>
      <c r="F277" s="126" t="s">
        <v>607</v>
      </c>
      <c r="G277" s="142" t="str">
        <f>IF(D277="","*",VLOOKUP(F277,BS_ATIVIDADE[],3,FALSE))</f>
        <v>OUTROS</v>
      </c>
      <c r="H277" s="106" t="s">
        <v>1352</v>
      </c>
      <c r="I277" s="106" t="s">
        <v>335</v>
      </c>
      <c r="J277" s="105">
        <v>54</v>
      </c>
      <c r="K277" s="105">
        <v>67</v>
      </c>
      <c r="L277" s="105" t="s">
        <v>593</v>
      </c>
      <c r="M277" s="127" t="s">
        <v>1353</v>
      </c>
      <c r="N277" s="127" t="s">
        <v>1354</v>
      </c>
      <c r="O277" s="106">
        <v>0.33333333333333331</v>
      </c>
      <c r="P277" s="106">
        <v>4.1666666666666664E-2</v>
      </c>
      <c r="Q277" s="105">
        <v>1</v>
      </c>
      <c r="R277" s="10" t="str">
        <f>IFERROR(_xlfn.XLOOKUP(F277, BS_ATIVIDADE[ATIVIDADE],BS_ATIVIDADE[UNIDADE] ), "*")</f>
        <v>BINÁRIO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5" t="s">
        <v>1143</v>
      </c>
      <c r="W277" s="151" t="s">
        <v>1047</v>
      </c>
      <c r="X277" s="104" t="s">
        <v>421</v>
      </c>
      <c r="Y277" s="129" t="s">
        <v>424</v>
      </c>
      <c r="Z277" s="104"/>
      <c r="AA277" s="105">
        <v>1</v>
      </c>
      <c r="AB277" s="103" t="s">
        <v>412</v>
      </c>
      <c r="AC277" s="152"/>
      <c r="AD277" s="107">
        <v>0.29166666666666669</v>
      </c>
      <c r="AE277" s="105">
        <v>6293</v>
      </c>
      <c r="AF277" s="105"/>
      <c r="AG277" s="105"/>
      <c r="AH277" s="15"/>
      <c r="AI277" s="126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5" t="str">
        <f>IF(BS_CONTROLE[[#This Row],[Entre - Estações]]=0, "-", BS_CONTROLE[[#This Row],[Entre - Estações]])</f>
        <v>ZEV-ZTP</v>
      </c>
      <c r="AN277" s="105" t="str">
        <f>IF(BS_CONTROLE[[#This Row],[SB]]=0, "-", BS_CONTROLE[[#This Row],[SB]])</f>
        <v>ZEVZPT</v>
      </c>
      <c r="AO277" s="105">
        <f>IF(BS_CONTROLE[[#This Row],[SUB]]=0, "-", BS_CONTROLE[[#This Row],[SUB]])</f>
        <v>54</v>
      </c>
      <c r="AP277" s="105">
        <f>BS_CONTROLE[[#This Row],[KM - Inicio]]</f>
        <v>67</v>
      </c>
      <c r="AQ277" s="105">
        <f>BS_CONTROLE[[#This Row],[KM - Inicio]]</f>
        <v>67</v>
      </c>
      <c r="AR277" s="108">
        <v>0.32013888888888886</v>
      </c>
      <c r="AS277" s="108">
        <v>0</v>
      </c>
      <c r="AT277" s="108">
        <v>4.1666666666666664E-2</v>
      </c>
      <c r="AU277" s="136"/>
      <c r="AV277" s="136"/>
      <c r="AW277" s="14"/>
      <c r="AX277" s="14"/>
      <c r="AY277" s="164">
        <f t="shared" si="26"/>
        <v>4.1666666666666664E-2</v>
      </c>
      <c r="AZ277" s="153"/>
      <c r="BA277" s="109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50"/>
      <c r="BG277" s="16"/>
      <c r="BH277" s="17">
        <v>2</v>
      </c>
      <c r="BI277" s="17"/>
      <c r="BJ277" s="17" t="s">
        <v>1418</v>
      </c>
      <c r="BK277" s="18" t="s">
        <v>1418</v>
      </c>
      <c r="BL277" s="16"/>
      <c r="BM277" s="130" t="s">
        <v>445</v>
      </c>
      <c r="BN277" s="130" t="s">
        <v>445</v>
      </c>
      <c r="BO277" s="130" t="s">
        <v>445</v>
      </c>
      <c r="BP277" s="18"/>
      <c r="BQ277" s="12" t="str">
        <f t="shared" si="28"/>
        <v>Aderente</v>
      </c>
      <c r="BR277" s="19">
        <f t="shared" ref="BR277" si="34">IF(OR(B277="",F277=""),"*",AY277/P277)</f>
        <v>1</v>
      </c>
      <c r="BS277" s="19">
        <f t="shared" ref="BS277" si="35">IF(OR(B277="",F277=""),"*",BA277/Q277)</f>
        <v>1</v>
      </c>
      <c r="BT277" s="8" t="str">
        <f t="shared" si="31"/>
        <v>OKOK</v>
      </c>
    </row>
    <row r="278" spans="1:72">
      <c r="A278" s="47" t="str">
        <f t="shared" si="27"/>
        <v>A8446064</v>
      </c>
      <c r="B278" s="102">
        <v>46064</v>
      </c>
      <c r="C278" s="135">
        <f>IF(BS_CONTROLE[[#This Row],[DATA]]="","",WEEKNUM(BS_CONTROLE[[#This Row],[DATA]]))</f>
        <v>7</v>
      </c>
      <c r="D278" s="104" t="s">
        <v>723</v>
      </c>
      <c r="E278" s="159">
        <v>277</v>
      </c>
      <c r="F278" s="126" t="s">
        <v>614</v>
      </c>
      <c r="G278" s="142" t="str">
        <f>IF(D278="","*",VLOOKUP(F278,BS_ATIVIDADE[],3,FALSE))</f>
        <v>DETECÇÃO</v>
      </c>
      <c r="H278" s="106" t="s">
        <v>1150</v>
      </c>
      <c r="I278" s="106" t="s">
        <v>1419</v>
      </c>
      <c r="J278" s="105">
        <v>92</v>
      </c>
      <c r="K278" s="105">
        <v>66</v>
      </c>
      <c r="L278" s="105" t="s">
        <v>593</v>
      </c>
      <c r="M278" s="127" t="s">
        <v>11</v>
      </c>
      <c r="N278" s="127" t="s">
        <v>1354</v>
      </c>
      <c r="O278" s="106">
        <v>0.3125</v>
      </c>
      <c r="P278" s="106">
        <v>4.1666666666666664E-2</v>
      </c>
      <c r="Q278" s="105">
        <v>52</v>
      </c>
      <c r="R278" s="10" t="str">
        <f>IFERROR(_xlfn.XLOOKUP(F278, BS_ATIVIDADE[ATIVIDADE],BS_ATIVIDADE[UNIDADE] ), "*")</f>
        <v>KM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5" t="s">
        <v>1346</v>
      </c>
      <c r="W278" s="151" t="s">
        <v>1347</v>
      </c>
      <c r="X278" s="104" t="s">
        <v>416</v>
      </c>
      <c r="Y278" s="129" t="s">
        <v>415</v>
      </c>
      <c r="Z278" s="104"/>
      <c r="AA278" s="105" t="s">
        <v>593</v>
      </c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5" t="str">
        <f>IF(BS_CONTROLE[[#This Row],[Entre - Estações]]=0, "-", BS_CONTROLE[[#This Row],[Entre - Estações]])</f>
        <v>ZEV-ZPT</v>
      </c>
      <c r="AN278" s="105" t="str">
        <f>IF(BS_CONTROLE[[#This Row],[SB]]=0, "-", BS_CONTROLE[[#This Row],[SB]])</f>
        <v>ZEVZPT</v>
      </c>
      <c r="AO278" s="105">
        <f>IF(BS_CONTROLE[[#This Row],[SUB]]=0, "-", BS_CONTROLE[[#This Row],[SUB]])</f>
        <v>92</v>
      </c>
      <c r="AP278" s="105">
        <f>BS_CONTROLE[[#This Row],[KM - Inicio]]</f>
        <v>66</v>
      </c>
      <c r="AQ278" s="105">
        <f>BS_CONTROLE[[#This Row],[KM - Inicio]]</f>
        <v>66</v>
      </c>
      <c r="AR278" s="108">
        <v>0.33611111111111114</v>
      </c>
      <c r="AS278" s="108">
        <v>0.38194444444444442</v>
      </c>
      <c r="AT278" s="108">
        <v>0.4236111111111111</v>
      </c>
      <c r="AU278" s="136"/>
      <c r="AV278" s="136"/>
      <c r="AW278" s="14"/>
      <c r="AX278" s="14"/>
      <c r="AY278" s="164">
        <f t="shared" si="26"/>
        <v>4.1666666666666685E-2</v>
      </c>
      <c r="AZ278" s="153"/>
      <c r="BA278" s="109">
        <v>52</v>
      </c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50"/>
      <c r="BG278" s="16"/>
      <c r="BH278" s="17">
        <v>2</v>
      </c>
      <c r="BI278" s="17"/>
      <c r="BJ278" s="17" t="s">
        <v>1420</v>
      </c>
      <c r="BK278" s="18" t="s">
        <v>1420</v>
      </c>
      <c r="BL278" s="16"/>
      <c r="BM278" s="130" t="s">
        <v>445</v>
      </c>
      <c r="BN278" s="130" t="s">
        <v>445</v>
      </c>
      <c r="BO278" s="130" t="s">
        <v>445</v>
      </c>
      <c r="BP278" s="18"/>
      <c r="BQ278" s="12" t="str">
        <f t="shared" si="28"/>
        <v>Aderente</v>
      </c>
      <c r="BR278" s="19">
        <f t="shared" si="29"/>
        <v>1.0000000000000004</v>
      </c>
      <c r="BS278" s="19">
        <f t="shared" si="30"/>
        <v>1</v>
      </c>
      <c r="BT278" s="8" t="str">
        <f t="shared" si="31"/>
        <v>OKOK</v>
      </c>
    </row>
    <row r="279" spans="1:72">
      <c r="A279" s="47" t="str">
        <f t="shared" si="27"/>
        <v>DIEGO (TF-42)46064</v>
      </c>
      <c r="B279" s="102">
        <v>46064</v>
      </c>
      <c r="C279" s="135">
        <f>IF(BS_CONTROLE[[#This Row],[DATA]]="","",WEEKNUM(BS_CONTROLE[[#This Row],[DATA]]))</f>
        <v>7</v>
      </c>
      <c r="D279" s="104" t="s">
        <v>870</v>
      </c>
      <c r="E279" s="159">
        <v>93</v>
      </c>
      <c r="F279" s="126" t="s">
        <v>671</v>
      </c>
      <c r="G279" s="142" t="str">
        <f>IF(D279="","*",VLOOKUP(F279,BS_ATIVIDADE[],3,FALSE))</f>
        <v>LIMPEZA LASTRO</v>
      </c>
      <c r="H279" s="106" t="s">
        <v>593</v>
      </c>
      <c r="I279" s="106" t="s">
        <v>593</v>
      </c>
      <c r="J279" s="105">
        <v>53</v>
      </c>
      <c r="K279" s="105">
        <v>109.05</v>
      </c>
      <c r="L279" s="105" t="s">
        <v>593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6">
        <v>0.41666666666666669</v>
      </c>
      <c r="P279" s="106">
        <v>8.3333333333333329E-2</v>
      </c>
      <c r="Q279" s="105">
        <v>30</v>
      </c>
      <c r="R279" s="10" t="str">
        <f>IFERROR(_xlfn.XLOOKUP(F279, BS_ATIVIDADE[ATIVIDADE],BS_ATIVIDADE[UNIDADE] ), "*")</f>
        <v>M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5" t="s">
        <v>1104</v>
      </c>
      <c r="W279" s="151" t="s">
        <v>1191</v>
      </c>
      <c r="X279" s="104" t="s">
        <v>421</v>
      </c>
      <c r="Y279" s="129" t="s">
        <v>424</v>
      </c>
      <c r="Z279" s="104"/>
      <c r="AA279" s="105" t="s">
        <v>593</v>
      </c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5" t="str">
        <f>IF(BS_CONTROLE[[#This Row],[Entre - Estações]]=0, "-", BS_CONTROLE[[#This Row],[Entre - Estações]])</f>
        <v>PAT-ZGM</v>
      </c>
      <c r="AN279" s="105" t="str">
        <f>IF(BS_CONTROLE[[#This Row],[SB]]=0, "-", BS_CONTROLE[[#This Row],[SB]])</f>
        <v>PAT1102</v>
      </c>
      <c r="AO279" s="105">
        <f>IF(BS_CONTROLE[[#This Row],[SUB]]=0, "-", BS_CONTROLE[[#This Row],[SUB]])</f>
        <v>53</v>
      </c>
      <c r="AP279" s="105">
        <f>BS_CONTROLE[[#This Row],[KM - Inicio]]</f>
        <v>109.05</v>
      </c>
      <c r="AQ279" s="105">
        <f>BS_CONTROLE[[#This Row],[KM - Inicio]]</f>
        <v>109.05</v>
      </c>
      <c r="AR279" s="108">
        <v>0.40833333333333333</v>
      </c>
      <c r="AS279" s="108">
        <v>0.48402777777777778</v>
      </c>
      <c r="AT279" s="108">
        <v>0.52569444444444446</v>
      </c>
      <c r="AU279" s="136"/>
      <c r="AV279" s="136"/>
      <c r="AW279" s="14"/>
      <c r="AX279" s="14"/>
      <c r="AY279" s="164">
        <f t="shared" si="26"/>
        <v>4.1666666666666685E-2</v>
      </c>
      <c r="AZ279" s="153"/>
      <c r="BA279" s="177">
        <v>104</v>
      </c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50"/>
      <c r="BG279" s="16"/>
      <c r="BH279" s="17">
        <v>2</v>
      </c>
      <c r="BI279" s="17"/>
      <c r="BJ279" s="17" t="s">
        <v>1421</v>
      </c>
      <c r="BK279" s="18" t="s">
        <v>1422</v>
      </c>
      <c r="BL279" s="16"/>
      <c r="BM279" s="130" t="s">
        <v>440</v>
      </c>
      <c r="BN279" s="130" t="s">
        <v>469</v>
      </c>
      <c r="BO279" s="130" t="s">
        <v>547</v>
      </c>
      <c r="BP279" s="18" t="s">
        <v>1422</v>
      </c>
      <c r="BQ279" s="12" t="str">
        <f t="shared" si="28"/>
        <v>Intervalo</v>
      </c>
      <c r="BR279" s="19">
        <f t="shared" si="29"/>
        <v>0.50000000000000022</v>
      </c>
      <c r="BS279" s="19">
        <f t="shared" si="30"/>
        <v>3.4666666666666668</v>
      </c>
      <c r="BT279" s="8" t="str">
        <f t="shared" si="31"/>
        <v>CCOCirculaçãoIntervaloOportunidade</v>
      </c>
    </row>
    <row r="280" spans="1:72">
      <c r="A280" s="47" t="str">
        <f t="shared" si="27"/>
        <v>EXPANSÃO TURMA 146064</v>
      </c>
      <c r="B280" s="102">
        <v>46064</v>
      </c>
      <c r="C280" s="135">
        <f>IF(BS_CONTROLE[[#This Row],[DATA]]="","",WEEKNUM(BS_CONTROLE[[#This Row],[DATA]]))</f>
        <v>7</v>
      </c>
      <c r="D280" s="104" t="s">
        <v>594</v>
      </c>
      <c r="E280" s="159">
        <v>279</v>
      </c>
      <c r="F280" s="126" t="s">
        <v>638</v>
      </c>
      <c r="G280" s="142" t="str">
        <f>IF(D280="","*",VLOOKUP(F280,BS_ATIVIDADE[],3,FALSE))</f>
        <v>EXPANSÃO</v>
      </c>
      <c r="H280" s="106" t="s">
        <v>593</v>
      </c>
      <c r="I280" s="106" t="s">
        <v>593</v>
      </c>
      <c r="J280" s="105">
        <v>53</v>
      </c>
      <c r="K280" s="105">
        <v>123.35</v>
      </c>
      <c r="L280" s="105" t="s">
        <v>593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6">
        <v>0.33333333333333331</v>
      </c>
      <c r="P280" s="106">
        <v>8.3333333333333329E-2</v>
      </c>
      <c r="Q280" s="105">
        <v>1</v>
      </c>
      <c r="R280" s="10" t="str">
        <f>IFERROR(_xlfn.XLOOKUP(F280, BS_ATIVIDADE[ATIVIDADE],BS_ATIVIDADE[UNIDADE] ), "*")</f>
        <v>BINÁRIO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5" t="s">
        <v>1113</v>
      </c>
      <c r="W280" s="151" t="s">
        <v>1423</v>
      </c>
      <c r="X280" s="104" t="s">
        <v>421</v>
      </c>
      <c r="Y280" s="129" t="s">
        <v>424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5" t="str">
        <f>IF(BS_CONTROLE[[#This Row],[Entre - Estações]]=0, "-", BS_CONTROLE[[#This Row],[Entre - Estações]])</f>
        <v>ZZV-ZPG</v>
      </c>
      <c r="AN280" s="105" t="str">
        <f>IF(BS_CONTROLE[[#This Row],[SB]]=0, "-", BS_CONTROLE[[#This Row],[SB]])</f>
        <v>ZPGZZV</v>
      </c>
      <c r="AO280" s="105">
        <f>IF(BS_CONTROLE[[#This Row],[SUB]]=0, "-", BS_CONTROLE[[#This Row],[SUB]])</f>
        <v>53</v>
      </c>
      <c r="AP280" s="105">
        <f>BS_CONTROLE[[#This Row],[KM - Inicio]]</f>
        <v>123.35</v>
      </c>
      <c r="AQ280" s="105">
        <f>BS_CONTROLE[[#This Row],[KM - Inicio]]</f>
        <v>123.35</v>
      </c>
      <c r="AR280" s="108">
        <v>0.34166666666666667</v>
      </c>
      <c r="AS280" s="108">
        <v>0</v>
      </c>
      <c r="AT280" s="108">
        <v>0</v>
      </c>
      <c r="AU280" s="136"/>
      <c r="AV280" s="136"/>
      <c r="AW280" s="14"/>
      <c r="AX280" s="14"/>
      <c r="AY280" s="164">
        <f t="shared" si="26"/>
        <v>0</v>
      </c>
      <c r="AZ280" s="153"/>
      <c r="BA280" s="109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50"/>
      <c r="BG280" s="16"/>
      <c r="BH280" s="17">
        <v>0</v>
      </c>
      <c r="BI280" s="17"/>
      <c r="BJ280" s="17" t="s">
        <v>1424</v>
      </c>
      <c r="BK280" s="18" t="s">
        <v>1424</v>
      </c>
      <c r="BL280" s="16"/>
      <c r="BM280" s="130" t="s">
        <v>442</v>
      </c>
      <c r="BN280" s="130" t="s">
        <v>470</v>
      </c>
      <c r="BO280" s="130" t="s">
        <v>521</v>
      </c>
      <c r="BP280" s="18" t="s">
        <v>1424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8" t="str">
        <f t="shared" si="31"/>
        <v>ExpansãoExecução</v>
      </c>
    </row>
    <row r="281" spans="1:72">
      <c r="A281" s="47" t="str">
        <f t="shared" si="27"/>
        <v>EXPANSÃO TURMA 146064</v>
      </c>
      <c r="B281" s="102">
        <v>46064</v>
      </c>
      <c r="C281" s="135">
        <f>IF(BS_CONTROLE[[#This Row],[DATA]]="","",WEEKNUM(BS_CONTROLE[[#This Row],[DATA]]))</f>
        <v>7</v>
      </c>
      <c r="D281" s="104" t="s">
        <v>594</v>
      </c>
      <c r="E281" s="159">
        <v>280</v>
      </c>
      <c r="F281" s="126" t="s">
        <v>654</v>
      </c>
      <c r="G281" s="142" t="str">
        <f>IF(D281="","*",VLOOKUP(F281,BS_ATIVIDADE[],3,FALSE))</f>
        <v>EXPANSÃO</v>
      </c>
      <c r="H281" s="106" t="s">
        <v>593</v>
      </c>
      <c r="I281" s="106" t="s">
        <v>593</v>
      </c>
      <c r="J281" s="105">
        <v>53</v>
      </c>
      <c r="K281" s="105">
        <v>123.76</v>
      </c>
      <c r="L281" s="105" t="s">
        <v>593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7" t="s">
        <v>142</v>
      </c>
      <c r="O281" s="106">
        <v>0.33333333333333331</v>
      </c>
      <c r="P281" s="106">
        <v>8.3333333333333329E-2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5" t="s">
        <v>1113</v>
      </c>
      <c r="W281" s="151" t="s">
        <v>1055</v>
      </c>
      <c r="X281" s="104" t="s">
        <v>421</v>
      </c>
      <c r="Y281" s="129" t="s">
        <v>424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5" t="str">
        <f>IF(BS_CONTROLE[[#This Row],[Entre - Estações]]=0, "-", BS_CONTROLE[[#This Row],[Entre - Estações]])</f>
        <v>ZZV-ZPG</v>
      </c>
      <c r="AN281" s="105" t="str">
        <f>IF(BS_CONTROLE[[#This Row],[SB]]=0, "-", BS_CONTROLE[[#This Row],[SB]])</f>
        <v>ZPGRUM2</v>
      </c>
      <c r="AO281" s="105">
        <f>IF(BS_CONTROLE[[#This Row],[SUB]]=0, "-", BS_CONTROLE[[#This Row],[SUB]])</f>
        <v>53</v>
      </c>
      <c r="AP281" s="105">
        <f>BS_CONTROLE[[#This Row],[KM - Inicio]]</f>
        <v>123.76</v>
      </c>
      <c r="AQ281" s="105">
        <f>BS_CONTROLE[[#This Row],[KM - Inicio]]</f>
        <v>123.76</v>
      </c>
      <c r="AR281" s="108">
        <v>0.34166666666666667</v>
      </c>
      <c r="AS281" s="108">
        <v>0.36458333333333331</v>
      </c>
      <c r="AT281" s="108">
        <v>0.48958333333333331</v>
      </c>
      <c r="AU281" s="136"/>
      <c r="AV281" s="136"/>
      <c r="AW281" s="14"/>
      <c r="AX281" s="14"/>
      <c r="AY281" s="164">
        <f t="shared" si="26"/>
        <v>0.125</v>
      </c>
      <c r="AZ281" s="153"/>
      <c r="BA281" s="109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50"/>
      <c r="BG281" s="16"/>
      <c r="BH281" s="17">
        <v>2</v>
      </c>
      <c r="BI281" s="17"/>
      <c r="BJ281" s="17" t="s">
        <v>1425</v>
      </c>
      <c r="BK281" s="18" t="s">
        <v>1426</v>
      </c>
      <c r="BL281" s="16"/>
      <c r="BM281" s="130" t="s">
        <v>445</v>
      </c>
      <c r="BN281" s="130" t="s">
        <v>445</v>
      </c>
      <c r="BO281" s="130" t="s">
        <v>445</v>
      </c>
      <c r="BP281" s="18" t="s">
        <v>593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8" t="str">
        <f t="shared" si="31"/>
        <v>OKOK</v>
      </c>
    </row>
    <row r="282" spans="1:72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>
      <c r="A283" s="47" t="str">
        <f t="shared" si="27"/>
        <v>EXPANSÃO TURMA 146065</v>
      </c>
      <c r="B283" s="102">
        <v>46065</v>
      </c>
      <c r="C283" s="135">
        <f>IF(BS_CONTROLE[[#This Row],[DATA]]="","",WEEKNUM(BS_CONTROLE[[#This Row],[DATA]]))</f>
        <v>7</v>
      </c>
      <c r="D283" s="104" t="s">
        <v>594</v>
      </c>
      <c r="E283" s="159"/>
      <c r="F283" s="126" t="s">
        <v>654</v>
      </c>
      <c r="G283" s="142" t="str">
        <f>IF(D283="","*",VLOOKUP(F283,BS_ATIVIDADE[],3,FALSE))</f>
        <v>EXPANSÃO</v>
      </c>
      <c r="H283" s="106" t="s">
        <v>593</v>
      </c>
      <c r="I283" s="106" t="s">
        <v>593</v>
      </c>
      <c r="J283" s="105">
        <v>70</v>
      </c>
      <c r="K283" s="105">
        <v>113.6</v>
      </c>
      <c r="L283" s="105" t="s">
        <v>593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6">
        <v>0.375</v>
      </c>
      <c r="P283" s="106">
        <v>6.25E-2</v>
      </c>
      <c r="Q283" s="105">
        <v>1</v>
      </c>
      <c r="R283" s="10" t="str">
        <f>IFERROR(_xlfn.XLOOKUP(F283, BS_ATIVIDADE[ATIVIDADE],BS_ATIVIDADE[UNIDADE] ), "*")</f>
        <v>Nº DE SOLDA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5" t="s">
        <v>1272</v>
      </c>
      <c r="W283" s="151" t="s">
        <v>1055</v>
      </c>
      <c r="X283" s="104" t="s">
        <v>425</v>
      </c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5" t="str">
        <f>IF(BS_CONTROLE[[#This Row],[Entre - Estações]]=0, "-", BS_CONTROLE[[#This Row],[Entre - Estações]])</f>
        <v>ZCD</v>
      </c>
      <c r="AN283" s="105" t="str">
        <f>IF(BS_CONTROLE[[#This Row],[SB]]=0, "-", BS_CONTROLE[[#This Row],[SB]])</f>
        <v>ZCD1</v>
      </c>
      <c r="AO283" s="105">
        <f>IF(BS_CONTROLE[[#This Row],[SUB]]=0, "-", BS_CONTROLE[[#This Row],[SUB]])</f>
        <v>70</v>
      </c>
      <c r="AP283" s="105">
        <f>BS_CONTROLE[[#This Row],[KM - Inicio]]</f>
        <v>113.6</v>
      </c>
      <c r="AQ283" s="105">
        <f>BS_CONTROLE[[#This Row],[KM - Inicio]]</f>
        <v>113.6</v>
      </c>
      <c r="AR283" s="108">
        <v>0.375</v>
      </c>
      <c r="AS283" s="108">
        <v>0.40625</v>
      </c>
      <c r="AT283" s="108">
        <v>0.46875</v>
      </c>
      <c r="AU283" s="136">
        <v>0.52430555555555558</v>
      </c>
      <c r="AV283" s="136">
        <v>0.61458333333333337</v>
      </c>
      <c r="AW283" s="14"/>
      <c r="AX283" s="14"/>
      <c r="AY283" s="164">
        <f t="shared" si="26"/>
        <v>0.15277777777777779</v>
      </c>
      <c r="AZ283" s="153"/>
      <c r="BA283" s="109">
        <v>2</v>
      </c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50"/>
      <c r="BG283" s="16"/>
      <c r="BH283" s="17">
        <v>2</v>
      </c>
      <c r="BI283" s="17"/>
      <c r="BJ283" s="17" t="s">
        <v>1427</v>
      </c>
      <c r="BK283" s="18" t="s">
        <v>1428</v>
      </c>
      <c r="BL283" s="16"/>
      <c r="BM283" s="130" t="s">
        <v>445</v>
      </c>
      <c r="BN283" s="130" t="s">
        <v>445</v>
      </c>
      <c r="BO283" s="130" t="s">
        <v>445</v>
      </c>
      <c r="BP283" s="18" t="s">
        <v>593</v>
      </c>
      <c r="BQ283" s="12" t="str">
        <f t="shared" si="28"/>
        <v>Aderente</v>
      </c>
      <c r="BR283" s="19">
        <f t="shared" si="29"/>
        <v>2.4444444444444446</v>
      </c>
      <c r="BS283" s="19">
        <f t="shared" si="30"/>
        <v>2</v>
      </c>
      <c r="BT283" s="8" t="str">
        <f t="shared" si="31"/>
        <v>OKOK</v>
      </c>
    </row>
    <row r="284" spans="1:72">
      <c r="A284" s="47" t="str">
        <f t="shared" si="27"/>
        <v>KLECIO (TP-699)46065</v>
      </c>
      <c r="B284" s="102">
        <v>46065</v>
      </c>
      <c r="C284" s="135">
        <f>IF(BS_CONTROLE[[#This Row],[DATA]]="","",WEEKNUM(BS_CONTROLE[[#This Row],[DATA]]))</f>
        <v>7</v>
      </c>
      <c r="D284" s="104" t="s">
        <v>911</v>
      </c>
      <c r="E284" s="159"/>
      <c r="F284" s="126" t="s">
        <v>775</v>
      </c>
      <c r="G284" s="142" t="str">
        <f>IF(D284="","*",VLOOKUP(F284,BS_ATIVIDADE[],3,FALSE))</f>
        <v>SOLDA</v>
      </c>
      <c r="H284" s="106" t="s">
        <v>593</v>
      </c>
      <c r="I284" s="106" t="s">
        <v>593</v>
      </c>
      <c r="J284" s="105">
        <v>70</v>
      </c>
      <c r="K284" s="105">
        <v>134.85</v>
      </c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6">
        <v>0.35416666666666669</v>
      </c>
      <c r="P284" s="106">
        <v>6.25E-2</v>
      </c>
      <c r="Q284" s="172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51" t="s">
        <v>1054</v>
      </c>
      <c r="W284" s="151" t="s">
        <v>1055</v>
      </c>
      <c r="X284" s="104" t="s">
        <v>421</v>
      </c>
      <c r="Y284" s="129" t="s">
        <v>424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ZRX-ZRQ</v>
      </c>
      <c r="AN284" s="105" t="str">
        <f>IF(BS_CONTROLE[[#This Row],[SB]]=0, "-", BS_CONTROLE[[#This Row],[SB]])</f>
        <v>133ZRQ1</v>
      </c>
      <c r="AO284" s="105">
        <f>IF(BS_CONTROLE[[#This Row],[SUB]]=0, "-", BS_CONTROLE[[#This Row],[SUB]])</f>
        <v>70</v>
      </c>
      <c r="AP284" s="105">
        <f>BS_CONTROLE[[#This Row],[KM - Inicio]]</f>
        <v>134.85</v>
      </c>
      <c r="AQ284" s="105">
        <f>BS_CONTROLE[[#This Row],[KM - Inicio]]</f>
        <v>134.85</v>
      </c>
      <c r="AR284" s="108">
        <v>0.3347222222222222</v>
      </c>
      <c r="AS284" s="108">
        <v>0.46875</v>
      </c>
      <c r="AT284" s="108">
        <v>0.53125</v>
      </c>
      <c r="AU284" s="136"/>
      <c r="AV284" s="136"/>
      <c r="AW284" s="14"/>
      <c r="AX284" s="14"/>
      <c r="AY284" s="164">
        <f t="shared" si="26"/>
        <v>6.25E-2</v>
      </c>
      <c r="AZ284" s="153"/>
      <c r="BA284" s="109">
        <v>1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50"/>
      <c r="BG284" s="16"/>
      <c r="BH284" s="17">
        <v>2</v>
      </c>
      <c r="BI284" s="17"/>
      <c r="BJ284" s="17" t="s">
        <v>1429</v>
      </c>
      <c r="BK284" s="18" t="s">
        <v>1430</v>
      </c>
      <c r="BL284" s="16"/>
      <c r="BM284" s="130" t="s">
        <v>445</v>
      </c>
      <c r="BN284" s="130" t="s">
        <v>445</v>
      </c>
      <c r="BO284" s="130" t="s">
        <v>1204</v>
      </c>
      <c r="BP284" s="18" t="s">
        <v>593</v>
      </c>
      <c r="BQ284" s="12" t="str">
        <f t="shared" si="28"/>
        <v>Aderente</v>
      </c>
      <c r="BR284" s="19">
        <f t="shared" si="29"/>
        <v>1</v>
      </c>
      <c r="BS284" s="19">
        <f t="shared" si="30"/>
        <v>1</v>
      </c>
      <c r="BT284" s="8" t="str">
        <f t="shared" si="31"/>
        <v>OKOK</v>
      </c>
    </row>
    <row r="285" spans="1:72">
      <c r="A285" s="47" t="str">
        <f t="shared" si="27"/>
        <v>W58</v>
      </c>
      <c r="B285" s="102"/>
      <c r="C285" s="135" t="str">
        <f>IF(BS_CONTROLE[[#This Row],[DATA]]="","",WEEKNUM(BS_CONTROLE[[#This Row],[DATA]]))</f>
        <v/>
      </c>
      <c r="D285" s="104" t="s">
        <v>824</v>
      </c>
      <c r="E285" s="159"/>
      <c r="F285" s="126" t="s">
        <v>786</v>
      </c>
      <c r="G285" s="142" t="str">
        <f>IF(D285="","*",VLOOKUP(F285,BS_ATIVIDADE[],3,FALSE))</f>
        <v>OUTROS</v>
      </c>
      <c r="H285" s="105">
        <v>106109</v>
      </c>
      <c r="I285" s="105">
        <v>106109</v>
      </c>
      <c r="J285" s="105">
        <v>68</v>
      </c>
      <c r="K285" s="105">
        <v>57</v>
      </c>
      <c r="L285" s="105">
        <v>53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6">
        <v>0.33333333333333331</v>
      </c>
      <c r="P285" s="106">
        <v>4.1666666666666664E-2</v>
      </c>
      <c r="Q285" s="172">
        <v>100</v>
      </c>
      <c r="R285" s="10" t="str">
        <f>IFERROR(_xlfn.XLOOKUP(F285, BS_ATIVIDADE[ATIVIDADE],BS_ATIVIDADE[UNIDADE] ), "*")</f>
        <v>Nº DE PEÇAS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51" t="s">
        <v>1064</v>
      </c>
      <c r="W285" s="151" t="s">
        <v>1067</v>
      </c>
      <c r="X285" s="104" t="s">
        <v>421</v>
      </c>
      <c r="Y285" s="129"/>
      <c r="Z285" s="104"/>
      <c r="AA285" s="105">
        <v>2</v>
      </c>
      <c r="AB285" s="126" t="s">
        <v>423</v>
      </c>
      <c r="AC285" s="126" t="s">
        <v>593</v>
      </c>
      <c r="AD285" s="107">
        <v>0.29166666666666669</v>
      </c>
      <c r="AE285" s="105">
        <v>9341</v>
      </c>
      <c r="AF285" s="105" t="s">
        <v>593</v>
      </c>
      <c r="AG285" s="105" t="s">
        <v>593</v>
      </c>
      <c r="AH285" s="15"/>
      <c r="AI285" s="126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5" t="str">
        <f>IF(BS_CONTROLE[[#This Row],[Entre - Estações]]=0, "-", BS_CONTROLE[[#This Row],[Entre - Estações]])</f>
        <v>ZBM-ZHO</v>
      </c>
      <c r="AN285" s="105" t="str">
        <f>IF(BS_CONTROLE[[#This Row],[SB]]=0, "-", BS_CONTROLE[[#This Row],[SB]])</f>
        <v>K57ZHO</v>
      </c>
      <c r="AO285" s="105">
        <f>IF(BS_CONTROLE[[#This Row],[SUB]]=0, "-", BS_CONTROLE[[#This Row],[SUB]])</f>
        <v>68</v>
      </c>
      <c r="AP285" s="105">
        <f>BS_CONTROLE[[#This Row],[KM - Inicio]]</f>
        <v>57</v>
      </c>
      <c r="AQ285" s="105">
        <f>BS_CONTROLE[[#This Row],[KM - Inicio]]</f>
        <v>57</v>
      </c>
      <c r="AR285" s="108"/>
      <c r="AS285" s="108"/>
      <c r="AT285" s="108"/>
      <c r="AU285" s="136"/>
      <c r="AV285" s="136"/>
      <c r="AW285" s="14"/>
      <c r="AX285" s="14"/>
      <c r="AY285" s="164">
        <f t="shared" si="26"/>
        <v>0</v>
      </c>
      <c r="AZ285" s="153"/>
      <c r="BA285" s="109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>
      <c r="A286" s="47" t="str">
        <f t="shared" si="27"/>
        <v>E4246065</v>
      </c>
      <c r="B286" s="102">
        <v>46065</v>
      </c>
      <c r="C286" s="135">
        <f>IF(BS_CONTROLE[[#This Row],[DATA]]="","",WEEKNUM(BS_CONTROLE[[#This Row],[DATA]]))</f>
        <v>7</v>
      </c>
      <c r="D286" s="104" t="s">
        <v>744</v>
      </c>
      <c r="E286" s="159">
        <v>193</v>
      </c>
      <c r="F286" s="126" t="s">
        <v>660</v>
      </c>
      <c r="G286" s="142" t="str">
        <f>IF(D286="","*",VLOOKUP(F286,BS_ATIVIDADE[],3,FALSE))</f>
        <v>TRILHEIRO - DESCARGA</v>
      </c>
      <c r="H286" s="106" t="s">
        <v>1325</v>
      </c>
      <c r="I286" s="106" t="s">
        <v>1325</v>
      </c>
      <c r="J286" s="105">
        <v>68</v>
      </c>
      <c r="K286" s="105">
        <v>54.96</v>
      </c>
      <c r="L286" s="105">
        <v>56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7" t="s">
        <v>285</v>
      </c>
      <c r="O286" s="106">
        <v>0.45833333333333331</v>
      </c>
      <c r="P286" s="106">
        <v>8.3333333333333329E-2</v>
      </c>
      <c r="Q286" s="105">
        <v>1560</v>
      </c>
      <c r="R286" s="10" t="str">
        <f>IFERROR(_xlfn.XLOOKUP(F286, BS_ATIVIDADE[ATIVIDADE],BS_ATIVIDADE[UNIDADE] ), "*")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5" t="s">
        <v>1064</v>
      </c>
      <c r="W286" s="151" t="s">
        <v>1093</v>
      </c>
      <c r="X286" s="104" t="s">
        <v>421</v>
      </c>
      <c r="Y286" s="129" t="s">
        <v>424</v>
      </c>
      <c r="Z286" s="104"/>
      <c r="AA286" s="105" t="s">
        <v>1327</v>
      </c>
      <c r="AB286" s="103" t="s">
        <v>423</v>
      </c>
      <c r="AC286" s="152" t="s">
        <v>419</v>
      </c>
      <c r="AD286" s="107">
        <v>0.41666666666666669</v>
      </c>
      <c r="AE286" s="105" t="s">
        <v>1328</v>
      </c>
      <c r="AF286" s="105" t="s">
        <v>1329</v>
      </c>
      <c r="AG286" s="105" t="s">
        <v>593</v>
      </c>
      <c r="AH286" s="15"/>
      <c r="AI286" s="126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5" t="str">
        <f>IF(BS_CONTROLE[[#This Row],[Entre - Estações]]=0, "-", BS_CONTROLE[[#This Row],[Entre - Estações]])</f>
        <v>ZBM</v>
      </c>
      <c r="AN286" s="105" t="str">
        <f>IF(BS_CONTROLE[[#This Row],[SB]]=0, "-", BS_CONTROLE[[#This Row],[SB]])</f>
        <v>ZBM1</v>
      </c>
      <c r="AO286" s="105">
        <f>IF(BS_CONTROLE[[#This Row],[SUB]]=0, "-", BS_CONTROLE[[#This Row],[SUB]])</f>
        <v>68</v>
      </c>
      <c r="AP286" s="105">
        <f>BS_CONTROLE[[#This Row],[KM - Inicio]]</f>
        <v>54.96</v>
      </c>
      <c r="AQ286" s="105">
        <f>BS_CONTROLE[[#This Row],[KM - Inicio]]</f>
        <v>54.96</v>
      </c>
      <c r="AR286" s="108">
        <v>0</v>
      </c>
      <c r="AS286" s="108">
        <v>0</v>
      </c>
      <c r="AT286" s="108">
        <v>0</v>
      </c>
      <c r="AU286" s="136"/>
      <c r="AV286" s="136"/>
      <c r="AW286" s="14"/>
      <c r="AX286" s="14"/>
      <c r="AY286" s="164">
        <f t="shared" si="26"/>
        <v>0</v>
      </c>
      <c r="AZ286" s="153"/>
      <c r="BA286" s="109">
        <v>0</v>
      </c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50"/>
      <c r="BG286" s="16"/>
      <c r="BH286" s="17">
        <v>0</v>
      </c>
      <c r="BI286" s="17"/>
      <c r="BJ286" s="17" t="s">
        <v>1431</v>
      </c>
      <c r="BK286" s="18" t="s">
        <v>1431</v>
      </c>
      <c r="BL286" s="16"/>
      <c r="BM286" s="130" t="s">
        <v>440</v>
      </c>
      <c r="BN286" s="130" t="s">
        <v>469</v>
      </c>
      <c r="BO286" s="130" t="s">
        <v>530</v>
      </c>
      <c r="BP286" s="18" t="s">
        <v>1431</v>
      </c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8" t="str">
        <f t="shared" si="31"/>
        <v>CCOCirculaçãoIntervaloOportunidade</v>
      </c>
    </row>
    <row r="287" spans="1:72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>
      <c r="A288" s="47" t="str">
        <f t="shared" si="27"/>
        <v>V9346065</v>
      </c>
      <c r="B288" s="102">
        <v>46065</v>
      </c>
      <c r="C288" s="135">
        <f>IF(BS_CONTROLE[[#This Row],[DATA]]="","",WEEKNUM(BS_CONTROLE[[#This Row],[DATA]]))</f>
        <v>7</v>
      </c>
      <c r="D288" s="104" t="s">
        <v>810</v>
      </c>
      <c r="E288" s="159">
        <v>162</v>
      </c>
      <c r="F288" s="126" t="s">
        <v>698</v>
      </c>
      <c r="G288" s="142" t="str">
        <f>IF(D288="","*",VLOOKUP(F288,BS_ATIVIDADE[],3,FALSE))</f>
        <v>MECANIZAÇÃO - SOCADORA</v>
      </c>
      <c r="H288" s="105" t="s">
        <v>104</v>
      </c>
      <c r="I288" s="105" t="s">
        <v>104</v>
      </c>
      <c r="J288" s="105">
        <v>56</v>
      </c>
      <c r="K288" s="105">
        <v>204.5</v>
      </c>
      <c r="L288" s="105">
        <v>205.5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6">
        <v>0.375</v>
      </c>
      <c r="P288" s="106">
        <v>8.3333333333333329E-2</v>
      </c>
      <c r="Q288" s="105">
        <v>200</v>
      </c>
      <c r="R288" s="10" t="str">
        <f>IFERROR(_xlfn.XLOOKUP(F288, BS_ATIVIDADE[ATIVIDADE],BS_ATIVIDADE[UNIDADE] ), "*")</f>
        <v>M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5" t="s">
        <v>1104</v>
      </c>
      <c r="W288" s="151" t="s">
        <v>1050</v>
      </c>
      <c r="X288" s="104" t="s">
        <v>421</v>
      </c>
      <c r="Y288" s="129" t="s">
        <v>424</v>
      </c>
      <c r="Z288" s="104"/>
      <c r="AA288" s="105">
        <v>1</v>
      </c>
      <c r="AB288" s="103" t="s">
        <v>418</v>
      </c>
      <c r="AC288" s="152"/>
      <c r="AD288" s="107">
        <v>0.29166666666666669</v>
      </c>
      <c r="AE288" s="105">
        <v>7309</v>
      </c>
      <c r="AF288" s="105" t="s">
        <v>593</v>
      </c>
      <c r="AG288" s="105" t="s">
        <v>593</v>
      </c>
      <c r="AH288" s="15"/>
      <c r="AI288" s="126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5" t="str">
        <f>IF(BS_CONTROLE[[#This Row],[Entre - Estações]]=0, "-", BS_CONTROLE[[#This Row],[Entre - Estações]])</f>
        <v>ZYU-ZST</v>
      </c>
      <c r="AN288" s="105" t="str">
        <f>IF(BS_CONTROLE[[#This Row],[SB]]=0, "-", BS_CONTROLE[[#This Row],[SB]])</f>
        <v>ZYU206</v>
      </c>
      <c r="AO288" s="105">
        <f>IF(BS_CONTROLE[[#This Row],[SUB]]=0, "-", BS_CONTROLE[[#This Row],[SUB]])</f>
        <v>56</v>
      </c>
      <c r="AP288" s="105">
        <f>BS_CONTROLE[[#This Row],[KM - Inicio]]</f>
        <v>204.5</v>
      </c>
      <c r="AQ288" s="105">
        <f>BS_CONTROLE[[#This Row],[KM - Inicio]]</f>
        <v>204.5</v>
      </c>
      <c r="AR288" s="108">
        <v>0</v>
      </c>
      <c r="AS288" s="108">
        <v>0</v>
      </c>
      <c r="AT288" s="108">
        <v>0</v>
      </c>
      <c r="AU288" s="136"/>
      <c r="AV288" s="136"/>
      <c r="AW288" s="14"/>
      <c r="AX288" s="14"/>
      <c r="AY288" s="164">
        <f t="shared" si="26"/>
        <v>0</v>
      </c>
      <c r="AZ288" s="153"/>
      <c r="BA288" s="109">
        <v>0</v>
      </c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50"/>
      <c r="BG288" s="16"/>
      <c r="BH288" s="17">
        <v>0</v>
      </c>
      <c r="BI288" s="17"/>
      <c r="BJ288" s="17" t="s">
        <v>1431</v>
      </c>
      <c r="BK288" s="18" t="s">
        <v>1431</v>
      </c>
      <c r="BL288" s="16"/>
      <c r="BM288" s="130" t="s">
        <v>440</v>
      </c>
      <c r="BN288" s="130" t="s">
        <v>469</v>
      </c>
      <c r="BO288" s="130" t="s">
        <v>530</v>
      </c>
      <c r="BP288" s="18" t="s">
        <v>1431</v>
      </c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8" t="str">
        <f t="shared" si="31"/>
        <v>CCOCirculaçãoIntervaloOportunidade</v>
      </c>
    </row>
    <row r="289" spans="1:72">
      <c r="A289" s="47" t="str">
        <f t="shared" si="27"/>
        <v>ROGÉRIO (TP-730)46065</v>
      </c>
      <c r="B289" s="102">
        <v>46065</v>
      </c>
      <c r="C289" s="135">
        <f>IF(BS_CONTROLE[[#This Row],[DATA]]="","",WEEKNUM(BS_CONTROLE[[#This Row],[DATA]]))</f>
        <v>7</v>
      </c>
      <c r="D289" s="104" t="s">
        <v>935</v>
      </c>
      <c r="E289" s="159">
        <v>81</v>
      </c>
      <c r="F289" s="126" t="s">
        <v>779</v>
      </c>
      <c r="G289" s="142" t="str">
        <f>IF(D289="","*",VLOOKUP(F289,BS_ATIVIDADE[],3,FALSE))</f>
        <v>DORMENTE - SUBSTITUIÇÂO</v>
      </c>
      <c r="H289" s="105" t="s">
        <v>593</v>
      </c>
      <c r="I289" s="105" t="s">
        <v>593</v>
      </c>
      <c r="J289" s="105">
        <v>56</v>
      </c>
      <c r="K289" s="105">
        <v>205</v>
      </c>
      <c r="L289" s="105" t="s">
        <v>593</v>
      </c>
      <c r="M289" s="105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5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6">
        <v>0.39583333333333331</v>
      </c>
      <c r="P289" s="106">
        <v>8.3333333333333329E-2</v>
      </c>
      <c r="Q289" s="172">
        <v>40</v>
      </c>
      <c r="R289" s="10" t="str">
        <f>IFERROR(_xlfn.XLOOKUP(F289, BS_ATIVIDADE[ATIVIDADE],BS_ATIVIDADE[UNIDADE] ), "*")</f>
        <v>Nº DE DORMENTES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5" t="s">
        <v>1174</v>
      </c>
      <c r="W289" s="151" t="s">
        <v>1126</v>
      </c>
      <c r="X289" s="104" t="s">
        <v>421</v>
      </c>
      <c r="Y289" s="129" t="s">
        <v>424</v>
      </c>
      <c r="Z289" s="104"/>
      <c r="AA289" s="105" t="s">
        <v>593</v>
      </c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5" t="str">
        <f>IF(BS_CONTROLE[[#This Row],[Entre - Estações]]=0, "-", BS_CONTROLE[[#This Row],[Entre - Estações]])</f>
        <v>ZYU-ZST</v>
      </c>
      <c r="AN289" s="105" t="str">
        <f>IF(BS_CONTROLE[[#This Row],[SB]]=0, "-", BS_CONTROLE[[#This Row],[SB]])</f>
        <v>ZYU206</v>
      </c>
      <c r="AO289" s="105">
        <f>IF(BS_CONTROLE[[#This Row],[SUB]]=0, "-", BS_CONTROLE[[#This Row],[SUB]])</f>
        <v>56</v>
      </c>
      <c r="AP289" s="105">
        <f>BS_CONTROLE[[#This Row],[KM - Inicio]]</f>
        <v>205</v>
      </c>
      <c r="AQ289" s="105">
        <f>BS_CONTROLE[[#This Row],[KM - Inicio]]</f>
        <v>205</v>
      </c>
      <c r="AR289" s="108">
        <v>0.39374999999999999</v>
      </c>
      <c r="AS289" s="108">
        <v>0</v>
      </c>
      <c r="AT289" s="108">
        <v>0</v>
      </c>
      <c r="AU289" s="136"/>
      <c r="AV289" s="136"/>
      <c r="AW289" s="14"/>
      <c r="AX289" s="14"/>
      <c r="AY289" s="164">
        <f t="shared" si="26"/>
        <v>0</v>
      </c>
      <c r="AZ289" s="153"/>
      <c r="BA289" s="109">
        <v>0</v>
      </c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50"/>
      <c r="BG289" s="16"/>
      <c r="BH289" s="17">
        <v>0</v>
      </c>
      <c r="BI289" s="17"/>
      <c r="BJ289" s="17" t="s">
        <v>1432</v>
      </c>
      <c r="BK289" s="18" t="s">
        <v>1432</v>
      </c>
      <c r="BL289" s="16"/>
      <c r="BM289" s="130" t="s">
        <v>440</v>
      </c>
      <c r="BN289" s="130" t="s">
        <v>469</v>
      </c>
      <c r="BO289" s="130" t="s">
        <v>530</v>
      </c>
      <c r="BP289" s="18" t="s">
        <v>1432</v>
      </c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8" t="str">
        <f t="shared" si="31"/>
        <v>CCOCirculaçãoIntervaloOportunidade</v>
      </c>
    </row>
    <row r="290" spans="1:72">
      <c r="A290" s="47" t="str">
        <f t="shared" si="27"/>
        <v>W5946065</v>
      </c>
      <c r="B290" s="102">
        <v>46065</v>
      </c>
      <c r="C290" s="135">
        <f>IF(BS_CONTROLE[[#This Row],[DATA]]="","",WEEKNUM(BS_CONTROLE[[#This Row],[DATA]]))</f>
        <v>7</v>
      </c>
      <c r="D290" s="104" t="s">
        <v>825</v>
      </c>
      <c r="E290" s="159"/>
      <c r="F290" s="126" t="s">
        <v>756</v>
      </c>
      <c r="G290" s="142" t="str">
        <f>IF(D290="","*",VLOOKUP(F290,BS_ATIVIDADE[],3,FALSE))</f>
        <v>DORMENTE - DESCARGA</v>
      </c>
      <c r="H290" s="106" t="s">
        <v>104</v>
      </c>
      <c r="I290" s="106" t="s">
        <v>104</v>
      </c>
      <c r="J290" s="105">
        <v>49</v>
      </c>
      <c r="K290" s="105">
        <v>203.57</v>
      </c>
      <c r="L290" s="105">
        <v>198.57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7" t="s">
        <v>1175</v>
      </c>
      <c r="O290" s="106">
        <v>0.35416666666666669</v>
      </c>
      <c r="P290" s="106">
        <v>4.1666666666666664E-2</v>
      </c>
      <c r="Q290" s="105">
        <v>415</v>
      </c>
      <c r="R290" s="10" t="str">
        <f>IFERROR(_xlfn.XLOOKUP(F290, BS_ATIVIDADE[ATIVIDADE],BS_ATIVIDADE[UNIDADE] ), "*")</f>
        <v>Nº DE DORMENTES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5" t="s">
        <v>1176</v>
      </c>
      <c r="W290" s="151" t="s">
        <v>1129</v>
      </c>
      <c r="X290" s="104" t="s">
        <v>421</v>
      </c>
      <c r="Y290" s="129" t="s">
        <v>424</v>
      </c>
      <c r="Z290" s="104"/>
      <c r="AA290" s="105">
        <v>1</v>
      </c>
      <c r="AB290" s="103" t="s">
        <v>412</v>
      </c>
      <c r="AC290" s="152"/>
      <c r="AD290" s="107">
        <v>0.29166666666666669</v>
      </c>
      <c r="AE290" s="105">
        <v>7629</v>
      </c>
      <c r="AF290" s="105" t="s">
        <v>593</v>
      </c>
      <c r="AG290" s="105"/>
      <c r="AH290" s="15"/>
      <c r="AI290" s="126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5" t="str">
        <f>IF(BS_CONTROLE[[#This Row],[Entre - Estações]]=0, "-", BS_CONTROLE[[#This Row],[Entre - Estações]])</f>
        <v>ZYU</v>
      </c>
      <c r="AN290" s="105" t="str">
        <f>IF(BS_CONTROLE[[#This Row],[SB]]=0, "-", BS_CONTROLE[[#This Row],[SB]])</f>
        <v>ZYU1 / ZFY1981</v>
      </c>
      <c r="AO290" s="105">
        <f>IF(BS_CONTROLE[[#This Row],[SUB]]=0, "-", BS_CONTROLE[[#This Row],[SUB]])</f>
        <v>49</v>
      </c>
      <c r="AP290" s="105">
        <f>BS_CONTROLE[[#This Row],[KM - Inicio]]</f>
        <v>203.57</v>
      </c>
      <c r="AQ290" s="105">
        <f>BS_CONTROLE[[#This Row],[KM - Inicio]]</f>
        <v>203.57</v>
      </c>
      <c r="AR290" s="108">
        <v>0.31874999999999998</v>
      </c>
      <c r="AS290" s="108">
        <v>0.39583333333333331</v>
      </c>
      <c r="AT290" s="108">
        <v>0.4375</v>
      </c>
      <c r="AU290" s="136"/>
      <c r="AV290" s="136"/>
      <c r="AW290" s="14"/>
      <c r="AX290" s="14"/>
      <c r="AY290" s="164">
        <f t="shared" si="26"/>
        <v>4.1666666666666685E-2</v>
      </c>
      <c r="AZ290" s="153"/>
      <c r="BA290" s="109">
        <v>460</v>
      </c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50"/>
      <c r="BG290" s="16"/>
      <c r="BH290" s="17">
        <v>2</v>
      </c>
      <c r="BI290" s="17"/>
      <c r="BJ290" s="17" t="s">
        <v>1433</v>
      </c>
      <c r="BK290" s="18" t="s">
        <v>1434</v>
      </c>
      <c r="BL290" s="16"/>
      <c r="BM290" s="130" t="s">
        <v>445</v>
      </c>
      <c r="BN290" s="130" t="s">
        <v>445</v>
      </c>
      <c r="BO290" s="130" t="s">
        <v>445</v>
      </c>
      <c r="BP290" s="18" t="s">
        <v>593</v>
      </c>
      <c r="BQ290" s="12" t="str">
        <f t="shared" si="28"/>
        <v>Aderente</v>
      </c>
      <c r="BR290" s="19">
        <f t="shared" si="29"/>
        <v>1.0000000000000004</v>
      </c>
      <c r="BS290" s="19">
        <f t="shared" si="30"/>
        <v>1.1084337349397591</v>
      </c>
      <c r="BT290" s="8" t="str">
        <f t="shared" si="31"/>
        <v>OKOK</v>
      </c>
    </row>
    <row r="291" spans="1:72">
      <c r="A291" s="47" t="str">
        <f t="shared" si="27"/>
        <v>ROBSON (TP-729)46065</v>
      </c>
      <c r="B291" s="102">
        <v>46065</v>
      </c>
      <c r="C291" s="135">
        <f>IF(BS_CONTROLE[[#This Row],[DATA]]="","",WEEKNUM(BS_CONTROLE[[#This Row],[DATA]]))</f>
        <v>7</v>
      </c>
      <c r="D291" s="104" t="s">
        <v>934</v>
      </c>
      <c r="E291" s="159">
        <v>81</v>
      </c>
      <c r="F291" s="126" t="s">
        <v>779</v>
      </c>
      <c r="G291" s="142" t="str">
        <f>IF(D291="","*",VLOOKUP(F291,BS_ATIVIDADE[],3,FALSE))</f>
        <v>DORMENTE - SUBSTITUIÇÂO</v>
      </c>
      <c r="H291" s="105" t="s">
        <v>593</v>
      </c>
      <c r="I291" s="105" t="s">
        <v>593</v>
      </c>
      <c r="J291" s="105">
        <v>56</v>
      </c>
      <c r="K291" s="105">
        <v>190.3</v>
      </c>
      <c r="L291" s="105" t="s">
        <v>593</v>
      </c>
      <c r="M291" s="105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5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6">
        <v>0.39583333333333331</v>
      </c>
      <c r="P291" s="106">
        <v>8.3333333333333329E-2</v>
      </c>
      <c r="Q291" s="172">
        <v>40</v>
      </c>
      <c r="R291" s="10" t="str">
        <f>IFERROR(_xlfn.XLOOKUP(F291, BS_ATIVIDADE[ATIVIDADE],BS_ATIVIDADE[UNIDADE] ), "*")</f>
        <v>Nº DE DORMENTES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5" t="s">
        <v>1409</v>
      </c>
      <c r="W291" s="151" t="s">
        <v>1126</v>
      </c>
      <c r="X291" s="104" t="s">
        <v>421</v>
      </c>
      <c r="Y291" s="129" t="s">
        <v>424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ZDY-ZFY</v>
      </c>
      <c r="AN291" s="105" t="str">
        <f>IF(BS_CONTROLE[[#This Row],[SB]]=0, "-", BS_CONTROLE[[#This Row],[SB]])</f>
        <v>189ZFY</v>
      </c>
      <c r="AO291" s="105">
        <f>IF(BS_CONTROLE[[#This Row],[SUB]]=0, "-", BS_CONTROLE[[#This Row],[SUB]])</f>
        <v>56</v>
      </c>
      <c r="AP291" s="105">
        <f>BS_CONTROLE[[#This Row],[KM - Inicio]]</f>
        <v>190.3</v>
      </c>
      <c r="AQ291" s="105">
        <f>BS_CONTROLE[[#This Row],[KM - Inicio]]</f>
        <v>190.3</v>
      </c>
      <c r="AR291" s="108">
        <v>0.39652777777777776</v>
      </c>
      <c r="AS291" s="108">
        <v>0</v>
      </c>
      <c r="AT291" s="108">
        <v>0</v>
      </c>
      <c r="AU291" s="136"/>
      <c r="AV291" s="136"/>
      <c r="AW291" s="14"/>
      <c r="AX291" s="14"/>
      <c r="AY291" s="164">
        <f t="shared" si="26"/>
        <v>0</v>
      </c>
      <c r="AZ291" s="153"/>
      <c r="BA291" s="109">
        <v>0</v>
      </c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50"/>
      <c r="BG291" s="16"/>
      <c r="BH291" s="17">
        <v>0</v>
      </c>
      <c r="BI291" s="17"/>
      <c r="BJ291" s="17" t="s">
        <v>1435</v>
      </c>
      <c r="BK291" s="18" t="s">
        <v>1435</v>
      </c>
      <c r="BL291" s="16"/>
      <c r="BM291" s="130" t="s">
        <v>440</v>
      </c>
      <c r="BN291" s="130" t="s">
        <v>469</v>
      </c>
      <c r="BO291" s="130" t="s">
        <v>530</v>
      </c>
      <c r="BP291" s="18" t="s">
        <v>1435</v>
      </c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8" t="str">
        <f t="shared" si="31"/>
        <v>CCOCirculaçãoIntervaloOportunidade</v>
      </c>
    </row>
    <row r="292" spans="1:72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>
      <c r="A293" s="47" t="str">
        <f t="shared" si="27"/>
        <v>DIEGO (TP-681)46065</v>
      </c>
      <c r="B293" s="102">
        <v>46065</v>
      </c>
      <c r="C293" s="135">
        <f>IF(BS_CONTROLE[[#This Row],[DATA]]="","",WEEKNUM(BS_CONTROLE[[#This Row],[DATA]]))</f>
        <v>7</v>
      </c>
      <c r="D293" s="104" t="s">
        <v>871</v>
      </c>
      <c r="E293" s="159">
        <v>287</v>
      </c>
      <c r="F293" s="126" t="s">
        <v>782</v>
      </c>
      <c r="G293" s="142" t="str">
        <f>IF(D293="","*",VLOOKUP(F293,BS_ATIVIDADE[],3,FALSE))</f>
        <v>TRILHO - SUBSTITUIÇÂO</v>
      </c>
      <c r="H293" s="106" t="s">
        <v>593</v>
      </c>
      <c r="I293" s="106" t="s">
        <v>593</v>
      </c>
      <c r="J293" s="105">
        <v>55</v>
      </c>
      <c r="K293" s="105">
        <v>81.415000000000006</v>
      </c>
      <c r="L293" s="105">
        <v>81.674999999999997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6">
        <v>0.41666666666666669</v>
      </c>
      <c r="P293" s="106">
        <v>8.3333333333333329E-2</v>
      </c>
      <c r="Q293" s="105">
        <v>312</v>
      </c>
      <c r="R293" s="10" t="str">
        <f>IFERROR(_xlfn.XLOOKUP(F293, BS_ATIVIDADE[ATIVIDADE],BS_ATIVIDADE[UNIDADE] ), "*")</f>
        <v>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5" t="s">
        <v>1220</v>
      </c>
      <c r="W293" s="151" t="s">
        <v>1336</v>
      </c>
      <c r="X293" s="104" t="s">
        <v>421</v>
      </c>
      <c r="Y293" s="129" t="s">
        <v>424</v>
      </c>
      <c r="Z293" s="104"/>
      <c r="AA293" s="105" t="s">
        <v>593</v>
      </c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5" t="str">
        <f>IF(BS_CONTROLE[[#This Row],[Entre - Estações]]=0, "-", BS_CONTROLE[[#This Row],[Entre - Estações]])</f>
        <v>ZKE-ZWW</v>
      </c>
      <c r="AN293" s="105" t="str">
        <f>IF(BS_CONTROLE[[#This Row],[SB]]=0, "-", BS_CONTROLE[[#This Row],[SB]])</f>
        <v>K83K802</v>
      </c>
      <c r="AO293" s="105">
        <f>IF(BS_CONTROLE[[#This Row],[SUB]]=0, "-", BS_CONTROLE[[#This Row],[SUB]])</f>
        <v>55</v>
      </c>
      <c r="AP293" s="105">
        <f>BS_CONTROLE[[#This Row],[KM - Inicio]]</f>
        <v>81.415000000000006</v>
      </c>
      <c r="AQ293" s="105">
        <f>BS_CONTROLE[[#This Row],[KM - Inicio]]</f>
        <v>81.415000000000006</v>
      </c>
      <c r="AR293" s="108">
        <v>0.45833333333333331</v>
      </c>
      <c r="AS293" s="108">
        <v>0.6118055555555556</v>
      </c>
      <c r="AT293" s="108">
        <v>0.69513888888888886</v>
      </c>
      <c r="AU293" s="136"/>
      <c r="AV293" s="136"/>
      <c r="AW293" s="14"/>
      <c r="AX293" s="14"/>
      <c r="AY293" s="164">
        <f t="shared" si="26"/>
        <v>8.3333333333333259E-2</v>
      </c>
      <c r="AZ293" s="153"/>
      <c r="BA293" s="109">
        <v>312</v>
      </c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50"/>
      <c r="BG293" s="16"/>
      <c r="BH293" s="17">
        <v>2</v>
      </c>
      <c r="BI293" s="17"/>
      <c r="BJ293" s="17" t="s">
        <v>1436</v>
      </c>
      <c r="BK293" s="18" t="s">
        <v>1437</v>
      </c>
      <c r="BL293" s="16"/>
      <c r="BM293" s="130" t="s">
        <v>445</v>
      </c>
      <c r="BN293" s="130" t="s">
        <v>445</v>
      </c>
      <c r="BO293" s="130" t="s">
        <v>445</v>
      </c>
      <c r="BP293" s="18" t="s">
        <v>593</v>
      </c>
      <c r="BQ293" s="12" t="str">
        <f t="shared" si="28"/>
        <v>Intervalo</v>
      </c>
      <c r="BR293" s="19">
        <f t="shared" si="29"/>
        <v>0.99999999999999911</v>
      </c>
      <c r="BS293" s="19">
        <f t="shared" si="30"/>
        <v>1</v>
      </c>
      <c r="BT293" s="8" t="str">
        <f t="shared" si="31"/>
        <v>OKOK</v>
      </c>
    </row>
    <row r="294" spans="1:72">
      <c r="A294" s="47" t="str">
        <f t="shared" si="27"/>
        <v>V8946065</v>
      </c>
      <c r="B294" s="102">
        <v>46065</v>
      </c>
      <c r="C294" s="135">
        <f>IF(BS_CONTROLE[[#This Row],[DATA]]="","",WEEKNUM(BS_CONTROLE[[#This Row],[DATA]]))</f>
        <v>7</v>
      </c>
      <c r="D294" s="104" t="s">
        <v>803</v>
      </c>
      <c r="E294" s="159"/>
      <c r="F294" s="126" t="s">
        <v>698</v>
      </c>
      <c r="G294" s="142" t="str">
        <f>IF(D294="","*",VLOOKUP(F294,BS_ATIVIDADE[],3,FALSE))</f>
        <v>MECANIZAÇÃO - SOCADORA</v>
      </c>
      <c r="H294" s="106" t="s">
        <v>201</v>
      </c>
      <c r="I294" s="106" t="s">
        <v>201</v>
      </c>
      <c r="J294" s="105">
        <v>55</v>
      </c>
      <c r="K294" s="105">
        <v>97</v>
      </c>
      <c r="L294" s="105">
        <v>100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7" t="s">
        <v>1091</v>
      </c>
      <c r="O294" s="106">
        <v>0.41666666666666669</v>
      </c>
      <c r="P294" s="106">
        <v>0.125</v>
      </c>
      <c r="Q294" s="105">
        <v>2</v>
      </c>
      <c r="R294" s="10" t="str">
        <f>IFERROR(_xlfn.XLOOKUP(F294, BS_ATIVIDADE[ATIVIDADE],BS_ATIVIDADE[UNIDADE] ), "*")</f>
        <v>M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51" t="s">
        <v>1061</v>
      </c>
      <c r="W294" s="151" t="s">
        <v>1050</v>
      </c>
      <c r="X294" s="104" t="s">
        <v>421</v>
      </c>
      <c r="Y294" s="129" t="s">
        <v>424</v>
      </c>
      <c r="Z294" s="104"/>
      <c r="AA294" s="105">
        <v>1</v>
      </c>
      <c r="AB294" s="103" t="s">
        <v>412</v>
      </c>
      <c r="AC294" s="152"/>
      <c r="AD294" s="107">
        <v>0.35416666666666669</v>
      </c>
      <c r="AE294" s="105">
        <v>6239</v>
      </c>
      <c r="AF294" s="105" t="s">
        <v>593</v>
      </c>
      <c r="AG294" s="105"/>
      <c r="AH294" s="15"/>
      <c r="AI294" s="126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5" t="str">
        <f>IF(BS_CONTROLE[[#This Row],[Entre - Estações]]=0, "-", BS_CONTROLE[[#This Row],[Entre - Estações]])</f>
        <v>ZKW</v>
      </c>
      <c r="AN294" s="105" t="str">
        <f>IF(BS_CONTROLE[[#This Row],[SB]]=0, "-", BS_CONTROLE[[#This Row],[SB]])</f>
        <v>ZKW2/102ZKW2</v>
      </c>
      <c r="AO294" s="105">
        <f>IF(BS_CONTROLE[[#This Row],[SUB]]=0, "-", BS_CONTROLE[[#This Row],[SUB]])</f>
        <v>55</v>
      </c>
      <c r="AP294" s="105">
        <f>BS_CONTROLE[[#This Row],[KM - Inicio]]</f>
        <v>97</v>
      </c>
      <c r="AQ294" s="105">
        <f>BS_CONTROLE[[#This Row],[KM - Inicio]]</f>
        <v>97</v>
      </c>
      <c r="AR294" s="108">
        <v>0.39513888888888887</v>
      </c>
      <c r="AS294" s="108">
        <v>0</v>
      </c>
      <c r="AT294" s="108">
        <v>0</v>
      </c>
      <c r="AU294" s="136"/>
      <c r="AV294" s="136"/>
      <c r="AW294" s="14"/>
      <c r="AX294" s="14"/>
      <c r="AY294" s="164">
        <f t="shared" si="26"/>
        <v>0</v>
      </c>
      <c r="AZ294" s="153"/>
      <c r="BA294" s="109">
        <v>0</v>
      </c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50"/>
      <c r="BG294" s="16"/>
      <c r="BH294" s="17">
        <v>0</v>
      </c>
      <c r="BI294" s="17"/>
      <c r="BJ294" s="17" t="s">
        <v>1438</v>
      </c>
      <c r="BK294" s="18" t="s">
        <v>1439</v>
      </c>
      <c r="BL294" s="16"/>
      <c r="BM294" s="130" t="s">
        <v>440</v>
      </c>
      <c r="BN294" s="130" t="s">
        <v>469</v>
      </c>
      <c r="BO294" s="130" t="s">
        <v>530</v>
      </c>
      <c r="BP294" s="18" t="s">
        <v>1439</v>
      </c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8" t="str">
        <f t="shared" si="31"/>
        <v>CCOCirculaçãoIntervaloOportunidade</v>
      </c>
    </row>
    <row r="295" spans="1:72">
      <c r="A295" s="47" t="str">
        <f t="shared" si="27"/>
        <v>E1746065</v>
      </c>
      <c r="B295" s="102">
        <v>46065</v>
      </c>
      <c r="C295" s="135">
        <f>IF(BS_CONTROLE[[#This Row],[DATA]]="","",WEEKNUM(BS_CONTROLE[[#This Row],[DATA]]))</f>
        <v>7</v>
      </c>
      <c r="D295" s="104" t="s">
        <v>737</v>
      </c>
      <c r="E295" s="159">
        <v>4</v>
      </c>
      <c r="F295" s="126" t="s">
        <v>595</v>
      </c>
      <c r="G295" s="142" t="str">
        <f>IF(D295="","*",VLOOKUP(F295,BS_ATIVIDADE[],3,FALSE))</f>
        <v>CAMINHÂO - SOLDA</v>
      </c>
      <c r="H295" s="106" t="s">
        <v>201</v>
      </c>
      <c r="I295" s="106" t="s">
        <v>201</v>
      </c>
      <c r="J295" s="105">
        <v>55</v>
      </c>
      <c r="K295" s="105">
        <v>100.56100000000001</v>
      </c>
      <c r="L295" s="105">
        <v>100.88200000000001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6">
        <v>0.41666666666666669</v>
      </c>
      <c r="P295" s="106">
        <v>0.125</v>
      </c>
      <c r="Q295" s="105">
        <v>2</v>
      </c>
      <c r="R295" s="10" t="str">
        <f>IFERROR(_xlfn.XLOOKUP(F295, BS_ATIVIDADE[ATIVIDADE],BS_ATIVIDADE[UNIDADE] ), "*")</f>
        <v>Nº DE SOLDA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5" t="s">
        <v>1084</v>
      </c>
      <c r="W295" s="151" t="s">
        <v>1085</v>
      </c>
      <c r="X295" s="104" t="s">
        <v>421</v>
      </c>
      <c r="Y295" s="129" t="s">
        <v>424</v>
      </c>
      <c r="Z295" s="104"/>
      <c r="AA295" s="105">
        <v>1</v>
      </c>
      <c r="AB295" s="103" t="s">
        <v>412</v>
      </c>
      <c r="AC295" s="152"/>
      <c r="AD295" s="107">
        <v>0.35416666666666669</v>
      </c>
      <c r="AE295" s="105">
        <v>6251</v>
      </c>
      <c r="AF295" s="105"/>
      <c r="AG295" s="105"/>
      <c r="AH295" s="15"/>
      <c r="AI295" s="126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5" t="str">
        <f>IF(BS_CONTROLE[[#This Row],[Entre - Estações]]=0, "-", BS_CONTROLE[[#This Row],[Entre - Estações]])</f>
        <v>ZKW-ZLU</v>
      </c>
      <c r="AN295" s="105" t="str">
        <f>IF(BS_CONTROLE[[#This Row],[SB]]=0, "-", BS_CONTROLE[[#This Row],[SB]])</f>
        <v>102ZKW2</v>
      </c>
      <c r="AO295" s="105">
        <f>IF(BS_CONTROLE[[#This Row],[SUB]]=0, "-", BS_CONTROLE[[#This Row],[SUB]])</f>
        <v>55</v>
      </c>
      <c r="AP295" s="105">
        <f>BS_CONTROLE[[#This Row],[KM - Inicio]]</f>
        <v>100.56100000000001</v>
      </c>
      <c r="AQ295" s="105">
        <f>BS_CONTROLE[[#This Row],[KM - Inicio]]</f>
        <v>100.56100000000001</v>
      </c>
      <c r="AR295" s="108">
        <v>0.35208333333333336</v>
      </c>
      <c r="AS295" s="108">
        <v>0</v>
      </c>
      <c r="AT295" s="108">
        <v>0</v>
      </c>
      <c r="AU295" s="136"/>
      <c r="AV295" s="136"/>
      <c r="AW295" s="14"/>
      <c r="AX295" s="14"/>
      <c r="AY295" s="164">
        <f t="shared" si="26"/>
        <v>0</v>
      </c>
      <c r="AZ295" s="153"/>
      <c r="BA295" s="109">
        <v>0</v>
      </c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50"/>
      <c r="BG295" s="16"/>
      <c r="BH295" s="17">
        <v>0</v>
      </c>
      <c r="BI295" s="17"/>
      <c r="BJ295" s="17" t="s">
        <v>1440</v>
      </c>
      <c r="BK295" s="18" t="s">
        <v>1440</v>
      </c>
      <c r="BL295" s="16"/>
      <c r="BM295" s="130" t="s">
        <v>440</v>
      </c>
      <c r="BN295" s="130" t="s">
        <v>469</v>
      </c>
      <c r="BO295" s="130" t="s">
        <v>530</v>
      </c>
      <c r="BP295" s="18" t="s">
        <v>1440</v>
      </c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8" t="str">
        <f t="shared" si="31"/>
        <v>CCOCirculaçãoIntervaloOportunidade</v>
      </c>
    </row>
    <row r="296" spans="1:72">
      <c r="A296" s="47" t="str">
        <f t="shared" si="27"/>
        <v>CLEBISON (TP-728)46065</v>
      </c>
      <c r="B296" s="102">
        <v>46065</v>
      </c>
      <c r="C296" s="135">
        <f>IF(BS_CONTROLE[[#This Row],[DATA]]="","",WEEKNUM(BS_CONTROLE[[#This Row],[DATA]]))</f>
        <v>7</v>
      </c>
      <c r="D296" s="104" t="s">
        <v>864</v>
      </c>
      <c r="E296" s="159">
        <v>290</v>
      </c>
      <c r="F296" s="126" t="s">
        <v>775</v>
      </c>
      <c r="G296" s="142" t="str">
        <f>IF(D296="","*",VLOOKUP(F296,BS_ATIVIDADE[],3,FALSE))</f>
        <v>SOLDA</v>
      </c>
      <c r="H296" s="106" t="s">
        <v>593</v>
      </c>
      <c r="I296" s="106" t="s">
        <v>593</v>
      </c>
      <c r="J296" s="105">
        <v>55</v>
      </c>
      <c r="K296" s="105">
        <v>127.41500000000001</v>
      </c>
      <c r="L296" s="105">
        <v>127.529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6">
        <v>0.45833333333333331</v>
      </c>
      <c r="P296" s="106">
        <v>8.3333333333333329E-2</v>
      </c>
      <c r="Q296" s="105">
        <v>1</v>
      </c>
      <c r="R296" s="10" t="str">
        <f>IFERROR(_xlfn.XLOOKUP(F296, BS_ATIVIDADE[ATIVIDADE],BS_ATIVIDADE[UNIDADE] ), "*")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5" t="s">
        <v>1220</v>
      </c>
      <c r="W296" s="151" t="s">
        <v>1055</v>
      </c>
      <c r="X296" s="104" t="s">
        <v>421</v>
      </c>
      <c r="Y296" s="129" t="s">
        <v>424</v>
      </c>
      <c r="Z296" s="104"/>
      <c r="AA296" s="105" t="s">
        <v>593</v>
      </c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5" t="str">
        <f>IF(BS_CONTROLE[[#This Row],[Entre - Estações]]=0, "-", BS_CONTROLE[[#This Row],[Entre - Estações]])</f>
        <v>ZWI-ZEM</v>
      </c>
      <c r="AN296" s="105" t="str">
        <f>IF(BS_CONTROLE[[#This Row],[SB]]=0, "-", BS_CONTROLE[[#This Row],[SB]])</f>
        <v>130ZYQ2</v>
      </c>
      <c r="AO296" s="105">
        <f>IF(BS_CONTROLE[[#This Row],[SUB]]=0, "-", BS_CONTROLE[[#This Row],[SUB]])</f>
        <v>55</v>
      </c>
      <c r="AP296" s="105">
        <f>BS_CONTROLE[[#This Row],[KM - Inicio]]</f>
        <v>127.41500000000001</v>
      </c>
      <c r="AQ296" s="105">
        <f>BS_CONTROLE[[#This Row],[KM - Inicio]]</f>
        <v>127.41500000000001</v>
      </c>
      <c r="AR296" s="108">
        <v>0.53680555555555554</v>
      </c>
      <c r="AS296" s="108">
        <v>0.59930555555555554</v>
      </c>
      <c r="AT296" s="108">
        <v>0.66180555555555554</v>
      </c>
      <c r="AU296" s="136"/>
      <c r="AV296" s="136"/>
      <c r="AW296" s="14"/>
      <c r="AX296" s="14"/>
      <c r="AY296" s="164">
        <f t="shared" si="26"/>
        <v>6.25E-2</v>
      </c>
      <c r="AZ296" s="153"/>
      <c r="BA296" s="109">
        <v>0</v>
      </c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50"/>
      <c r="BG296" s="16"/>
      <c r="BH296" s="17">
        <v>0</v>
      </c>
      <c r="BI296" s="17"/>
      <c r="BJ296" s="17" t="s">
        <v>1080</v>
      </c>
      <c r="BK296" s="18" t="s">
        <v>1441</v>
      </c>
      <c r="BL296" s="16"/>
      <c r="BM296" s="130" t="s">
        <v>440</v>
      </c>
      <c r="BN296" s="130" t="s">
        <v>469</v>
      </c>
      <c r="BO296" s="130" t="s">
        <v>547</v>
      </c>
      <c r="BP296" s="18" t="s">
        <v>1441</v>
      </c>
      <c r="BQ296" s="12" t="str">
        <f t="shared" si="28"/>
        <v>Produção e Intervalo</v>
      </c>
      <c r="BR296" s="19">
        <f t="shared" si="29"/>
        <v>0.75</v>
      </c>
      <c r="BS296" s="19">
        <f t="shared" si="30"/>
        <v>0</v>
      </c>
      <c r="BT296" s="8" t="str">
        <f t="shared" si="31"/>
        <v>CCOCirculaçãoIntervaloOportunidade</v>
      </c>
    </row>
    <row r="297" spans="1:72">
      <c r="A297" s="47" t="str">
        <f t="shared" si="27"/>
        <v>ISMAEL(TP-726)46065</v>
      </c>
      <c r="B297" s="102">
        <v>46065</v>
      </c>
      <c r="C297" s="135">
        <f>IF(BS_CONTROLE[[#This Row],[DATA]]="","",WEEKNUM(BS_CONTROLE[[#This Row],[DATA]]))</f>
        <v>7</v>
      </c>
      <c r="D297" s="104" t="s">
        <v>892</v>
      </c>
      <c r="E297" s="159">
        <v>291</v>
      </c>
      <c r="F297" s="126" t="s">
        <v>775</v>
      </c>
      <c r="G297" s="142" t="str">
        <f>IF(D297="","*",VLOOKUP(F297,BS_ATIVIDADE[],3,FALSE))</f>
        <v>SOLDA</v>
      </c>
      <c r="H297" s="106" t="s">
        <v>593</v>
      </c>
      <c r="I297" s="106" t="s">
        <v>593</v>
      </c>
      <c r="J297" s="105">
        <v>55</v>
      </c>
      <c r="K297" s="105">
        <v>127.41500000000001</v>
      </c>
      <c r="L297" s="105">
        <v>127.529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6">
        <v>0.45833333333333331</v>
      </c>
      <c r="P297" s="106">
        <v>8.3333333333333329E-2</v>
      </c>
      <c r="Q297" s="105">
        <v>1</v>
      </c>
      <c r="R297" s="10" t="str">
        <f>IFERROR(_xlfn.XLOOKUP(F297, BS_ATIVIDADE[ATIVIDADE],BS_ATIVIDADE[UNIDADE] ), "*")</f>
        <v>Nº DE SOLDA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5" t="s">
        <v>1220</v>
      </c>
      <c r="W297" s="151" t="s">
        <v>1055</v>
      </c>
      <c r="X297" s="104" t="s">
        <v>421</v>
      </c>
      <c r="Y297" s="129" t="s">
        <v>424</v>
      </c>
      <c r="Z297" s="104"/>
      <c r="AA297" s="105" t="s">
        <v>593</v>
      </c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ZWI-ZEM</v>
      </c>
      <c r="AN297" s="105" t="str">
        <f>IF(BS_CONTROLE[[#This Row],[SB]]=0, "-", BS_CONTROLE[[#This Row],[SB]])</f>
        <v>130ZYQ2</v>
      </c>
      <c r="AO297" s="105">
        <f>IF(BS_CONTROLE[[#This Row],[SUB]]=0, "-", BS_CONTROLE[[#This Row],[SUB]])</f>
        <v>55</v>
      </c>
      <c r="AP297" s="105">
        <f>BS_CONTROLE[[#This Row],[KM - Inicio]]</f>
        <v>127.41500000000001</v>
      </c>
      <c r="AQ297" s="105">
        <f>BS_CONTROLE[[#This Row],[KM - Inicio]]</f>
        <v>127.41500000000001</v>
      </c>
      <c r="AR297" s="108">
        <v>0.53680555555555554</v>
      </c>
      <c r="AS297" s="108">
        <v>0.59930555555555554</v>
      </c>
      <c r="AT297" s="108">
        <v>0.66180555555555554</v>
      </c>
      <c r="AU297" s="136"/>
      <c r="AV297" s="136"/>
      <c r="AW297" s="14"/>
      <c r="AX297" s="14"/>
      <c r="AY297" s="164">
        <f t="shared" si="26"/>
        <v>6.25E-2</v>
      </c>
      <c r="AZ297" s="153"/>
      <c r="BA297" s="109">
        <v>0</v>
      </c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50"/>
      <c r="BG297" s="16"/>
      <c r="BH297" s="17">
        <v>0</v>
      </c>
      <c r="BI297" s="17"/>
      <c r="BJ297" s="17" t="s">
        <v>1080</v>
      </c>
      <c r="BK297" s="18" t="s">
        <v>1441</v>
      </c>
      <c r="BL297" s="16"/>
      <c r="BM297" s="130" t="s">
        <v>440</v>
      </c>
      <c r="BN297" s="130" t="s">
        <v>469</v>
      </c>
      <c r="BO297" s="130" t="s">
        <v>547</v>
      </c>
      <c r="BP297" s="18" t="s">
        <v>1441</v>
      </c>
      <c r="BQ297" s="12" t="str">
        <f t="shared" si="28"/>
        <v>Produção e Intervalo</v>
      </c>
      <c r="BR297" s="19">
        <f t="shared" si="29"/>
        <v>0.75</v>
      </c>
      <c r="BS297" s="19">
        <f t="shared" si="30"/>
        <v>0</v>
      </c>
      <c r="BT297" s="8" t="str">
        <f t="shared" si="31"/>
        <v>CCOCirculaçãoIntervaloOportunidade</v>
      </c>
    </row>
    <row r="298" spans="1:72">
      <c r="A298" s="47" t="str">
        <f t="shared" si="27"/>
        <v>W6046065</v>
      </c>
      <c r="B298" s="102">
        <v>46065</v>
      </c>
      <c r="C298" s="135">
        <f>IF(BS_CONTROLE[[#This Row],[DATA]]="","",WEEKNUM(BS_CONTROLE[[#This Row],[DATA]]))</f>
        <v>7</v>
      </c>
      <c r="D298" s="104" t="s">
        <v>826</v>
      </c>
      <c r="E298" s="159">
        <v>230</v>
      </c>
      <c r="F298" s="126" t="s">
        <v>756</v>
      </c>
      <c r="G298" s="142" t="str">
        <f>IF(D298="","*",VLOOKUP(F298,BS_ATIVIDADE[],3,FALSE))</f>
        <v>DORMENTE - DESCARGA</v>
      </c>
      <c r="H298" s="106" t="s">
        <v>212</v>
      </c>
      <c r="I298" s="106" t="s">
        <v>201</v>
      </c>
      <c r="J298" s="105">
        <v>48</v>
      </c>
      <c r="K298" s="105">
        <v>118</v>
      </c>
      <c r="L298" s="105">
        <v>113.3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98" s="106">
        <v>0.35416666666666669</v>
      </c>
      <c r="P298" s="106">
        <v>5.5555555555555552E-2</v>
      </c>
      <c r="Q298" s="105">
        <v>45</v>
      </c>
      <c r="R298" s="10" t="str">
        <f>IFERROR(_xlfn.XLOOKUP(F298, BS_ATIVIDADE[ATIVIDADE],BS_ATIVIDADE[UNIDADE] ), "*")</f>
        <v>Nº DE DORMENTES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8" s="105" t="s">
        <v>1220</v>
      </c>
      <c r="W298" s="151" t="s">
        <v>1379</v>
      </c>
      <c r="X298" s="104" t="s">
        <v>421</v>
      </c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PDM - DESCARGA - DORMENTE</v>
      </c>
      <c r="AJ298" s="9" t="str">
        <f>IF(BS_CONTROLE[[#This Row],[Atividade]]=0, "-", BS_CONTROLE[[#This Row],[Atividade]])</f>
        <v>PDM - DESCARGA - DORMENTE</v>
      </c>
      <c r="AK298" s="31" t="str">
        <f>BS_CONTROLE[[#This Row],[Local - Partida]]</f>
        <v>ZEM1302</v>
      </c>
      <c r="AL298" s="31" t="str">
        <f>BS_CONTROLE[[#This Row],[Local - Encerramento]]</f>
        <v>102ZKW2</v>
      </c>
      <c r="AM298" s="105" t="str">
        <f>IF(BS_CONTROLE[[#This Row],[Entre - Estações]]=0, "-", BS_CONTROLE[[#This Row],[Entre - Estações]])</f>
        <v>ZLU-ZWI</v>
      </c>
      <c r="AN298" s="105" t="str">
        <f>IF(BS_CONTROLE[[#This Row],[SB]]=0, "-", BS_CONTROLE[[#This Row],[SB]])</f>
        <v>ZWI1131</v>
      </c>
      <c r="AO298" s="105">
        <f>IF(BS_CONTROLE[[#This Row],[SUB]]=0, "-", BS_CONTROLE[[#This Row],[SUB]])</f>
        <v>48</v>
      </c>
      <c r="AP298" s="105">
        <f>BS_CONTROLE[[#This Row],[KM - Inicio]]</f>
        <v>118</v>
      </c>
      <c r="AQ298" s="105">
        <f>BS_CONTROLE[[#This Row],[KM - Inicio]]</f>
        <v>118</v>
      </c>
      <c r="AR298" s="108">
        <v>0.31041666666666667</v>
      </c>
      <c r="AS298" s="108">
        <v>0.54027777777777775</v>
      </c>
      <c r="AT298" s="108">
        <v>0.59583333333333333</v>
      </c>
      <c r="AU298" s="136"/>
      <c r="AV298" s="136"/>
      <c r="AW298" s="14"/>
      <c r="AX298" s="14"/>
      <c r="AY298" s="164">
        <f t="shared" si="26"/>
        <v>5.555555555555558E-2</v>
      </c>
      <c r="AZ298" s="153"/>
      <c r="BA298" s="109">
        <v>45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8" s="150"/>
      <c r="BG298" s="16"/>
      <c r="BH298" s="17">
        <v>2</v>
      </c>
      <c r="BI298" s="17"/>
      <c r="BJ298" s="17" t="s">
        <v>1442</v>
      </c>
      <c r="BK298" s="18" t="s">
        <v>1443</v>
      </c>
      <c r="BL298" s="16"/>
      <c r="BM298" s="130" t="s">
        <v>445</v>
      </c>
      <c r="BN298" s="130" t="s">
        <v>445</v>
      </c>
      <c r="BO298" s="130" t="s">
        <v>445</v>
      </c>
      <c r="BP298" s="18" t="s">
        <v>593</v>
      </c>
      <c r="BQ298" s="12" t="str">
        <f t="shared" si="28"/>
        <v>Aderente</v>
      </c>
      <c r="BR298" s="19">
        <f t="shared" si="29"/>
        <v>1.0000000000000004</v>
      </c>
      <c r="BS298" s="19">
        <f t="shared" si="30"/>
        <v>1</v>
      </c>
      <c r="BT298" s="8" t="str">
        <f t="shared" si="31"/>
        <v>OKOK</v>
      </c>
    </row>
    <row r="299" spans="1:72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9"/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>
      <c r="A300" s="47" t="str">
        <f t="shared" si="27"/>
        <v>CAIQUE (TMA-677)46065</v>
      </c>
      <c r="B300" s="102">
        <v>46065</v>
      </c>
      <c r="C300" s="135">
        <f>IF(BS_CONTROLE[[#This Row],[DATA]]="","",WEEKNUM(BS_CONTROLE[[#This Row],[DATA]]))</f>
        <v>7</v>
      </c>
      <c r="D300" s="104" t="s">
        <v>859</v>
      </c>
      <c r="E300" s="159">
        <v>268</v>
      </c>
      <c r="F300" s="126" t="s">
        <v>726</v>
      </c>
      <c r="G300" s="142" t="str">
        <f>IF(D300="","*",VLOOKUP(F300,BS_ATIVIDADE[],3,FALSE))</f>
        <v>MODERNIZAÇÃO</v>
      </c>
      <c r="H300" s="106" t="s">
        <v>593</v>
      </c>
      <c r="I300" s="106" t="s">
        <v>593</v>
      </c>
      <c r="J300" s="105">
        <v>48</v>
      </c>
      <c r="K300" s="105">
        <v>121.31100000000001</v>
      </c>
      <c r="L300" s="105" t="s">
        <v>593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7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6">
        <v>0.35416666666666669</v>
      </c>
      <c r="P300" s="106">
        <v>6.9444444444444448E-2</v>
      </c>
      <c r="Q300" s="105">
        <v>1</v>
      </c>
      <c r="R300" s="10" t="str">
        <f>IFERROR(_xlfn.XLOOKUP(F300, BS_ATIVIDADE[ATIVIDADE],BS_ATIVIDADE[UNIDADE] ), "*")</f>
        <v>Nº DE SOLDA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5" t="s">
        <v>1100</v>
      </c>
      <c r="W300" s="151" t="s">
        <v>1055</v>
      </c>
      <c r="X300" s="104" t="s">
        <v>421</v>
      </c>
      <c r="Y300" s="129" t="s">
        <v>424</v>
      </c>
      <c r="Z300" s="104"/>
      <c r="AA300" s="105" t="s">
        <v>593</v>
      </c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5" t="str">
        <f>IF(BS_CONTROLE[[#This Row],[Entre - Estações]]=0, "-", BS_CONTROLE[[#This Row],[Entre - Estações]])</f>
        <v>ZWI-ZEM</v>
      </c>
      <c r="AN300" s="105">
        <f>IF(BS_CONTROLE[[#This Row],[SB]]=0, "-", BS_CONTROLE[[#This Row],[SB]])</f>
        <v>1231211</v>
      </c>
      <c r="AO300" s="105">
        <f>IF(BS_CONTROLE[[#This Row],[SUB]]=0, "-", BS_CONTROLE[[#This Row],[SUB]])</f>
        <v>48</v>
      </c>
      <c r="AP300" s="105">
        <f>BS_CONTROLE[[#This Row],[KM - Inicio]]</f>
        <v>121.31100000000001</v>
      </c>
      <c r="AQ300" s="105">
        <f>BS_CONTROLE[[#This Row],[KM - Inicio]]</f>
        <v>121.31100000000001</v>
      </c>
      <c r="AR300" s="108">
        <v>0</v>
      </c>
      <c r="AS300" s="108">
        <v>0</v>
      </c>
      <c r="AT300" s="108">
        <v>0</v>
      </c>
      <c r="AU300" s="136"/>
      <c r="AV300" s="136"/>
      <c r="AW300" s="14"/>
      <c r="AX300" s="14"/>
      <c r="AY300" s="164">
        <f t="shared" si="26"/>
        <v>0</v>
      </c>
      <c r="AZ300" s="153"/>
      <c r="BA300" s="109">
        <v>0</v>
      </c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50"/>
      <c r="BG300" s="16"/>
      <c r="BH300" s="17">
        <v>0</v>
      </c>
      <c r="BI300" s="17"/>
      <c r="BJ300" s="17" t="s">
        <v>1444</v>
      </c>
      <c r="BK300" s="18" t="s">
        <v>1444</v>
      </c>
      <c r="BL300" s="16"/>
      <c r="BM300" s="130" t="s">
        <v>447</v>
      </c>
      <c r="BN300" s="130" t="s">
        <v>471</v>
      </c>
      <c r="BO300" s="130" t="s">
        <v>471</v>
      </c>
      <c r="BP300" s="18" t="s">
        <v>1444</v>
      </c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8" t="str">
        <f t="shared" si="31"/>
        <v>CondiçõesClimáticaChuva</v>
      </c>
    </row>
    <row r="301" spans="1:72">
      <c r="A301" s="47" t="str">
        <f t="shared" si="27"/>
        <v>ADENISON (TP-810)46065</v>
      </c>
      <c r="B301" s="102">
        <v>46065</v>
      </c>
      <c r="C301" s="135">
        <f>IF(BS_CONTROLE[[#This Row],[DATA]]="","",WEEKNUM(BS_CONTROLE[[#This Row],[DATA]]))</f>
        <v>7</v>
      </c>
      <c r="D301" s="104" t="s">
        <v>847</v>
      </c>
      <c r="E301" s="159">
        <v>269</v>
      </c>
      <c r="F301" s="126" t="s">
        <v>726</v>
      </c>
      <c r="G301" s="142" t="str">
        <f>IF(D301="","*",VLOOKUP(F301,BS_ATIVIDADE[],3,FALSE))</f>
        <v>MODERNIZAÇÃO</v>
      </c>
      <c r="H301" s="106" t="s">
        <v>593</v>
      </c>
      <c r="I301" s="106" t="s">
        <v>593</v>
      </c>
      <c r="J301" s="105">
        <v>48</v>
      </c>
      <c r="K301" s="105">
        <v>123.929</v>
      </c>
      <c r="L301" s="105" t="s">
        <v>593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7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6">
        <v>0.35416666666666669</v>
      </c>
      <c r="P301" s="106">
        <v>6.9444444444444448E-2</v>
      </c>
      <c r="Q301" s="105">
        <v>1</v>
      </c>
      <c r="R301" s="10" t="str">
        <f>IFERROR(_xlfn.XLOOKUP(F301, BS_ATIVIDADE[ATIVIDADE],BS_ATIVIDADE[UNIDADE] ), "*")</f>
        <v>Nº DE SOLDA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5" t="s">
        <v>1100</v>
      </c>
      <c r="W301" s="151" t="s">
        <v>1055</v>
      </c>
      <c r="X301" s="104" t="s">
        <v>421</v>
      </c>
      <c r="Y301" s="129" t="s">
        <v>424</v>
      </c>
      <c r="Z301" s="104"/>
      <c r="AA301" s="105" t="s">
        <v>593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ZWI-ZEM</v>
      </c>
      <c r="AN301" s="105">
        <f>IF(BS_CONTROLE[[#This Row],[SB]]=0, "-", BS_CONTROLE[[#This Row],[SB]])</f>
        <v>1241231</v>
      </c>
      <c r="AO301" s="105">
        <f>IF(BS_CONTROLE[[#This Row],[SUB]]=0, "-", BS_CONTROLE[[#This Row],[SUB]])</f>
        <v>48</v>
      </c>
      <c r="AP301" s="105">
        <f>BS_CONTROLE[[#This Row],[KM - Inicio]]</f>
        <v>123.929</v>
      </c>
      <c r="AQ301" s="105">
        <f>BS_CONTROLE[[#This Row],[KM - Inicio]]</f>
        <v>123.929</v>
      </c>
      <c r="AR301" s="108">
        <v>0</v>
      </c>
      <c r="AS301" s="108">
        <v>0</v>
      </c>
      <c r="AT301" s="108">
        <v>0</v>
      </c>
      <c r="AU301" s="136"/>
      <c r="AV301" s="136"/>
      <c r="AW301" s="14"/>
      <c r="AX301" s="14"/>
      <c r="AY301" s="164">
        <f t="shared" si="26"/>
        <v>0</v>
      </c>
      <c r="AZ301" s="153"/>
      <c r="BA301" s="109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50"/>
      <c r="BG301" s="16"/>
      <c r="BH301" s="17">
        <v>0</v>
      </c>
      <c r="BI301" s="17"/>
      <c r="BJ301" s="17" t="s">
        <v>1444</v>
      </c>
      <c r="BK301" s="18" t="s">
        <v>1444</v>
      </c>
      <c r="BL301" s="16"/>
      <c r="BM301" s="130" t="s">
        <v>447</v>
      </c>
      <c r="BN301" s="130" t="s">
        <v>471</v>
      </c>
      <c r="BO301" s="130" t="s">
        <v>471</v>
      </c>
      <c r="BP301" s="18" t="s">
        <v>1444</v>
      </c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8" t="str">
        <f t="shared" si="31"/>
        <v>CondiçõesClimáticaChuva</v>
      </c>
    </row>
    <row r="302" spans="1:72">
      <c r="A302" s="47" t="str">
        <f t="shared" si="27"/>
        <v>A8446065</v>
      </c>
      <c r="B302" s="102">
        <v>46065</v>
      </c>
      <c r="C302" s="135">
        <f>IF(BS_CONTROLE[[#This Row],[DATA]]="","",WEEKNUM(BS_CONTROLE[[#This Row],[DATA]]))</f>
        <v>7</v>
      </c>
      <c r="D302" s="104" t="s">
        <v>723</v>
      </c>
      <c r="E302" s="159">
        <v>296</v>
      </c>
      <c r="F302" s="126" t="s">
        <v>614</v>
      </c>
      <c r="G302" s="142" t="str">
        <f>IF(D302="","*",VLOOKUP(F302,BS_ATIVIDADE[],3,FALSE))</f>
        <v>DETECÇÃO</v>
      </c>
      <c r="H302" s="106" t="s">
        <v>1445</v>
      </c>
      <c r="I302" s="106" t="s">
        <v>1419</v>
      </c>
      <c r="J302" s="105">
        <v>53</v>
      </c>
      <c r="K302" s="105">
        <v>123</v>
      </c>
      <c r="L302" s="105"/>
      <c r="M302" s="127" t="s">
        <v>1446</v>
      </c>
      <c r="N302" s="127" t="s">
        <v>1447</v>
      </c>
      <c r="O302" s="106">
        <v>0.3125</v>
      </c>
      <c r="P302" s="106">
        <v>4.1666666666666664E-2</v>
      </c>
      <c r="Q302" s="105">
        <v>20</v>
      </c>
      <c r="R302" s="10" t="str">
        <f>IFERROR(_xlfn.XLOOKUP(F302, BS_ATIVIDADE[ATIVIDADE],BS_ATIVIDADE[UNIDADE] ), "*")</f>
        <v>KM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2" s="105" t="s">
        <v>1346</v>
      </c>
      <c r="W302" s="151" t="s">
        <v>1347</v>
      </c>
      <c r="X302" s="104" t="s">
        <v>425</v>
      </c>
      <c r="Y302" s="129" t="s">
        <v>424</v>
      </c>
      <c r="Z302" s="104"/>
      <c r="AA302" s="105">
        <v>1</v>
      </c>
      <c r="AB302" s="103" t="s">
        <v>412</v>
      </c>
      <c r="AC302" s="152"/>
      <c r="AD302" s="107">
        <v>0.29166666666666669</v>
      </c>
      <c r="AE302" s="105">
        <v>6293</v>
      </c>
      <c r="AF302" s="105"/>
      <c r="AG302" s="105"/>
      <c r="AH302" s="15"/>
      <c r="AI302" s="126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">
        <v>1361</v>
      </c>
      <c r="AL302" s="31" t="s">
        <v>335</v>
      </c>
      <c r="AM302" s="105" t="s">
        <v>1446</v>
      </c>
      <c r="AN302" s="105" t="s">
        <v>1447</v>
      </c>
      <c r="AO302" s="105">
        <v>53</v>
      </c>
      <c r="AP302" s="105">
        <v>124</v>
      </c>
      <c r="AQ302" s="105">
        <v>104</v>
      </c>
      <c r="AR302" s="108">
        <v>0.30763888888888891</v>
      </c>
      <c r="AS302" s="108">
        <v>0</v>
      </c>
      <c r="AT302" s="108">
        <v>4.1666666666666664E-2</v>
      </c>
      <c r="AU302" s="136"/>
      <c r="AV302" s="136"/>
      <c r="AW302" s="14"/>
      <c r="AX302" s="14"/>
      <c r="AY302" s="164">
        <f t="shared" si="26"/>
        <v>4.1666666666666664E-2</v>
      </c>
      <c r="AZ302" s="153"/>
      <c r="BA302" s="109">
        <v>20</v>
      </c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2" s="150"/>
      <c r="BG302" s="16"/>
      <c r="BH302" s="17">
        <v>2</v>
      </c>
      <c r="BI302" s="17"/>
      <c r="BJ302" s="17" t="s">
        <v>1448</v>
      </c>
      <c r="BK302" s="18" t="s">
        <v>1449</v>
      </c>
      <c r="BL302" s="16"/>
      <c r="BM302" s="130" t="s">
        <v>445</v>
      </c>
      <c r="BN302" s="130" t="s">
        <v>445</v>
      </c>
      <c r="BO302" s="130" t="s">
        <v>445</v>
      </c>
      <c r="BP302" s="18" t="s">
        <v>593</v>
      </c>
      <c r="BQ302" s="12" t="str">
        <f t="shared" si="28"/>
        <v>Aderente</v>
      </c>
      <c r="BR302" s="19">
        <f t="shared" si="29"/>
        <v>1</v>
      </c>
      <c r="BS302" s="19">
        <f t="shared" si="30"/>
        <v>1</v>
      </c>
      <c r="BT302" s="8" t="str">
        <f t="shared" si="31"/>
        <v>OKOK</v>
      </c>
    </row>
    <row r="303" spans="1:72">
      <c r="A303" s="47" t="str">
        <f t="shared" si="27"/>
        <v>W6246065</v>
      </c>
      <c r="B303" s="102">
        <v>46065</v>
      </c>
      <c r="C303" s="135">
        <f>IF(BS_CONTROLE[[#This Row],[DATA]]="","",WEEKNUM(BS_CONTROLE[[#This Row],[DATA]]))</f>
        <v>7</v>
      </c>
      <c r="D303" s="104" t="s">
        <v>828</v>
      </c>
      <c r="E303" s="159">
        <v>297</v>
      </c>
      <c r="F303" s="126" t="s">
        <v>607</v>
      </c>
      <c r="G303" s="142" t="str">
        <f>IF(D303="","*",VLOOKUP(F303,BS_ATIVIDADE[],3,FALSE))</f>
        <v>OUTROS</v>
      </c>
      <c r="H303" s="106" t="s">
        <v>1149</v>
      </c>
      <c r="I303" s="106" t="s">
        <v>1149</v>
      </c>
      <c r="J303" s="105">
        <v>92</v>
      </c>
      <c r="K303" s="105">
        <v>83.7</v>
      </c>
      <c r="L303" s="105" t="s">
        <v>593</v>
      </c>
      <c r="M303" s="105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5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6">
        <v>0.33333333333333331</v>
      </c>
      <c r="P303" s="106">
        <v>4.1666666666666664E-2</v>
      </c>
      <c r="Q303" s="172">
        <v>1</v>
      </c>
      <c r="R303" s="10" t="str">
        <f>IFERROR(_xlfn.XLOOKUP(F303, BS_ATIVIDADE[ATIVIDADE],BS_ATIVIDADE[UNIDADE] ), "*")</f>
        <v>BINÁRIO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51" t="s">
        <v>1104</v>
      </c>
      <c r="W303" s="151" t="s">
        <v>1105</v>
      </c>
      <c r="X303" s="104" t="s">
        <v>416</v>
      </c>
      <c r="Y303" s="129" t="s">
        <v>415</v>
      </c>
      <c r="Z303" s="104"/>
      <c r="AA303" s="105">
        <v>1</v>
      </c>
      <c r="AB303" s="103" t="s">
        <v>412</v>
      </c>
      <c r="AC303" s="152"/>
      <c r="AD303" s="107">
        <v>0.3125</v>
      </c>
      <c r="AE303" s="105">
        <v>9038</v>
      </c>
      <c r="AF303" s="105"/>
      <c r="AG303" s="105"/>
      <c r="AH303" s="15"/>
      <c r="AI303" s="126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5" t="str">
        <f>IF(BS_CONTROLE[[#This Row],[Entre - Estações]]=0, "-", BS_CONTROLE[[#This Row],[Entre - Estações]])</f>
        <v>ZXW-ZGP</v>
      </c>
      <c r="AN303" s="105" t="str">
        <f>IF(BS_CONTROLE[[#This Row],[SB]]=0, "-", BS_CONTROLE[[#This Row],[SB]])</f>
        <v>K84ZXW2</v>
      </c>
      <c r="AO303" s="105">
        <f>IF(BS_CONTROLE[[#This Row],[SUB]]=0, "-", BS_CONTROLE[[#This Row],[SUB]])</f>
        <v>92</v>
      </c>
      <c r="AP303" s="105">
        <f>BS_CONTROLE[[#This Row],[KM - Inicio]]</f>
        <v>83.7</v>
      </c>
      <c r="AQ303" s="105">
        <f>BS_CONTROLE[[#This Row],[KM - Inicio]]</f>
        <v>83.7</v>
      </c>
      <c r="AR303" s="108">
        <v>0.29583333333333334</v>
      </c>
      <c r="AS303" s="108">
        <v>0.3972222222222222</v>
      </c>
      <c r="AT303" s="108">
        <v>0.43888888888888888</v>
      </c>
      <c r="AU303" s="136"/>
      <c r="AV303" s="136"/>
      <c r="AW303" s="14"/>
      <c r="AX303" s="14"/>
      <c r="AY303" s="164">
        <f t="shared" si="26"/>
        <v>4.1666666666666685E-2</v>
      </c>
      <c r="AZ303" s="153"/>
      <c r="BA303" s="109">
        <v>1</v>
      </c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50"/>
      <c r="BG303" s="16"/>
      <c r="BH303" s="17">
        <v>2</v>
      </c>
      <c r="BI303" s="17"/>
      <c r="BJ303" s="17" t="s">
        <v>1450</v>
      </c>
      <c r="BK303" s="18" t="s">
        <v>1451</v>
      </c>
      <c r="BL303" s="16"/>
      <c r="BM303" s="130" t="s">
        <v>445</v>
      </c>
      <c r="BN303" s="130" t="s">
        <v>445</v>
      </c>
      <c r="BO303" s="130" t="s">
        <v>445</v>
      </c>
      <c r="BP303" s="18" t="s">
        <v>593</v>
      </c>
      <c r="BQ303" s="12" t="str">
        <f t="shared" si="28"/>
        <v>Aderente</v>
      </c>
      <c r="BR303" s="19">
        <f t="shared" si="29"/>
        <v>1.0000000000000004</v>
      </c>
      <c r="BS303" s="19">
        <f t="shared" si="30"/>
        <v>1</v>
      </c>
      <c r="BT303" s="8" t="str">
        <f t="shared" si="31"/>
        <v>OKOK</v>
      </c>
    </row>
    <row r="304" spans="1:72">
      <c r="A304" s="47" t="str">
        <f t="shared" si="27"/>
        <v>DIEGO (TF-42)46065</v>
      </c>
      <c r="B304" s="102">
        <v>46065</v>
      </c>
      <c r="C304" s="135">
        <f>IF(BS_CONTROLE[[#This Row],[DATA]]="","",WEEKNUM(BS_CONTROLE[[#This Row],[DATA]]))</f>
        <v>7</v>
      </c>
      <c r="D304" s="104" t="s">
        <v>870</v>
      </c>
      <c r="E304" s="159">
        <v>93</v>
      </c>
      <c r="F304" s="126" t="s">
        <v>671</v>
      </c>
      <c r="G304" s="142" t="str">
        <f>IF(D304="","*",VLOOKUP(F304,BS_ATIVIDADE[],3,FALSE))</f>
        <v>LIMPEZA LASTRO</v>
      </c>
      <c r="H304" s="106" t="s">
        <v>593</v>
      </c>
      <c r="I304" s="106" t="s">
        <v>593</v>
      </c>
      <c r="J304" s="105">
        <v>53</v>
      </c>
      <c r="K304" s="105">
        <v>109.05</v>
      </c>
      <c r="L304" s="105" t="s">
        <v>593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6">
        <v>0.41666666666666669</v>
      </c>
      <c r="P304" s="106">
        <v>6.25E-2</v>
      </c>
      <c r="Q304" s="105">
        <v>30</v>
      </c>
      <c r="R304" s="10" t="str">
        <f>IFERROR(_xlfn.XLOOKUP(F304, BS_ATIVIDADE[ATIVIDADE],BS_ATIVIDADE[UNIDADE] ), "*")</f>
        <v>M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5" t="s">
        <v>1104</v>
      </c>
      <c r="W304" s="151" t="s">
        <v>1191</v>
      </c>
      <c r="X304" s="104" t="s">
        <v>421</v>
      </c>
      <c r="Y304" s="129" t="s">
        <v>424</v>
      </c>
      <c r="Z304" s="104"/>
      <c r="AA304" s="105" t="s">
        <v>593</v>
      </c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5" t="str">
        <f>IF(BS_CONTROLE[[#This Row],[Entre - Estações]]=0, "-", BS_CONTROLE[[#This Row],[Entre - Estações]])</f>
        <v>PAT-ZGM</v>
      </c>
      <c r="AN304" s="105" t="str">
        <f>IF(BS_CONTROLE[[#This Row],[SB]]=0, "-", BS_CONTROLE[[#This Row],[SB]])</f>
        <v>PAT1102</v>
      </c>
      <c r="AO304" s="105">
        <f>IF(BS_CONTROLE[[#This Row],[SUB]]=0, "-", BS_CONTROLE[[#This Row],[SUB]])</f>
        <v>53</v>
      </c>
      <c r="AP304" s="105">
        <f>BS_CONTROLE[[#This Row],[KM - Inicio]]</f>
        <v>109.05</v>
      </c>
      <c r="AQ304" s="105">
        <f>BS_CONTROLE[[#This Row],[KM - Inicio]]</f>
        <v>109.05</v>
      </c>
      <c r="AR304" s="108">
        <v>0.45208333333333334</v>
      </c>
      <c r="AS304" s="108">
        <v>0.50486111111111109</v>
      </c>
      <c r="AT304" s="108">
        <v>0.56736111111111109</v>
      </c>
      <c r="AU304" s="136"/>
      <c r="AV304" s="136"/>
      <c r="AW304" s="14"/>
      <c r="AX304" s="14"/>
      <c r="AY304" s="164">
        <f t="shared" si="26"/>
        <v>6.25E-2</v>
      </c>
      <c r="AZ304" s="153"/>
      <c r="BA304" s="109">
        <v>53</v>
      </c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50"/>
      <c r="BG304" s="16"/>
      <c r="BH304" s="17">
        <v>2</v>
      </c>
      <c r="BI304" s="17"/>
      <c r="BJ304" s="17" t="s">
        <v>1452</v>
      </c>
      <c r="BK304" s="18" t="s">
        <v>1453</v>
      </c>
      <c r="BL304" s="16"/>
      <c r="BM304" s="130" t="s">
        <v>445</v>
      </c>
      <c r="BN304" s="130" t="s">
        <v>445</v>
      </c>
      <c r="BO304" s="130" t="s">
        <v>445</v>
      </c>
      <c r="BP304" s="18" t="s">
        <v>593</v>
      </c>
      <c r="BQ304" s="12" t="str">
        <f t="shared" si="28"/>
        <v>Aderente</v>
      </c>
      <c r="BR304" s="19">
        <f t="shared" si="29"/>
        <v>1</v>
      </c>
      <c r="BS304" s="19">
        <f t="shared" si="30"/>
        <v>1.7666666666666666</v>
      </c>
      <c r="BT304" s="8" t="str">
        <f t="shared" si="31"/>
        <v>OKOK</v>
      </c>
    </row>
    <row r="305" spans="1:72">
      <c r="A305" s="47" t="str">
        <f t="shared" si="27"/>
        <v>RAFAEL (TP-695)46065</v>
      </c>
      <c r="B305" s="102">
        <v>46065</v>
      </c>
      <c r="C305" s="135">
        <f>IF(BS_CONTROLE[[#This Row],[DATA]]="","",WEEKNUM(BS_CONTROLE[[#This Row],[DATA]]))</f>
        <v>7</v>
      </c>
      <c r="D305" s="104" t="s">
        <v>927</v>
      </c>
      <c r="E305" s="159">
        <v>299</v>
      </c>
      <c r="F305" s="126" t="s">
        <v>671</v>
      </c>
      <c r="G305" s="142" t="str">
        <f>IF(D305="","*",VLOOKUP(F305,BS_ATIVIDADE[],3,FALSE))</f>
        <v>LIMPEZA LASTRO</v>
      </c>
      <c r="H305" s="106" t="s">
        <v>593</v>
      </c>
      <c r="I305" s="106" t="s">
        <v>593</v>
      </c>
      <c r="J305" s="105">
        <v>54</v>
      </c>
      <c r="K305" s="105">
        <v>106.5</v>
      </c>
      <c r="L305" s="105" t="s">
        <v>593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6">
        <v>0.45833333333333331</v>
      </c>
      <c r="P305" s="106">
        <v>8.3333333333333329E-2</v>
      </c>
      <c r="Q305" s="105">
        <v>10</v>
      </c>
      <c r="R305" s="10" t="str">
        <f>IFERROR(_xlfn.XLOOKUP(F305, BS_ATIVIDADE[ATIVIDADE],BS_ATIVIDADE[UNIDADE] ), "*")</f>
        <v>M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5" t="s">
        <v>1104</v>
      </c>
      <c r="W305" s="151" t="s">
        <v>1191</v>
      </c>
      <c r="X305" s="104" t="s">
        <v>421</v>
      </c>
      <c r="Y305" s="129" t="s">
        <v>424</v>
      </c>
      <c r="Z305" s="104"/>
      <c r="AA305" s="105" t="s">
        <v>593</v>
      </c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5" t="str">
        <f>IF(BS_CONTROLE[[#This Row],[Entre - Estações]]=0, "-", BS_CONTROLE[[#This Row],[Entre - Estações]])</f>
        <v>ZDR</v>
      </c>
      <c r="AN305" s="105" t="str">
        <f>IF(BS_CONTROLE[[#This Row],[SB]]=0, "-", BS_CONTROLE[[#This Row],[SB]])</f>
        <v>ZDR1</v>
      </c>
      <c r="AO305" s="105">
        <f>IF(BS_CONTROLE[[#This Row],[SUB]]=0, "-", BS_CONTROLE[[#This Row],[SUB]])</f>
        <v>54</v>
      </c>
      <c r="AP305" s="105">
        <f>BS_CONTROLE[[#This Row],[KM - Inicio]]</f>
        <v>106.5</v>
      </c>
      <c r="AQ305" s="105">
        <f>BS_CONTROLE[[#This Row],[KM - Inicio]]</f>
        <v>106.5</v>
      </c>
      <c r="AR305" s="108">
        <v>0.43125000000000002</v>
      </c>
      <c r="AS305" s="108">
        <v>0</v>
      </c>
      <c r="AT305" s="108">
        <v>0</v>
      </c>
      <c r="AU305" s="136"/>
      <c r="AV305" s="136"/>
      <c r="AW305" s="14"/>
      <c r="AX305" s="14"/>
      <c r="AY305" s="164">
        <f t="shared" si="26"/>
        <v>0</v>
      </c>
      <c r="AZ305" s="153"/>
      <c r="BA305" s="109">
        <v>0</v>
      </c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50"/>
      <c r="BG305" s="16"/>
      <c r="BH305" s="17">
        <v>0</v>
      </c>
      <c r="BI305" s="17"/>
      <c r="BJ305" s="17" t="s">
        <v>1454</v>
      </c>
      <c r="BK305" s="18" t="s">
        <v>1455</v>
      </c>
      <c r="BL305" s="16"/>
      <c r="BM305" s="130" t="s">
        <v>440</v>
      </c>
      <c r="BN305" s="130" t="s">
        <v>469</v>
      </c>
      <c r="BO305" s="130" t="s">
        <v>530</v>
      </c>
      <c r="BP305" s="18" t="s">
        <v>1455</v>
      </c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8" t="str">
        <f t="shared" si="31"/>
        <v>CCOCirculaçãoIntervaloOportunidade</v>
      </c>
    </row>
    <row r="306" spans="1:72">
      <c r="A306" s="47" t="str">
        <f t="shared" si="27"/>
        <v>EXPANSÃO TURMA 146065</v>
      </c>
      <c r="B306" s="102">
        <v>46065</v>
      </c>
      <c r="C306" s="135">
        <f>IF(BS_CONTROLE[[#This Row],[DATA]]="","",WEEKNUM(BS_CONTROLE[[#This Row],[DATA]]))</f>
        <v>7</v>
      </c>
      <c r="D306" s="104" t="s">
        <v>594</v>
      </c>
      <c r="E306" s="159">
        <v>185</v>
      </c>
      <c r="F306" s="126" t="s">
        <v>654</v>
      </c>
      <c r="G306" s="142" t="str">
        <f>IF(D306="","*",VLOOKUP(F306,BS_ATIVIDADE[],3,FALSE))</f>
        <v>EXPANSÃO</v>
      </c>
      <c r="H306" s="106" t="s">
        <v>593</v>
      </c>
      <c r="I306" s="106" t="s">
        <v>593</v>
      </c>
      <c r="J306" s="105">
        <v>30</v>
      </c>
      <c r="K306" s="105">
        <v>109</v>
      </c>
      <c r="L306" s="105" t="s">
        <v>593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7" t="s">
        <v>1195</v>
      </c>
      <c r="O306" s="106">
        <v>0.33333333333333331</v>
      </c>
      <c r="P306" s="106">
        <v>6.25E-2</v>
      </c>
      <c r="Q306" s="105">
        <v>1</v>
      </c>
      <c r="R306" s="10" t="str">
        <f>IFERROR(_xlfn.XLOOKUP(F306, BS_ATIVIDADE[ATIVIDADE],BS_ATIVIDADE[UNIDADE] ), "*")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5" t="s">
        <v>1113</v>
      </c>
      <c r="W306" s="151" t="s">
        <v>1456</v>
      </c>
      <c r="X306" s="104" t="s">
        <v>421</v>
      </c>
      <c r="Y306" s="129" t="s">
        <v>424</v>
      </c>
      <c r="Z306" s="104"/>
      <c r="AA306" s="105" t="s">
        <v>593</v>
      </c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5" t="s">
        <v>13</v>
      </c>
      <c r="AN306" s="105" t="s">
        <v>130</v>
      </c>
      <c r="AO306" s="105">
        <v>53</v>
      </c>
      <c r="AP306" s="105">
        <v>108.8</v>
      </c>
      <c r="AQ306" s="105" t="s">
        <v>593</v>
      </c>
      <c r="AR306" s="108">
        <v>0.3972222222222222</v>
      </c>
      <c r="AS306" s="108">
        <v>0.50486111111111109</v>
      </c>
      <c r="AT306" s="108">
        <v>0.56736111111111109</v>
      </c>
      <c r="AU306" s="136"/>
      <c r="AV306" s="136"/>
      <c r="AW306" s="14"/>
      <c r="AX306" s="14"/>
      <c r="AY306" s="164">
        <f t="shared" si="26"/>
        <v>6.25E-2</v>
      </c>
      <c r="AZ306" s="153"/>
      <c r="BA306" s="109">
        <v>3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6" s="150"/>
      <c r="BG306" s="16"/>
      <c r="BH306" s="17">
        <v>2</v>
      </c>
      <c r="BI306" s="17"/>
      <c r="BJ306" s="17" t="s">
        <v>1457</v>
      </c>
      <c r="BK306" s="18" t="s">
        <v>1458</v>
      </c>
      <c r="BL306" s="16"/>
      <c r="BM306" s="130" t="s">
        <v>445</v>
      </c>
      <c r="BN306" s="130" t="s">
        <v>445</v>
      </c>
      <c r="BO306" s="130" t="s">
        <v>445</v>
      </c>
      <c r="BP306" s="18"/>
      <c r="BQ306" s="12" t="str">
        <f t="shared" si="28"/>
        <v>Aderente</v>
      </c>
      <c r="BR306" s="19">
        <f t="shared" si="29"/>
        <v>1</v>
      </c>
      <c r="BS306" s="19">
        <f t="shared" si="30"/>
        <v>3</v>
      </c>
      <c r="BT306" s="8" t="str">
        <f t="shared" si="31"/>
        <v>OKOK</v>
      </c>
    </row>
    <row r="307" spans="1:72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>
      <c r="A308" s="47" t="str">
        <f t="shared" si="27"/>
        <v>EXPANSÃO TURMA 146066</v>
      </c>
      <c r="B308" s="102">
        <v>46066</v>
      </c>
      <c r="C308" s="135">
        <f>IF(BS_CONTROLE[[#This Row],[DATA]]="","",WEEKNUM(BS_CONTROLE[[#This Row],[DATA]]))</f>
        <v>7</v>
      </c>
      <c r="D308" s="104" t="s">
        <v>594</v>
      </c>
      <c r="E308" s="159">
        <v>185</v>
      </c>
      <c r="F308" s="126" t="s">
        <v>654</v>
      </c>
      <c r="G308" s="142" t="str">
        <f>IF(D308="","*",VLOOKUP(F308,BS_ATIVIDADE[],3,FALSE))</f>
        <v>EXPANSÃO</v>
      </c>
      <c r="H308" s="106" t="s">
        <v>593</v>
      </c>
      <c r="I308" s="106" t="s">
        <v>593</v>
      </c>
      <c r="J308" s="105">
        <v>170</v>
      </c>
      <c r="K308" s="105">
        <v>110.35</v>
      </c>
      <c r="L308" s="105">
        <v>111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08" s="106">
        <v>0.35416666666666669</v>
      </c>
      <c r="P308" s="106">
        <v>0.125</v>
      </c>
      <c r="Q308" s="105">
        <v>1</v>
      </c>
      <c r="R308" s="10" t="str">
        <f>IFERROR(_xlfn.XLOOKUP(F308, BS_ATIVIDADE[ATIVIDADE],BS_ATIVIDADE[UNIDADE] ), "*")</f>
        <v>Nº DE SOLDA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08" s="105" t="s">
        <v>1272</v>
      </c>
      <c r="W308" s="151" t="s">
        <v>1459</v>
      </c>
      <c r="X308" s="104" t="s">
        <v>421</v>
      </c>
      <c r="Y308" s="129" t="s">
        <v>424</v>
      </c>
      <c r="Z308" s="104"/>
      <c r="AA308" s="105" t="s">
        <v>593</v>
      </c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EXPANSÃO - SOLDA</v>
      </c>
      <c r="AJ308" s="9" t="str">
        <f>IF(BS_CONTROLE[[#This Row],[Atividade]]=0, "-", BS_CONTROLE[[#This Row],[Atividade]])</f>
        <v>EXPANSÃO - SOLDA</v>
      </c>
      <c r="AK308" s="31" t="str">
        <f>BS_CONTROLE[[#This Row],[Local - Partida]]</f>
        <v>-</v>
      </c>
      <c r="AL308" s="31" t="str">
        <f>BS_CONTROLE[[#This Row],[Local - Encerramento]]</f>
        <v>-</v>
      </c>
      <c r="AM308" s="105" t="str">
        <f>IF(BS_CONTROLE[[#This Row],[Entre - Estações]]=0, "-", BS_CONTROLE[[#This Row],[Entre - Estações]])</f>
        <v>ZCD</v>
      </c>
      <c r="AN308" s="105" t="str">
        <f>IF(BS_CONTROLE[[#This Row],[SB]]=0, "-", BS_CONTROLE[[#This Row],[SB]])</f>
        <v>109ZCD2</v>
      </c>
      <c r="AO308" s="105">
        <f>IF(BS_CONTROLE[[#This Row],[SUB]]=0, "-", BS_CONTROLE[[#This Row],[SUB]])</f>
        <v>170</v>
      </c>
      <c r="AP308" s="105">
        <f>BS_CONTROLE[[#This Row],[KM - Inicio]]</f>
        <v>110.35</v>
      </c>
      <c r="AQ308" s="105">
        <f>BS_CONTROLE[[#This Row],[KM - Inicio]]</f>
        <v>110.35</v>
      </c>
      <c r="AR308" s="108">
        <v>0.33333333333333331</v>
      </c>
      <c r="AS308" s="108">
        <v>0.33750000000000002</v>
      </c>
      <c r="AT308" s="108">
        <v>0.50694444444444442</v>
      </c>
      <c r="AU308" s="136"/>
      <c r="AV308" s="136"/>
      <c r="AW308" s="14"/>
      <c r="AX308" s="14"/>
      <c r="AY308" s="164">
        <f t="shared" si="26"/>
        <v>0.1694444444444444</v>
      </c>
      <c r="AZ308" s="153"/>
      <c r="BA308" s="109">
        <v>3</v>
      </c>
      <c r="BB308" s="10" t="str">
        <f>IFERROR(_xlfn.XLOOKUP(AI308, BS_ATIVIDADE[ATIVIDADE],BS_ATIVIDADE[UNIDADE] ), "*")</f>
        <v>Nº DE SOLDA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08" s="150"/>
      <c r="BG308" s="16"/>
      <c r="BH308" s="17">
        <v>2</v>
      </c>
      <c r="BI308" s="17"/>
      <c r="BJ308" s="17" t="s">
        <v>1460</v>
      </c>
      <c r="BK308" s="18" t="s">
        <v>1461</v>
      </c>
      <c r="BL308" s="16"/>
      <c r="BM308" s="130" t="s">
        <v>445</v>
      </c>
      <c r="BN308" s="130" t="s">
        <v>445</v>
      </c>
      <c r="BO308" s="130" t="s">
        <v>445</v>
      </c>
      <c r="BP308" s="18" t="s">
        <v>593</v>
      </c>
      <c r="BQ308" s="12" t="str">
        <f t="shared" si="28"/>
        <v>Aderente</v>
      </c>
      <c r="BR308" s="19">
        <f t="shared" si="29"/>
        <v>1.3555555555555552</v>
      </c>
      <c r="BS308" s="19">
        <f t="shared" si="30"/>
        <v>3</v>
      </c>
      <c r="BT308" s="8" t="str">
        <f t="shared" si="31"/>
        <v>OKOK</v>
      </c>
    </row>
    <row r="309" spans="1:72">
      <c r="A309" s="47" t="str">
        <f t="shared" si="27"/>
        <v>KLECIO (TP-699)46066</v>
      </c>
      <c r="B309" s="102">
        <v>46066</v>
      </c>
      <c r="C309" s="135">
        <f>IF(BS_CONTROLE[[#This Row],[DATA]]="","",WEEKNUM(BS_CONTROLE[[#This Row],[DATA]]))</f>
        <v>7</v>
      </c>
      <c r="D309" s="104" t="s">
        <v>911</v>
      </c>
      <c r="E309" s="159"/>
      <c r="F309" s="126" t="s">
        <v>775</v>
      </c>
      <c r="G309" s="142" t="str">
        <f>IF(D309="","*",VLOOKUP(F309,BS_ATIVIDADE[],3,FALSE))</f>
        <v>SOLDA</v>
      </c>
      <c r="H309" s="106" t="s">
        <v>593</v>
      </c>
      <c r="I309" s="106" t="s">
        <v>593</v>
      </c>
      <c r="J309" s="105">
        <v>70</v>
      </c>
      <c r="K309" s="105">
        <v>92</v>
      </c>
      <c r="L309" s="105" t="s">
        <v>593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09" s="106">
        <v>0.35416666666666669</v>
      </c>
      <c r="P309" s="106">
        <v>6.25E-2</v>
      </c>
      <c r="Q309" s="105">
        <v>1</v>
      </c>
      <c r="R309" s="10" t="str">
        <f>IFERROR(_xlfn.XLOOKUP(F309, BS_ATIVIDADE[ATIVIDADE],BS_ATIVIDADE[UNIDADE] ), "*")</f>
        <v>Nº DE SOLDA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5" t="s">
        <v>1054</v>
      </c>
      <c r="W309" s="151" t="s">
        <v>1055</v>
      </c>
      <c r="X309" s="104" t="s">
        <v>421</v>
      </c>
      <c r="Y309" s="129" t="s">
        <v>424</v>
      </c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PDM - SOLDA</v>
      </c>
      <c r="AJ309" s="9" t="str">
        <f>IF(BS_CONTROLE[[#This Row],[Atividade]]=0, "-", BS_CONTROLE[[#This Row],[Atividade]])</f>
        <v>PDM - SOLDA</v>
      </c>
      <c r="AK309" s="31" t="str">
        <f>BS_CONTROLE[[#This Row],[Local - Partida]]</f>
        <v>-</v>
      </c>
      <c r="AL309" s="31" t="str">
        <f>BS_CONTROLE[[#This Row],[Local - Encerramento]]</f>
        <v>-</v>
      </c>
      <c r="AM309" s="105" t="str">
        <f>IF(BS_CONTROLE[[#This Row],[Entre - Estações]]=0, "-", BS_CONTROLE[[#This Row],[Entre - Estações]])</f>
        <v>ZSW-ZTT</v>
      </c>
      <c r="AN309" s="105" t="str">
        <f>IF(BS_CONTROLE[[#This Row],[SB]]=0, "-", BS_CONTROLE[[#This Row],[SB]])</f>
        <v>K90ZTT</v>
      </c>
      <c r="AO309" s="105">
        <f>IF(BS_CONTROLE[[#This Row],[SUB]]=0, "-", BS_CONTROLE[[#This Row],[SUB]])</f>
        <v>70</v>
      </c>
      <c r="AP309" s="105">
        <f>BS_CONTROLE[[#This Row],[KM - Inicio]]</f>
        <v>92</v>
      </c>
      <c r="AQ309" s="105">
        <f>BS_CONTROLE[[#This Row],[KM - Inicio]]</f>
        <v>92</v>
      </c>
      <c r="AR309" s="108">
        <v>0.41319444444444442</v>
      </c>
      <c r="AS309" s="108">
        <v>0</v>
      </c>
      <c r="AT309" s="108">
        <v>0</v>
      </c>
      <c r="AU309" s="136"/>
      <c r="AV309" s="136"/>
      <c r="AW309" s="14"/>
      <c r="AX309" s="14"/>
      <c r="AY309" s="164">
        <f t="shared" si="26"/>
        <v>0</v>
      </c>
      <c r="AZ309" s="153"/>
      <c r="BA309" s="109">
        <v>0</v>
      </c>
      <c r="BB309" s="10" t="str">
        <f>IFERROR(_xlfn.XLOOKUP(AI309, BS_ATIVIDADE[ATIVIDADE],BS_ATIVIDADE[UNIDADE] ), "*")</f>
        <v>Nº DE SOLDA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50"/>
      <c r="BG309" s="16"/>
      <c r="BH309" s="17">
        <v>0</v>
      </c>
      <c r="BI309" s="17"/>
      <c r="BJ309" s="17" t="s">
        <v>1462</v>
      </c>
      <c r="BK309" s="18" t="s">
        <v>1462</v>
      </c>
      <c r="BL309" s="16"/>
      <c r="BM309" s="130" t="s">
        <v>440</v>
      </c>
      <c r="BN309" s="130" t="s">
        <v>469</v>
      </c>
      <c r="BO309" s="130" t="s">
        <v>530</v>
      </c>
      <c r="BP309" s="18" t="s">
        <v>1462</v>
      </c>
      <c r="BQ309" s="12" t="str">
        <f t="shared" si="28"/>
        <v>Produção e Intervalo</v>
      </c>
      <c r="BR309" s="19">
        <f t="shared" si="29"/>
        <v>0</v>
      </c>
      <c r="BS309" s="19">
        <f t="shared" si="30"/>
        <v>0</v>
      </c>
      <c r="BT309" s="8" t="str">
        <f t="shared" si="31"/>
        <v>CCOCirculaçãoIntervaloOportunidade</v>
      </c>
    </row>
    <row r="310" spans="1:72">
      <c r="A310" s="47" t="str">
        <f t="shared" si="27"/>
        <v>V1146066</v>
      </c>
      <c r="B310" s="102">
        <v>46066</v>
      </c>
      <c r="C310" s="135">
        <f>IF(BS_CONTROLE[[#This Row],[DATA]]="","",WEEKNUM(BS_CONTROLE[[#This Row],[DATA]]))</f>
        <v>7</v>
      </c>
      <c r="D310" s="104" t="s">
        <v>1463</v>
      </c>
      <c r="E310" s="159"/>
      <c r="F310" s="126" t="s">
        <v>607</v>
      </c>
      <c r="G310" s="142" t="str">
        <f>IF(D310="","*",VLOOKUP(F310,BS_ATIVIDADE[],3,FALSE))</f>
        <v>OUTROS</v>
      </c>
      <c r="H310" s="106" t="s">
        <v>1464</v>
      </c>
      <c r="I310" s="106" t="s">
        <v>360</v>
      </c>
      <c r="J310" s="105">
        <v>68</v>
      </c>
      <c r="K310" s="105">
        <v>61</v>
      </c>
      <c r="L310" s="105">
        <v>82</v>
      </c>
      <c r="M310" s="127" t="s">
        <v>1465</v>
      </c>
      <c r="N310" s="127" t="s">
        <v>1466</v>
      </c>
      <c r="O310" s="106">
        <v>0.375</v>
      </c>
      <c r="P310" s="106">
        <v>4.1666666666666664E-2</v>
      </c>
      <c r="Q310" s="105">
        <v>1</v>
      </c>
      <c r="R310" s="10" t="str">
        <f>IFERROR(_xlfn.XLOOKUP(F310, BS_ATIVIDADE[ATIVIDADE],BS_ATIVIDADE[UNIDADE] ), "*")</f>
        <v>BINÁRIO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0" s="105" t="s">
        <v>1369</v>
      </c>
      <c r="W310" s="151" t="s">
        <v>1105</v>
      </c>
      <c r="X310" s="104" t="s">
        <v>421</v>
      </c>
      <c r="Y310" s="129" t="s">
        <v>424</v>
      </c>
      <c r="Z310" s="104"/>
      <c r="AA310" s="105">
        <v>1</v>
      </c>
      <c r="AB310" s="103" t="s">
        <v>412</v>
      </c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DESLOCAMENTO</v>
      </c>
      <c r="AJ310" s="9" t="str">
        <f>IF(BS_CONTROLE[[#This Row],[Atividade]]=0, "-", BS_CONTROLE[[#This Row],[Atividade]])</f>
        <v>DESLOCAMENTO</v>
      </c>
      <c r="AK310" s="31" t="str">
        <f>BS_CONTROLE[[#This Row],[Local - Partida]]</f>
        <v>ZHO-2</v>
      </c>
      <c r="AL310" s="31" t="str">
        <f>BS_CONTROLE[[#This Row],[Local - Encerramento]]</f>
        <v>ZAC2</v>
      </c>
      <c r="AM310" s="105" t="str">
        <f>IF(BS_CONTROLE[[#This Row],[Entre - Estações]]=0, "-", BS_CONTROLE[[#This Row],[Entre - Estações]])</f>
        <v>ZHO-ZAC</v>
      </c>
      <c r="AN310" s="105" t="str">
        <f>IF(BS_CONTROLE[[#This Row],[SB]]=0, "-", BS_CONTROLE[[#This Row],[SB]])</f>
        <v>ZHOZAC</v>
      </c>
      <c r="AO310" s="105">
        <f>IF(BS_CONTROLE[[#This Row],[SUB]]=0, "-", BS_CONTROLE[[#This Row],[SUB]])</f>
        <v>68</v>
      </c>
      <c r="AP310" s="105">
        <f>BS_CONTROLE[[#This Row],[KM - Inicio]]</f>
        <v>61</v>
      </c>
      <c r="AQ310" s="105">
        <f>BS_CONTROLE[[#This Row],[KM - Inicio]]</f>
        <v>61</v>
      </c>
      <c r="AR310" s="108"/>
      <c r="AS310" s="108"/>
      <c r="AT310" s="108"/>
      <c r="AU310" s="136"/>
      <c r="AV310" s="136"/>
      <c r="AW310" s="14"/>
      <c r="AX310" s="14"/>
      <c r="AY310" s="164">
        <f t="shared" si="26"/>
        <v>0</v>
      </c>
      <c r="AZ310" s="153"/>
      <c r="BA310" s="109"/>
      <c r="BB310" s="10" t="str">
        <f>IFERROR(_xlfn.XLOOKUP(AI310, BS_ATIVIDADE[ATIVIDADE],BS_ATIVIDADE[UNIDADE] ), "*")</f>
        <v>BINÁRIO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0" s="150"/>
      <c r="BG310" s="16"/>
      <c r="BH310" s="17"/>
      <c r="BI310" s="17"/>
      <c r="BJ310" s="17" t="s">
        <v>1467</v>
      </c>
      <c r="BK310" s="18" t="s">
        <v>1467</v>
      </c>
      <c r="BL310" s="16"/>
      <c r="BM310" s="130"/>
      <c r="BN310" s="130"/>
      <c r="BO310" s="130"/>
      <c r="BP310" s="18"/>
      <c r="BQ310" s="12" t="str">
        <f t="shared" si="28"/>
        <v>Produção e Intervalo</v>
      </c>
      <c r="BR310" s="19">
        <f t="shared" si="29"/>
        <v>0</v>
      </c>
      <c r="BS310" s="19">
        <f t="shared" si="30"/>
        <v>0</v>
      </c>
      <c r="BT310" s="8" t="str">
        <f t="shared" si="31"/>
        <v/>
      </c>
    </row>
    <row r="311" spans="1:72">
      <c r="A311" s="47" t="str">
        <f t="shared" si="27"/>
        <v>E4246066</v>
      </c>
      <c r="B311" s="102">
        <v>46066</v>
      </c>
      <c r="C311" s="135">
        <f>IF(BS_CONTROLE[[#This Row],[DATA]]="","",WEEKNUM(BS_CONTROLE[[#This Row],[DATA]]))</f>
        <v>7</v>
      </c>
      <c r="D311" s="104" t="s">
        <v>744</v>
      </c>
      <c r="E311" s="159">
        <v>193</v>
      </c>
      <c r="F311" s="126" t="s">
        <v>660</v>
      </c>
      <c r="G311" s="142" t="str">
        <f>IF(D311="","*",VLOOKUP(F311,BS_ATIVIDADE[],3,FALSE))</f>
        <v>TRILHEIRO - DESCARGA</v>
      </c>
      <c r="H311" s="106" t="s">
        <v>1325</v>
      </c>
      <c r="I311" s="106" t="s">
        <v>1325</v>
      </c>
      <c r="J311" s="105">
        <v>68</v>
      </c>
      <c r="K311" s="105">
        <v>54.96</v>
      </c>
      <c r="L311" s="105">
        <v>56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11" s="127" t="s">
        <v>285</v>
      </c>
      <c r="O311" s="106">
        <v>0.45833333333333331</v>
      </c>
      <c r="P311" s="106">
        <v>0.16666666666666666</v>
      </c>
      <c r="Q311" s="105">
        <v>3120</v>
      </c>
      <c r="R311" s="10" t="str">
        <f>IFERROR(_xlfn.XLOOKUP(F311, BS_ATIVIDADE[ATIVIDADE],BS_ATIVIDADE[UNIDADE] ), "*")</f>
        <v>M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1" s="105" t="s">
        <v>1064</v>
      </c>
      <c r="W311" s="151" t="s">
        <v>1093</v>
      </c>
      <c r="X311" s="104" t="s">
        <v>416</v>
      </c>
      <c r="Y311" s="129" t="s">
        <v>420</v>
      </c>
      <c r="Z311" s="104"/>
      <c r="AA311" s="105" t="s">
        <v>1327</v>
      </c>
      <c r="AB311" s="103" t="s">
        <v>423</v>
      </c>
      <c r="AC311" s="152" t="s">
        <v>419</v>
      </c>
      <c r="AD311" s="107">
        <v>0.41666666666666669</v>
      </c>
      <c r="AE311" s="105" t="s">
        <v>1328</v>
      </c>
      <c r="AF311" s="105" t="s">
        <v>1329</v>
      </c>
      <c r="AG311" s="105" t="s">
        <v>593</v>
      </c>
      <c r="AH311" s="15"/>
      <c r="AI311" s="126" t="str">
        <f>IF(BS_CONTROLE[[#This Row],[Atividade]]=0, "-", BS_CONTROLE[[#This Row],[Atividade]])</f>
        <v>TRILHEIRO - DESCARGA</v>
      </c>
      <c r="AJ311" s="9" t="str">
        <f>IF(BS_CONTROLE[[#This Row],[Atividade]]=0, "-", BS_CONTROLE[[#This Row],[Atividade]])</f>
        <v>TRILHEIRO - DESCARGA</v>
      </c>
      <c r="AK311" s="31" t="str">
        <f>BS_CONTROLE[[#This Row],[Local - Partida]]</f>
        <v>ZBV3</v>
      </c>
      <c r="AL311" s="31" t="str">
        <f>BS_CONTROLE[[#This Row],[Local - Encerramento]]</f>
        <v>ZBV3</v>
      </c>
      <c r="AM311" s="105" t="str">
        <f>IF(BS_CONTROLE[[#This Row],[Entre - Estações]]=0, "-", BS_CONTROLE[[#This Row],[Entre - Estações]])</f>
        <v>ZBM</v>
      </c>
      <c r="AN311" s="105" t="str">
        <f>IF(BS_CONTROLE[[#This Row],[SB]]=0, "-", BS_CONTROLE[[#This Row],[SB]])</f>
        <v>ZBM1</v>
      </c>
      <c r="AO311" s="105">
        <f>IF(BS_CONTROLE[[#This Row],[SUB]]=0, "-", BS_CONTROLE[[#This Row],[SUB]])</f>
        <v>68</v>
      </c>
      <c r="AP311" s="105">
        <f>BS_CONTROLE[[#This Row],[KM - Inicio]]</f>
        <v>54.96</v>
      </c>
      <c r="AQ311" s="105">
        <f>BS_CONTROLE[[#This Row],[KM - Inicio]]</f>
        <v>54.96</v>
      </c>
      <c r="AR311" s="108"/>
      <c r="AS311" s="108"/>
      <c r="AT311" s="108"/>
      <c r="AU311" s="136"/>
      <c r="AV311" s="136"/>
      <c r="AW311" s="14"/>
      <c r="AX311" s="14"/>
      <c r="AY311" s="164">
        <f t="shared" si="26"/>
        <v>0</v>
      </c>
      <c r="AZ311" s="153"/>
      <c r="BA311" s="109"/>
      <c r="BB311" s="10" t="str">
        <f>IFERROR(_xlfn.XLOOKUP(AI311, BS_ATIVIDADE[ATIVIDADE],BS_ATIVIDADE[UNIDADE] ), "*")</f>
        <v>M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1" s="150"/>
      <c r="BG311" s="16"/>
      <c r="BH311" s="17"/>
      <c r="BI311" s="17"/>
      <c r="BJ311" s="17" t="s">
        <v>1468</v>
      </c>
      <c r="BK311" s="18" t="s">
        <v>1469</v>
      </c>
      <c r="BL311" s="16"/>
      <c r="BM311" s="130"/>
      <c r="BN311" s="130"/>
      <c r="BO311" s="130"/>
      <c r="BP311" s="18"/>
      <c r="BQ311" s="12" t="str">
        <f t="shared" si="28"/>
        <v>Produção e Intervalo</v>
      </c>
      <c r="BR311" s="19">
        <f t="shared" si="29"/>
        <v>0</v>
      </c>
      <c r="BS311" s="19">
        <f t="shared" si="30"/>
        <v>0</v>
      </c>
      <c r="BT311" s="8" t="str">
        <f t="shared" si="31"/>
        <v/>
      </c>
    </row>
    <row r="312" spans="1:72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>
      <c r="A313" s="47" t="str">
        <f t="shared" si="27"/>
        <v>ROGÉRIO (TP-730)46066</v>
      </c>
      <c r="B313" s="102">
        <v>46066</v>
      </c>
      <c r="C313" s="135">
        <f>IF(BS_CONTROLE[[#This Row],[DATA]]="","",WEEKNUM(BS_CONTROLE[[#This Row],[DATA]]))</f>
        <v>7</v>
      </c>
      <c r="D313" s="104" t="s">
        <v>935</v>
      </c>
      <c r="E313" s="159">
        <v>81</v>
      </c>
      <c r="F313" s="126" t="s">
        <v>779</v>
      </c>
      <c r="G313" s="142" t="str">
        <f>IF(D313="","*",VLOOKUP(F313,BS_ATIVIDADE[],3,FALSE))</f>
        <v>DORMENTE - SUBSTITUIÇÂO</v>
      </c>
      <c r="H313" s="106" t="s">
        <v>593</v>
      </c>
      <c r="I313" s="106" t="s">
        <v>593</v>
      </c>
      <c r="J313" s="105">
        <v>56</v>
      </c>
      <c r="K313" s="105">
        <v>206.9</v>
      </c>
      <c r="L313" s="105">
        <v>205.9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13" s="106">
        <v>0.41666666666666669</v>
      </c>
      <c r="P313" s="106">
        <v>8.3333333333333329E-2</v>
      </c>
      <c r="Q313" s="105">
        <v>65</v>
      </c>
      <c r="R313" s="10" t="str">
        <f>IFERROR(_xlfn.XLOOKUP(F313, BS_ATIVIDADE[ATIVIDADE],BS_ATIVIDADE[UNIDADE] ), "*")</f>
        <v>Nº DE DORMENTES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3" s="105" t="s">
        <v>1104</v>
      </c>
      <c r="W313" s="151" t="s">
        <v>1332</v>
      </c>
      <c r="X313" s="104" t="s">
        <v>421</v>
      </c>
      <c r="Y313" s="129" t="s">
        <v>424</v>
      </c>
      <c r="Z313" s="104"/>
      <c r="AA313" s="105" t="s">
        <v>593</v>
      </c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PDM - SUBSTITUIÇÃO - DORMENTE</v>
      </c>
      <c r="AJ313" s="9" t="str">
        <f>IF(BS_CONTROLE[[#This Row],[Atividade]]=0, "-", BS_CONTROLE[[#This Row],[Atividade]])</f>
        <v>PDM - SUBSTITUIÇÃO - DORMENTE</v>
      </c>
      <c r="AK313" s="31" t="str">
        <f>BS_CONTROLE[[#This Row],[Local - Partida]]</f>
        <v>-</v>
      </c>
      <c r="AL313" s="31" t="str">
        <f>BS_CONTROLE[[#This Row],[Local - Encerramento]]</f>
        <v>-</v>
      </c>
      <c r="AM313" s="105" t="str">
        <f>IF(BS_CONTROLE[[#This Row],[Entre - Estações]]=0, "-", BS_CONTROLE[[#This Row],[Entre - Estações]])</f>
        <v>ZYU-ZST</v>
      </c>
      <c r="AN313" s="105" t="str">
        <f>IF(BS_CONTROLE[[#This Row],[SB]]=0, "-", BS_CONTROLE[[#This Row],[SB]])</f>
        <v>206ZST</v>
      </c>
      <c r="AO313" s="105">
        <f>IF(BS_CONTROLE[[#This Row],[SUB]]=0, "-", BS_CONTROLE[[#This Row],[SUB]])</f>
        <v>56</v>
      </c>
      <c r="AP313" s="105">
        <f>BS_CONTROLE[[#This Row],[KM - Inicio]]</f>
        <v>206.9</v>
      </c>
      <c r="AQ313" s="105">
        <f>BS_CONTROLE[[#This Row],[KM - Inicio]]</f>
        <v>206.9</v>
      </c>
      <c r="AR313" s="108">
        <v>0.34444444444444444</v>
      </c>
      <c r="AS313" s="108"/>
      <c r="AT313" s="108"/>
      <c r="AU313" s="136"/>
      <c r="AV313" s="136"/>
      <c r="AW313" s="14"/>
      <c r="AX313" s="14"/>
      <c r="AY313" s="164">
        <f t="shared" si="26"/>
        <v>0</v>
      </c>
      <c r="AZ313" s="153"/>
      <c r="BA313" s="109"/>
      <c r="BB313" s="10" t="str">
        <f>IFERROR(_xlfn.XLOOKUP(AI313, BS_ATIVIDADE[ATIVIDADE],BS_ATIVIDADE[UNIDADE] ), "*")</f>
        <v>Nº DE DORMENTES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3" s="150"/>
      <c r="BG313" s="16"/>
      <c r="BH313" s="17"/>
      <c r="BI313" s="17"/>
      <c r="BJ313" s="17" t="s">
        <v>1470</v>
      </c>
      <c r="BK313" s="18" t="s">
        <v>1470</v>
      </c>
      <c r="BL313" s="16"/>
      <c r="BM313" s="130"/>
      <c r="BN313" s="130"/>
      <c r="BO313" s="130"/>
      <c r="BP313" s="18"/>
      <c r="BQ313" s="12" t="str">
        <f t="shared" si="28"/>
        <v>Produção e Intervalo</v>
      </c>
      <c r="BR313" s="19">
        <f t="shared" si="29"/>
        <v>0</v>
      </c>
      <c r="BS313" s="19">
        <f t="shared" si="30"/>
        <v>0</v>
      </c>
      <c r="BT313" s="8" t="str">
        <f t="shared" si="31"/>
        <v/>
      </c>
    </row>
    <row r="314" spans="1:72">
      <c r="A314" s="47" t="str">
        <f t="shared" si="27"/>
        <v>V9346066</v>
      </c>
      <c r="B314" s="102">
        <v>46066</v>
      </c>
      <c r="C314" s="135">
        <f>IF(BS_CONTROLE[[#This Row],[DATA]]="","",WEEKNUM(BS_CONTROLE[[#This Row],[DATA]]))</f>
        <v>7</v>
      </c>
      <c r="D314" s="104" t="s">
        <v>810</v>
      </c>
      <c r="E314" s="159">
        <v>162</v>
      </c>
      <c r="F314" s="126" t="s">
        <v>698</v>
      </c>
      <c r="G314" s="142" t="str">
        <f>IF(D314="","*",VLOOKUP(F314,BS_ATIVIDADE[],3,FALSE))</f>
        <v>MECANIZAÇÃO - SOCADORA</v>
      </c>
      <c r="H314" s="105" t="s">
        <v>104</v>
      </c>
      <c r="I314" s="105" t="s">
        <v>104</v>
      </c>
      <c r="J314" s="105">
        <v>56</v>
      </c>
      <c r="K314" s="105">
        <v>204.4</v>
      </c>
      <c r="L314" s="105">
        <v>205.8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14" s="106">
        <v>0.375</v>
      </c>
      <c r="P314" s="106">
        <v>8.3333333333333329E-2</v>
      </c>
      <c r="Q314" s="105">
        <v>200</v>
      </c>
      <c r="R314" s="10" t="str">
        <f>IFERROR(_xlfn.XLOOKUP(F314, BS_ATIVIDADE[ATIVIDADE],BS_ATIVIDADE[UNIDADE] ), "*")</f>
        <v>M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4" s="105" t="s">
        <v>1104</v>
      </c>
      <c r="W314" s="151" t="s">
        <v>1050</v>
      </c>
      <c r="X314" s="104" t="s">
        <v>421</v>
      </c>
      <c r="Y314" s="129" t="s">
        <v>424</v>
      </c>
      <c r="Z314" s="104"/>
      <c r="AA314" s="105">
        <v>1</v>
      </c>
      <c r="AB314" s="103" t="s">
        <v>418</v>
      </c>
      <c r="AC314" s="152"/>
      <c r="AD314" s="107">
        <v>0.29166666666666669</v>
      </c>
      <c r="AE314" s="105">
        <v>7309</v>
      </c>
      <c r="AF314" s="105" t="s">
        <v>593</v>
      </c>
      <c r="AG314" s="105" t="s">
        <v>593</v>
      </c>
      <c r="AH314" s="15"/>
      <c r="AI314" s="126" t="str">
        <f>IF(BS_CONTROLE[[#This Row],[Atividade]]=0, "-", BS_CONTROLE[[#This Row],[Atividade]])</f>
        <v>MECANIZAÇÃO - SOCADORA</v>
      </c>
      <c r="AJ314" s="9" t="str">
        <f>IF(BS_CONTROLE[[#This Row],[Atividade]]=0, "-", BS_CONTROLE[[#This Row],[Atividade]])</f>
        <v>MECANIZAÇÃO - SOCADORA</v>
      </c>
      <c r="AK314" s="31" t="str">
        <f>BS_CONTROLE[[#This Row],[Local - Partida]]</f>
        <v>ZYU1</v>
      </c>
      <c r="AL314" s="31" t="str">
        <f>BS_CONTROLE[[#This Row],[Local - Encerramento]]</f>
        <v>ZYU1</v>
      </c>
      <c r="AM314" s="105" t="str">
        <f>IF(BS_CONTROLE[[#This Row],[Entre - Estações]]=0, "-", BS_CONTROLE[[#This Row],[Entre - Estações]])</f>
        <v>ZYU-ZST</v>
      </c>
      <c r="AN314" s="105" t="str">
        <f>IF(BS_CONTROLE[[#This Row],[SB]]=0, "-", BS_CONTROLE[[#This Row],[SB]])</f>
        <v>ZYU206</v>
      </c>
      <c r="AO314" s="105">
        <f>IF(BS_CONTROLE[[#This Row],[SUB]]=0, "-", BS_CONTROLE[[#This Row],[SUB]])</f>
        <v>56</v>
      </c>
      <c r="AP314" s="105">
        <f>BS_CONTROLE[[#This Row],[KM - Inicio]]</f>
        <v>204.4</v>
      </c>
      <c r="AQ314" s="105">
        <f>BS_CONTROLE[[#This Row],[KM - Inicio]]</f>
        <v>204.4</v>
      </c>
      <c r="AR314" s="108">
        <v>0.36736111111111114</v>
      </c>
      <c r="AS314" s="108"/>
      <c r="AT314" s="108"/>
      <c r="AU314" s="136"/>
      <c r="AV314" s="136"/>
      <c r="AW314" s="14"/>
      <c r="AX314" s="14"/>
      <c r="AY314" s="164">
        <f t="shared" si="26"/>
        <v>0</v>
      </c>
      <c r="AZ314" s="153"/>
      <c r="BA314" s="109"/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4" s="150"/>
      <c r="BG314" s="16"/>
      <c r="BH314" s="17"/>
      <c r="BI314" s="17"/>
      <c r="BJ314" s="17" t="s">
        <v>1471</v>
      </c>
      <c r="BK314" s="18" t="s">
        <v>1471</v>
      </c>
      <c r="BL314" s="16"/>
      <c r="BM314" s="130"/>
      <c r="BN314" s="130"/>
      <c r="BO314" s="130"/>
      <c r="BP314" s="18"/>
      <c r="BQ314" s="12" t="str">
        <f t="shared" si="28"/>
        <v>Produção e Intervalo</v>
      </c>
      <c r="BR314" s="19">
        <f t="shared" si="29"/>
        <v>0</v>
      </c>
      <c r="BS314" s="19">
        <f t="shared" si="30"/>
        <v>0</v>
      </c>
      <c r="BT314" s="8" t="str">
        <f t="shared" si="31"/>
        <v/>
      </c>
    </row>
    <row r="315" spans="1:72">
      <c r="A315" s="47" t="str">
        <f t="shared" si="27"/>
        <v>W5946066</v>
      </c>
      <c r="B315" s="102">
        <v>46066</v>
      </c>
      <c r="C315" s="135">
        <f>IF(BS_CONTROLE[[#This Row],[DATA]]="","",WEEKNUM(BS_CONTROLE[[#This Row],[DATA]]))</f>
        <v>7</v>
      </c>
      <c r="D315" s="104" t="s">
        <v>825</v>
      </c>
      <c r="E315" s="159"/>
      <c r="F315" s="126" t="s">
        <v>756</v>
      </c>
      <c r="G315" s="142" t="str">
        <f>IF(D315="","*",VLOOKUP(F315,BS_ATIVIDADE[],3,FALSE))</f>
        <v>DORMENTE - DESCARGA</v>
      </c>
      <c r="H315" s="106" t="s">
        <v>104</v>
      </c>
      <c r="I315" s="106" t="s">
        <v>104</v>
      </c>
      <c r="J315" s="105">
        <v>56</v>
      </c>
      <c r="K315" s="105">
        <v>191</v>
      </c>
      <c r="L315" s="105">
        <v>190.5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5" s="106">
        <v>0.35416666666666669</v>
      </c>
      <c r="P315" s="106">
        <v>8.3333333333333329E-2</v>
      </c>
      <c r="Q315" s="105">
        <v>700</v>
      </c>
      <c r="R315" s="10" t="str">
        <f>IFERROR(_xlfn.XLOOKUP(F315, BS_ATIVIDADE[ATIVIDADE],BS_ATIVIDADE[UNIDADE] ), "*")</f>
        <v>Nº DE DORMENTES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5" s="105" t="s">
        <v>1104</v>
      </c>
      <c r="W315" s="151" t="s">
        <v>1129</v>
      </c>
      <c r="X315" s="104" t="s">
        <v>421</v>
      </c>
      <c r="Y315" s="129" t="s">
        <v>424</v>
      </c>
      <c r="Z315" s="104"/>
      <c r="AA315" s="105">
        <v>1</v>
      </c>
      <c r="AB315" s="103" t="s">
        <v>412</v>
      </c>
      <c r="AC315" s="152"/>
      <c r="AD315" s="107">
        <v>0.29166666666666669</v>
      </c>
      <c r="AE315" s="105">
        <v>7629</v>
      </c>
      <c r="AF315" s="105" t="s">
        <v>593</v>
      </c>
      <c r="AG315" s="105"/>
      <c r="AH315" s="15"/>
      <c r="AI315" s="126" t="str">
        <f>IF(BS_CONTROLE[[#This Row],[Atividade]]=0, "-", BS_CONTROLE[[#This Row],[Atividade]])</f>
        <v>PDM - DESCARGA - DORMENTE</v>
      </c>
      <c r="AJ315" s="9" t="str">
        <f>IF(BS_CONTROLE[[#This Row],[Atividade]]=0, "-", BS_CONTROLE[[#This Row],[Atividade]])</f>
        <v>PDM - DESCARGA - DORMENTE</v>
      </c>
      <c r="AK315" s="31" t="str">
        <f>BS_CONTROLE[[#This Row],[Local - Partida]]</f>
        <v>ZYU1</v>
      </c>
      <c r="AL315" s="31" t="str">
        <f>BS_CONTROLE[[#This Row],[Local - Encerramento]]</f>
        <v>ZYU1</v>
      </c>
      <c r="AM315" s="105" t="str">
        <f>IF(BS_CONTROLE[[#This Row],[Entre - Estações]]=0, "-", BS_CONTROLE[[#This Row],[Entre - Estações]])</f>
        <v>ZDY-ZFY</v>
      </c>
      <c r="AN315" s="105" t="str">
        <f>IF(BS_CONTROLE[[#This Row],[SB]]=0, "-", BS_CONTROLE[[#This Row],[SB]])</f>
        <v>189ZFY</v>
      </c>
      <c r="AO315" s="105">
        <f>IF(BS_CONTROLE[[#This Row],[SUB]]=0, "-", BS_CONTROLE[[#This Row],[SUB]])</f>
        <v>56</v>
      </c>
      <c r="AP315" s="105">
        <f>BS_CONTROLE[[#This Row],[KM - Inicio]]</f>
        <v>191</v>
      </c>
      <c r="AQ315" s="105">
        <f>BS_CONTROLE[[#This Row],[KM - Inicio]]</f>
        <v>191</v>
      </c>
      <c r="AR315" s="108">
        <v>0</v>
      </c>
      <c r="AS315" s="108">
        <v>0</v>
      </c>
      <c r="AT315" s="108">
        <v>0</v>
      </c>
      <c r="AU315" s="136"/>
      <c r="AV315" s="136"/>
      <c r="AW315" s="14"/>
      <c r="AX315" s="14"/>
      <c r="AY315" s="164">
        <f t="shared" si="26"/>
        <v>0</v>
      </c>
      <c r="AZ315" s="153"/>
      <c r="BA315" s="109">
        <v>0</v>
      </c>
      <c r="BB315" s="10" t="str">
        <f>IFERROR(_xlfn.XLOOKUP(AI315, BS_ATIVIDADE[ATIVIDADE],BS_ATIVIDADE[UNIDADE] ), "*")</f>
        <v>Nº DE DORMENTES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5" s="150"/>
      <c r="BG315" s="16"/>
      <c r="BH315" s="17">
        <v>0</v>
      </c>
      <c r="BI315" s="17"/>
      <c r="BJ315" s="17" t="s">
        <v>1472</v>
      </c>
      <c r="BK315" s="18" t="s">
        <v>1472</v>
      </c>
      <c r="BL315" s="16"/>
      <c r="BM315" s="130" t="s">
        <v>438</v>
      </c>
      <c r="BN315" s="130" t="s">
        <v>458</v>
      </c>
      <c r="BO315" s="130" t="s">
        <v>525</v>
      </c>
      <c r="BP315" s="18" t="s">
        <v>1472</v>
      </c>
      <c r="BQ315" s="12" t="str">
        <f t="shared" si="28"/>
        <v>Produção e Intervalo</v>
      </c>
      <c r="BR315" s="19">
        <f t="shared" si="29"/>
        <v>0</v>
      </c>
      <c r="BS315" s="19">
        <f t="shared" si="30"/>
        <v>0</v>
      </c>
      <c r="BT315" s="8" t="str">
        <f t="shared" si="31"/>
        <v>PCMVIARecursosInternos</v>
      </c>
    </row>
    <row r="316" spans="1:72">
      <c r="A316" s="47" t="str">
        <f t="shared" si="27"/>
        <v>ROBSON (TF-701)46066</v>
      </c>
      <c r="B316" s="102">
        <v>46066</v>
      </c>
      <c r="C316" s="135">
        <f>IF(BS_CONTROLE[[#This Row],[DATA]]="","",WEEKNUM(BS_CONTROLE[[#This Row],[DATA]]))</f>
        <v>7</v>
      </c>
      <c r="D316" s="104" t="s">
        <v>933</v>
      </c>
      <c r="E316" s="159">
        <v>310</v>
      </c>
      <c r="F316" s="126" t="s">
        <v>779</v>
      </c>
      <c r="G316" s="142" t="str">
        <f>IF(D316="","*",VLOOKUP(F316,BS_ATIVIDADE[],3,FALSE))</f>
        <v>DORMENTE - SUBSTITUIÇÂO</v>
      </c>
      <c r="H316" s="106" t="s">
        <v>593</v>
      </c>
      <c r="I316" s="106" t="s">
        <v>593</v>
      </c>
      <c r="J316" s="105">
        <v>56</v>
      </c>
      <c r="K316" s="105">
        <v>190.3</v>
      </c>
      <c r="L316" s="105">
        <v>190.5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6" s="106">
        <v>0.375</v>
      </c>
      <c r="P316" s="106">
        <v>8.3333333333333329E-2</v>
      </c>
      <c r="Q316" s="105">
        <v>50</v>
      </c>
      <c r="R316" s="10" t="str">
        <f>IFERROR(_xlfn.XLOOKUP(F316, BS_ATIVIDADE[ATIVIDADE],BS_ATIVIDADE[UNIDADE] ), "*")</f>
        <v>Nº DE DORMENTES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6" s="105" t="s">
        <v>1104</v>
      </c>
      <c r="W316" s="151" t="s">
        <v>1332</v>
      </c>
      <c r="X316" s="104" t="s">
        <v>421</v>
      </c>
      <c r="Y316" s="129" t="s">
        <v>424</v>
      </c>
      <c r="Z316" s="104"/>
      <c r="AA316" s="105" t="s">
        <v>593</v>
      </c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PDM - SUBSTITUIÇÃO - DORMENTE</v>
      </c>
      <c r="AJ316" s="9" t="str">
        <f>IF(BS_CONTROLE[[#This Row],[Atividade]]=0, "-", BS_CONTROLE[[#This Row],[Atividade]])</f>
        <v>PDM - SUBSTITUIÇÃO - DORMENTE</v>
      </c>
      <c r="AK316" s="31" t="str">
        <f>BS_CONTROLE[[#This Row],[Local - Partida]]</f>
        <v>-</v>
      </c>
      <c r="AL316" s="31" t="str">
        <f>BS_CONTROLE[[#This Row],[Local - Encerramento]]</f>
        <v>-</v>
      </c>
      <c r="AM316" s="105" t="str">
        <f>IF(BS_CONTROLE[[#This Row],[Entre - Estações]]=0, "-", BS_CONTROLE[[#This Row],[Entre - Estações]])</f>
        <v>ZDY-ZFY</v>
      </c>
      <c r="AN316" s="105" t="str">
        <f>IF(BS_CONTROLE[[#This Row],[SB]]=0, "-", BS_CONTROLE[[#This Row],[SB]])</f>
        <v>189ZFY</v>
      </c>
      <c r="AO316" s="105">
        <f>IF(BS_CONTROLE[[#This Row],[SUB]]=0, "-", BS_CONTROLE[[#This Row],[SUB]])</f>
        <v>56</v>
      </c>
      <c r="AP316" s="105">
        <f>BS_CONTROLE[[#This Row],[KM - Inicio]]</f>
        <v>190.3</v>
      </c>
      <c r="AQ316" s="105">
        <f>BS_CONTROLE[[#This Row],[KM - Inicio]]</f>
        <v>190.3</v>
      </c>
      <c r="AR316" s="108">
        <v>0.37847222222222221</v>
      </c>
      <c r="AS316" s="108">
        <v>0</v>
      </c>
      <c r="AT316" s="108">
        <v>0</v>
      </c>
      <c r="AU316" s="136"/>
      <c r="AV316" s="136"/>
      <c r="AW316" s="14"/>
      <c r="AX316" s="14"/>
      <c r="AY316" s="164">
        <f t="shared" si="26"/>
        <v>0</v>
      </c>
      <c r="AZ316" s="153"/>
      <c r="BA316" s="109">
        <v>0</v>
      </c>
      <c r="BB316" s="10" t="str">
        <f>IFERROR(_xlfn.XLOOKUP(AI316, BS_ATIVIDADE[ATIVIDADE],BS_ATIVIDADE[UNIDADE] ), "*")</f>
        <v>Nº DE DORMENTES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6" s="150"/>
      <c r="BG316" s="16"/>
      <c r="BH316" s="17">
        <v>0</v>
      </c>
      <c r="BI316" s="17"/>
      <c r="BJ316" s="17" t="s">
        <v>1473</v>
      </c>
      <c r="BK316" s="18" t="s">
        <v>1473</v>
      </c>
      <c r="BL316" s="16"/>
      <c r="BM316" s="130" t="s">
        <v>440</v>
      </c>
      <c r="BN316" s="130" t="s">
        <v>469</v>
      </c>
      <c r="BO316" s="130" t="s">
        <v>530</v>
      </c>
      <c r="BP316" s="18" t="s">
        <v>1473</v>
      </c>
      <c r="BQ316" s="12" t="str">
        <f t="shared" si="28"/>
        <v>Produção e Intervalo</v>
      </c>
      <c r="BR316" s="19">
        <f t="shared" si="29"/>
        <v>0</v>
      </c>
      <c r="BS316" s="19">
        <f t="shared" si="30"/>
        <v>0</v>
      </c>
      <c r="BT316" s="8" t="str">
        <f t="shared" si="31"/>
        <v>CCOCirculaçãoIntervaloOportunidade</v>
      </c>
    </row>
    <row r="317" spans="1:72">
      <c r="A317" s="47" t="str">
        <f t="shared" si="27"/>
        <v>JACIANO (TF-674)46066</v>
      </c>
      <c r="B317" s="102">
        <v>46066</v>
      </c>
      <c r="C317" s="135">
        <f>IF(BS_CONTROLE[[#This Row],[DATA]]="","",WEEKNUM(BS_CONTROLE[[#This Row],[DATA]]))</f>
        <v>7</v>
      </c>
      <c r="D317" s="104" t="s">
        <v>893</v>
      </c>
      <c r="E317" s="159"/>
      <c r="F317" s="126" t="s">
        <v>779</v>
      </c>
      <c r="G317" s="142" t="str">
        <f>IF(D317="","*",VLOOKUP(F317,BS_ATIVIDADE[],3,FALSE))</f>
        <v>DORMENTE - SUBSTITUIÇÂO</v>
      </c>
      <c r="H317" s="106" t="s">
        <v>104</v>
      </c>
      <c r="I317" s="106" t="s">
        <v>104</v>
      </c>
      <c r="J317" s="105">
        <v>56</v>
      </c>
      <c r="K317" s="105">
        <v>191</v>
      </c>
      <c r="L317" s="105">
        <v>190.5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7" s="106">
        <v>0.375</v>
      </c>
      <c r="P317" s="106">
        <v>8.3333333333333329E-2</v>
      </c>
      <c r="Q317" s="105">
        <v>50</v>
      </c>
      <c r="R317" s="10" t="str">
        <f>IFERROR(_xlfn.XLOOKUP(F317, BS_ATIVIDADE[ATIVIDADE],BS_ATIVIDADE[UNIDADE] ), "*")</f>
        <v>Nº DE DORMENTES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7" s="105" t="s">
        <v>1104</v>
      </c>
      <c r="W317" s="151" t="s">
        <v>1332</v>
      </c>
      <c r="X317" s="104" t="s">
        <v>421</v>
      </c>
      <c r="Y317" s="129" t="s">
        <v>424</v>
      </c>
      <c r="Z317" s="104"/>
      <c r="AA317" s="105" t="s">
        <v>593</v>
      </c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PDM - SUBSTITUIÇÃO - DORMENTE</v>
      </c>
      <c r="AJ317" s="9" t="str">
        <f>IF(BS_CONTROLE[[#This Row],[Atividade]]=0, "-", BS_CONTROLE[[#This Row],[Atividade]])</f>
        <v>PDM - SUBSTITUIÇÃO - DORMENTE</v>
      </c>
      <c r="AK317" s="31" t="str">
        <f>BS_CONTROLE[[#This Row],[Local - Partida]]</f>
        <v>ZYU1</v>
      </c>
      <c r="AL317" s="31" t="str">
        <f>BS_CONTROLE[[#This Row],[Local - Encerramento]]</f>
        <v>ZYU1</v>
      </c>
      <c r="AM317" s="105" t="str">
        <f>IF(BS_CONTROLE[[#This Row],[Entre - Estações]]=0, "-", BS_CONTROLE[[#This Row],[Entre - Estações]])</f>
        <v>ZDY-ZFY</v>
      </c>
      <c r="AN317" s="105" t="str">
        <f>IF(BS_CONTROLE[[#This Row],[SB]]=0, "-", BS_CONTROLE[[#This Row],[SB]])</f>
        <v>189ZFY</v>
      </c>
      <c r="AO317" s="105">
        <f>IF(BS_CONTROLE[[#This Row],[SUB]]=0, "-", BS_CONTROLE[[#This Row],[SUB]])</f>
        <v>56</v>
      </c>
      <c r="AP317" s="105">
        <f>BS_CONTROLE[[#This Row],[KM - Inicio]]</f>
        <v>191</v>
      </c>
      <c r="AQ317" s="105">
        <f>BS_CONTROLE[[#This Row],[KM - Inicio]]</f>
        <v>191</v>
      </c>
      <c r="AR317" s="108">
        <v>0.37847222222222221</v>
      </c>
      <c r="AS317" s="108">
        <v>0</v>
      </c>
      <c r="AT317" s="108">
        <v>0</v>
      </c>
      <c r="AU317" s="136"/>
      <c r="AV317" s="136"/>
      <c r="AW317" s="14"/>
      <c r="AX317" s="14"/>
      <c r="AY317" s="164">
        <f t="shared" si="26"/>
        <v>0</v>
      </c>
      <c r="AZ317" s="153"/>
      <c r="BA317" s="109">
        <v>0</v>
      </c>
      <c r="BB317" s="10" t="str">
        <f>IFERROR(_xlfn.XLOOKUP(AI317, BS_ATIVIDADE[ATIVIDADE],BS_ATIVIDADE[UNIDADE] ), "*")</f>
        <v>Nº DE DORMENTES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7" s="150"/>
      <c r="BG317" s="16"/>
      <c r="BH317" s="17">
        <v>0</v>
      </c>
      <c r="BI317" s="17"/>
      <c r="BJ317" s="17" t="s">
        <v>1473</v>
      </c>
      <c r="BK317" s="18" t="s">
        <v>1473</v>
      </c>
      <c r="BL317" s="16"/>
      <c r="BM317" s="130" t="s">
        <v>440</v>
      </c>
      <c r="BN317" s="130" t="s">
        <v>469</v>
      </c>
      <c r="BO317" s="130" t="s">
        <v>530</v>
      </c>
      <c r="BP317" s="18" t="s">
        <v>1473</v>
      </c>
      <c r="BQ317" s="12" t="str">
        <f t="shared" si="28"/>
        <v>Produção e Intervalo</v>
      </c>
      <c r="BR317" s="19">
        <f t="shared" si="29"/>
        <v>0</v>
      </c>
      <c r="BS317" s="19">
        <f t="shared" si="30"/>
        <v>0</v>
      </c>
      <c r="BT317" s="8" t="str">
        <f t="shared" si="31"/>
        <v>CCOCirculaçãoIntervaloOportunidade</v>
      </c>
    </row>
    <row r="318" spans="1:72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>
      <c r="A319" s="47" t="str">
        <f t="shared" si="27"/>
        <v>SUPER ZWW46066</v>
      </c>
      <c r="B319" s="102">
        <v>46066</v>
      </c>
      <c r="C319" s="135">
        <f>IF(BS_CONTROLE[[#This Row],[DATA]]="","",WEEKNUM(BS_CONTROLE[[#This Row],[DATA]]))</f>
        <v>7</v>
      </c>
      <c r="D319" s="104" t="s">
        <v>657</v>
      </c>
      <c r="E319" s="159">
        <v>313</v>
      </c>
      <c r="F319" s="126" t="s">
        <v>583</v>
      </c>
      <c r="G319" s="142" t="str">
        <f>IF(D319="","*",VLOOKUP(F319,BS_ATIVIDADE[],3,FALSE))</f>
        <v>OUTROS</v>
      </c>
      <c r="H319" s="106" t="s">
        <v>593</v>
      </c>
      <c r="I319" s="106" t="s">
        <v>593</v>
      </c>
      <c r="J319" s="105">
        <v>55</v>
      </c>
      <c r="K319" s="105">
        <v>97.843000000000004</v>
      </c>
      <c r="L319" s="105">
        <v>108.22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19" s="106">
        <v>0.45833333333333331</v>
      </c>
      <c r="P319" s="106">
        <v>0.125</v>
      </c>
      <c r="Q319" s="105">
        <v>1</v>
      </c>
      <c r="R319" s="10" t="str">
        <f>IFERROR(_xlfn.XLOOKUP(F319, BS_ATIVIDADE[ATIVIDADE],BS_ATIVIDADE[UNIDADE] ), "*")</f>
        <v>BINÁRIO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9" s="105" t="s">
        <v>1220</v>
      </c>
      <c r="W319" s="151" t="s">
        <v>1378</v>
      </c>
      <c r="X319" s="104" t="s">
        <v>416</v>
      </c>
      <c r="Y319" s="129" t="s">
        <v>420</v>
      </c>
      <c r="Z319" s="104"/>
      <c r="AA319" s="105" t="s">
        <v>593</v>
      </c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BLOCO</v>
      </c>
      <c r="AJ319" s="9" t="str">
        <f>IF(BS_CONTROLE[[#This Row],[Atividade]]=0, "-", BS_CONTROLE[[#This Row],[Atividade]])</f>
        <v>BLOCO</v>
      </c>
      <c r="AK319" s="31" t="str">
        <f>BS_CONTROLE[[#This Row],[Local - Partida]]</f>
        <v>-</v>
      </c>
      <c r="AL319" s="31" t="str">
        <f>BS_CONTROLE[[#This Row],[Local - Encerramento]]</f>
        <v>-</v>
      </c>
      <c r="AM319" s="105" t="str">
        <f>IF(BS_CONTROLE[[#This Row],[Entre - Estações]]=0, "-", BS_CONTROLE[[#This Row],[Entre - Estações]])</f>
        <v>ZKW-ZLU</v>
      </c>
      <c r="AN319" s="105" t="str">
        <f>IF(BS_CONTROLE[[#This Row],[SB]]=0, "-", BS_CONTROLE[[#This Row],[SB]])</f>
        <v>102ZKW2</v>
      </c>
      <c r="AO319" s="105">
        <f>IF(BS_CONTROLE[[#This Row],[SUB]]=0, "-", BS_CONTROLE[[#This Row],[SUB]])</f>
        <v>55</v>
      </c>
      <c r="AP319" s="105">
        <f>BS_CONTROLE[[#This Row],[KM - Inicio]]</f>
        <v>97.843000000000004</v>
      </c>
      <c r="AQ319" s="105">
        <f>BS_CONTROLE[[#This Row],[KM - Inicio]]</f>
        <v>97.843000000000004</v>
      </c>
      <c r="AR319" s="108">
        <v>0.5</v>
      </c>
      <c r="AS319" s="108">
        <v>0.54861111111111116</v>
      </c>
      <c r="AT319" s="108">
        <v>0.67361111111111116</v>
      </c>
      <c r="AU319" s="136"/>
      <c r="AV319" s="136"/>
      <c r="AW319" s="14"/>
      <c r="AX319" s="14"/>
      <c r="AY319" s="164">
        <f t="shared" si="26"/>
        <v>0.125</v>
      </c>
      <c r="AZ319" s="153"/>
      <c r="BA319" s="109">
        <v>0</v>
      </c>
      <c r="BB319" s="10" t="str">
        <f>IFERROR(_xlfn.XLOOKUP(AI319, BS_ATIVIDADE[ATIVIDADE],BS_ATIVIDADE[UNIDADE] ), "*")</f>
        <v>BINÁRIO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9" s="150"/>
      <c r="BG319" s="16"/>
      <c r="BH319" s="17">
        <v>1</v>
      </c>
      <c r="BI319" s="17"/>
      <c r="BJ319" s="17" t="s">
        <v>1474</v>
      </c>
      <c r="BK319" s="18" t="s">
        <v>1475</v>
      </c>
      <c r="BL319" s="16"/>
      <c r="BM319" s="130"/>
      <c r="BN319" s="130"/>
      <c r="BO319" s="130"/>
      <c r="BP319" s="18"/>
      <c r="BQ319" s="12" t="str">
        <f t="shared" si="28"/>
        <v>Produção</v>
      </c>
      <c r="BR319" s="19">
        <f t="shared" si="29"/>
        <v>1</v>
      </c>
      <c r="BS319" s="19">
        <f t="shared" si="30"/>
        <v>0</v>
      </c>
      <c r="BT319" s="8" t="str">
        <f t="shared" si="31"/>
        <v/>
      </c>
    </row>
    <row r="320" spans="1:72">
      <c r="A320" s="47" t="str">
        <f t="shared" si="27"/>
        <v>E1746066</v>
      </c>
      <c r="B320" s="102">
        <v>46066</v>
      </c>
      <c r="C320" s="135">
        <f>IF(BS_CONTROLE[[#This Row],[DATA]]="","",WEEKNUM(BS_CONTROLE[[#This Row],[DATA]]))</f>
        <v>7</v>
      </c>
      <c r="D320" s="104" t="s">
        <v>737</v>
      </c>
      <c r="E320" s="159">
        <v>4</v>
      </c>
      <c r="F320" s="126" t="s">
        <v>595</v>
      </c>
      <c r="G320" s="142" t="str">
        <f>IF(D320="","*",VLOOKUP(F320,BS_ATIVIDADE[],3,FALSE))</f>
        <v>CAMINHÂO - SOLDA</v>
      </c>
      <c r="H320" s="106" t="s">
        <v>201</v>
      </c>
      <c r="I320" s="106" t="s">
        <v>201</v>
      </c>
      <c r="J320" s="105">
        <v>55</v>
      </c>
      <c r="K320" s="105">
        <v>100.56100000000001</v>
      </c>
      <c r="L320" s="105">
        <v>100.88200000000001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0" s="106">
        <v>0.4513888888888889</v>
      </c>
      <c r="P320" s="106">
        <v>6.9444444444444447E-4</v>
      </c>
      <c r="Q320" s="105">
        <v>2</v>
      </c>
      <c r="R320" s="10" t="str">
        <f>IFERROR(_xlfn.XLOOKUP(F320, BS_ATIVIDADE[ATIVIDADE],BS_ATIVIDADE[UNIDADE] ), "*")</f>
        <v>Nº DE SOLDA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0" s="105" t="s">
        <v>1084</v>
      </c>
      <c r="W320" s="151" t="s">
        <v>1085</v>
      </c>
      <c r="X320" s="104" t="s">
        <v>416</v>
      </c>
      <c r="Y320" s="129" t="s">
        <v>420</v>
      </c>
      <c r="Z320" s="104"/>
      <c r="AA320" s="105">
        <v>1</v>
      </c>
      <c r="AB320" s="103" t="s">
        <v>412</v>
      </c>
      <c r="AC320" s="152"/>
      <c r="AD320" s="107">
        <v>0.35416666666666669</v>
      </c>
      <c r="AE320" s="105">
        <v>6251</v>
      </c>
      <c r="AF320" s="105"/>
      <c r="AG320" s="105"/>
      <c r="AH320" s="15"/>
      <c r="AI320" s="126" t="str">
        <f>IF(BS_CONTROLE[[#This Row],[Atividade]]=0, "-", BS_CONTROLE[[#This Row],[Atividade]])</f>
        <v>CAMINHÃO DE SOLDA</v>
      </c>
      <c r="AJ320" s="9" t="str">
        <f>IF(BS_CONTROLE[[#This Row],[Atividade]]=0, "-", BS_CONTROLE[[#This Row],[Atividade]])</f>
        <v>CAMINHÃO DE SOLDA</v>
      </c>
      <c r="AK320" s="31" t="str">
        <f>BS_CONTROLE[[#This Row],[Local - Partida]]</f>
        <v>102ZKW2</v>
      </c>
      <c r="AL320" s="31" t="str">
        <f>BS_CONTROLE[[#This Row],[Local - Encerramento]]</f>
        <v>102ZKW2</v>
      </c>
      <c r="AM320" s="105" t="str">
        <f>IF(BS_CONTROLE[[#This Row],[Entre - Estações]]=0, "-", BS_CONTROLE[[#This Row],[Entre - Estações]])</f>
        <v>ZKW-ZLU</v>
      </c>
      <c r="AN320" s="105" t="str">
        <f>IF(BS_CONTROLE[[#This Row],[SB]]=0, "-", BS_CONTROLE[[#This Row],[SB]])</f>
        <v>102ZKW2</v>
      </c>
      <c r="AO320" s="105">
        <f>IF(BS_CONTROLE[[#This Row],[SUB]]=0, "-", BS_CONTROLE[[#This Row],[SUB]])</f>
        <v>55</v>
      </c>
      <c r="AP320" s="105">
        <f>BS_CONTROLE[[#This Row],[KM - Inicio]]</f>
        <v>100.56100000000001</v>
      </c>
      <c r="AQ320" s="105">
        <f>BS_CONTROLE[[#This Row],[KM - Inicio]]</f>
        <v>100.56100000000001</v>
      </c>
      <c r="AR320" s="108">
        <v>0.33888888888888891</v>
      </c>
      <c r="AS320" s="108">
        <v>0.54861111111111116</v>
      </c>
      <c r="AT320" s="108">
        <v>0.67361111111111116</v>
      </c>
      <c r="AU320" s="136"/>
      <c r="AV320" s="136"/>
      <c r="AW320" s="14"/>
      <c r="AX320" s="14"/>
      <c r="AY320" s="164">
        <f t="shared" si="26"/>
        <v>0.125</v>
      </c>
      <c r="AZ320" s="153"/>
      <c r="BA320" s="109"/>
      <c r="BB320" s="10" t="str">
        <f>IFERROR(_xlfn.XLOOKUP(AI320, BS_ATIVIDADE[ATIVIDADE],BS_ATIVIDADE[UNIDADE] ), "*")</f>
        <v>Nº DE SOLDA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0" s="150"/>
      <c r="BG320" s="16"/>
      <c r="BH320" s="17">
        <v>1</v>
      </c>
      <c r="BI320" s="17"/>
      <c r="BJ320" s="17" t="s">
        <v>1476</v>
      </c>
      <c r="BK320" s="18" t="s">
        <v>1477</v>
      </c>
      <c r="BL320" s="16"/>
      <c r="BM320" s="130"/>
      <c r="BN320" s="130"/>
      <c r="BO320" s="130"/>
      <c r="BP320" s="18"/>
      <c r="BQ320" s="12" t="str">
        <f t="shared" si="28"/>
        <v>Produção</v>
      </c>
      <c r="BR320" s="19">
        <f t="shared" si="29"/>
        <v>180</v>
      </c>
      <c r="BS320" s="19">
        <f t="shared" si="30"/>
        <v>0</v>
      </c>
      <c r="BT320" s="8" t="str">
        <f t="shared" si="31"/>
        <v/>
      </c>
    </row>
    <row r="321" spans="1:72">
      <c r="A321" s="47" t="str">
        <f t="shared" si="27"/>
        <v>V8946066</v>
      </c>
      <c r="B321" s="102">
        <v>46066</v>
      </c>
      <c r="C321" s="135">
        <f>IF(BS_CONTROLE[[#This Row],[DATA]]="","",WEEKNUM(BS_CONTROLE[[#This Row],[DATA]]))</f>
        <v>7</v>
      </c>
      <c r="D321" s="104" t="s">
        <v>803</v>
      </c>
      <c r="E321" s="159"/>
      <c r="F321" s="126" t="s">
        <v>698</v>
      </c>
      <c r="G321" s="142" t="str">
        <f>IF(D321="","*",VLOOKUP(F321,BS_ATIVIDADE[],3,FALSE))</f>
        <v>MECANIZAÇÃO - SOCADORA</v>
      </c>
      <c r="H321" s="106" t="s">
        <v>201</v>
      </c>
      <c r="I321" s="106" t="s">
        <v>201</v>
      </c>
      <c r="J321" s="105">
        <v>55</v>
      </c>
      <c r="K321" s="105">
        <v>101.8</v>
      </c>
      <c r="L321" s="105">
        <v>103.3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1" s="106">
        <v>0.44791666666666669</v>
      </c>
      <c r="P321" s="106">
        <v>6.9444444444444447E-4</v>
      </c>
      <c r="Q321" s="105">
        <v>480</v>
      </c>
      <c r="R321" s="10" t="str">
        <f>IFERROR(_xlfn.XLOOKUP(F321, BS_ATIVIDADE[ATIVIDADE],BS_ATIVIDADE[UNIDADE] ), "*")</f>
        <v>M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1" s="151" t="s">
        <v>1061</v>
      </c>
      <c r="W321" s="151" t="s">
        <v>1050</v>
      </c>
      <c r="X321" s="104" t="s">
        <v>416</v>
      </c>
      <c r="Y321" s="129" t="s">
        <v>420</v>
      </c>
      <c r="Z321" s="104"/>
      <c r="AA321" s="105">
        <v>1</v>
      </c>
      <c r="AB321" s="103" t="s">
        <v>412</v>
      </c>
      <c r="AC321" s="152"/>
      <c r="AD321" s="107">
        <v>0.35416666666666669</v>
      </c>
      <c r="AE321" s="105">
        <v>6239</v>
      </c>
      <c r="AF321" s="105" t="s">
        <v>593</v>
      </c>
      <c r="AG321" s="105"/>
      <c r="AH321" s="15"/>
      <c r="AI321" s="126" t="str">
        <f>IF(BS_CONTROLE[[#This Row],[Atividade]]=0, "-", BS_CONTROLE[[#This Row],[Atividade]])</f>
        <v>MECANIZAÇÃO - SOCADORA</v>
      </c>
      <c r="AJ321" s="9" t="str">
        <f>IF(BS_CONTROLE[[#This Row],[Atividade]]=0, "-", BS_CONTROLE[[#This Row],[Atividade]])</f>
        <v>MECANIZAÇÃO - SOCADORA</v>
      </c>
      <c r="AK321" s="31" t="str">
        <f>BS_CONTROLE[[#This Row],[Local - Partida]]</f>
        <v>102ZKW2</v>
      </c>
      <c r="AL321" s="31" t="str">
        <f>BS_CONTROLE[[#This Row],[Local - Encerramento]]</f>
        <v>102ZKW2</v>
      </c>
      <c r="AM321" s="105" t="str">
        <f>IF(BS_CONTROLE[[#This Row],[Entre - Estações]]=0, "-", BS_CONTROLE[[#This Row],[Entre - Estações]])</f>
        <v>ZKW-ZLU</v>
      </c>
      <c r="AN321" s="105" t="str">
        <f>IF(BS_CONTROLE[[#This Row],[SB]]=0, "-", BS_CONTROLE[[#This Row],[SB]])</f>
        <v>102ZKW2</v>
      </c>
      <c r="AO321" s="105">
        <f>IF(BS_CONTROLE[[#This Row],[SUB]]=0, "-", BS_CONTROLE[[#This Row],[SUB]])</f>
        <v>55</v>
      </c>
      <c r="AP321" s="105">
        <f>BS_CONTROLE[[#This Row],[KM - Inicio]]</f>
        <v>101.8</v>
      </c>
      <c r="AQ321" s="105">
        <f>BS_CONTROLE[[#This Row],[KM - Inicio]]</f>
        <v>101.8</v>
      </c>
      <c r="AR321" s="108">
        <v>0.37013888888888891</v>
      </c>
      <c r="AS321" s="108">
        <v>0</v>
      </c>
      <c r="AT321" s="108">
        <v>0</v>
      </c>
      <c r="AU321" s="136"/>
      <c r="AV321" s="136"/>
      <c r="AW321" s="14"/>
      <c r="AX321" s="14"/>
      <c r="AY321" s="164">
        <f t="shared" si="26"/>
        <v>0</v>
      </c>
      <c r="AZ321" s="153"/>
      <c r="BA321" s="109">
        <v>0</v>
      </c>
      <c r="BB321" s="10" t="str">
        <f>IFERROR(_xlfn.XLOOKUP(AI321, BS_ATIVIDADE[ATIVIDADE],BS_ATIVIDADE[UNIDADE] ), "*")</f>
        <v>M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1" s="150"/>
      <c r="BG321" s="16"/>
      <c r="BH321" s="17">
        <v>0</v>
      </c>
      <c r="BI321" s="17"/>
      <c r="BJ321" s="17" t="s">
        <v>1478</v>
      </c>
      <c r="BK321" s="18" t="s">
        <v>1478</v>
      </c>
      <c r="BL321" s="16"/>
      <c r="BM321" s="130" t="s">
        <v>437</v>
      </c>
      <c r="BN321" s="130" t="s">
        <v>457</v>
      </c>
      <c r="BO321" s="130" t="s">
        <v>523</v>
      </c>
      <c r="BP321" s="18" t="s">
        <v>1478</v>
      </c>
      <c r="BQ321" s="12" t="str">
        <f t="shared" si="28"/>
        <v>Produção e Intervalo</v>
      </c>
      <c r="BR321" s="19">
        <f t="shared" si="29"/>
        <v>0</v>
      </c>
      <c r="BS321" s="19">
        <f t="shared" si="30"/>
        <v>0</v>
      </c>
      <c r="BT321" s="8" t="str">
        <f t="shared" si="31"/>
        <v>MecanizaçãoOperação</v>
      </c>
    </row>
    <row r="322" spans="1:72">
      <c r="A322" s="47" t="str">
        <f t="shared" si="27"/>
        <v>DIEGO (TP-681)46066</v>
      </c>
      <c r="B322" s="102">
        <v>46066</v>
      </c>
      <c r="C322" s="135">
        <f>IF(BS_CONTROLE[[#This Row],[DATA]]="","",WEEKNUM(BS_CONTROLE[[#This Row],[DATA]]))</f>
        <v>7</v>
      </c>
      <c r="D322" s="104" t="s">
        <v>871</v>
      </c>
      <c r="E322" s="159">
        <v>316</v>
      </c>
      <c r="F322" s="126" t="s">
        <v>782</v>
      </c>
      <c r="G322" s="142" t="str">
        <f>IF(D322="","*",VLOOKUP(F322,BS_ATIVIDADE[],3,FALSE))</f>
        <v>TRILHO - SUBSTITUIÇÂO</v>
      </c>
      <c r="H322" s="106" t="s">
        <v>593</v>
      </c>
      <c r="I322" s="106" t="s">
        <v>593</v>
      </c>
      <c r="J322" s="105">
        <v>55</v>
      </c>
      <c r="K322" s="105">
        <v>104</v>
      </c>
      <c r="L322" s="105" t="s">
        <v>593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2" s="127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22" s="106">
        <v>0.45833333333333331</v>
      </c>
      <c r="P322" s="106">
        <v>6.9444444444444447E-4</v>
      </c>
      <c r="Q322" s="105">
        <v>312</v>
      </c>
      <c r="R322" s="10" t="str">
        <f>IFERROR(_xlfn.XLOOKUP(F322, BS_ATIVIDADE[ATIVIDADE],BS_ATIVIDADE[UNIDADE] ), "*")</f>
        <v>M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2" s="105" t="s">
        <v>1220</v>
      </c>
      <c r="W322" s="151" t="s">
        <v>1336</v>
      </c>
      <c r="X322" s="104" t="s">
        <v>416</v>
      </c>
      <c r="Y322" s="129" t="s">
        <v>420</v>
      </c>
      <c r="Z322" s="104"/>
      <c r="AA322" s="105" t="s">
        <v>593</v>
      </c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PDM - SUBSTITUIÇÃO - TRILHO</v>
      </c>
      <c r="AJ322" s="9" t="str">
        <f>IF(BS_CONTROLE[[#This Row],[Atividade]]=0, "-", BS_CONTROLE[[#This Row],[Atividade]])</f>
        <v>PDM - SUBSTITUIÇÃO - TRILHO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5" t="str">
        <f>IF(BS_CONTROLE[[#This Row],[Entre - Estações]]=0, "-", BS_CONTROLE[[#This Row],[Entre - Estações]])</f>
        <v>ZKW-ZLU</v>
      </c>
      <c r="AN322" s="105">
        <f>IF(BS_CONTROLE[[#This Row],[SB]]=0, "-", BS_CONTROLE[[#This Row],[SB]])</f>
        <v>1051032</v>
      </c>
      <c r="AO322" s="105">
        <f>IF(BS_CONTROLE[[#This Row],[SUB]]=0, "-", BS_CONTROLE[[#This Row],[SUB]])</f>
        <v>55</v>
      </c>
      <c r="AP322" s="105">
        <f>BS_CONTROLE[[#This Row],[KM - Inicio]]</f>
        <v>104</v>
      </c>
      <c r="AQ322" s="105">
        <f>BS_CONTROLE[[#This Row],[KM - Inicio]]</f>
        <v>104</v>
      </c>
      <c r="AR322" s="108">
        <v>0.5</v>
      </c>
      <c r="AS322" s="108">
        <v>0</v>
      </c>
      <c r="AT322" s="108">
        <v>6.9444444444444447E-4</v>
      </c>
      <c r="AU322" s="136"/>
      <c r="AV322" s="136"/>
      <c r="AW322" s="14"/>
      <c r="AX322" s="14"/>
      <c r="AY322" s="164">
        <f t="shared" si="26"/>
        <v>6.9444444444444447E-4</v>
      </c>
      <c r="AZ322" s="153"/>
      <c r="BA322" s="109"/>
      <c r="BB322" s="10" t="str">
        <f>IFERROR(_xlfn.XLOOKUP(AI322, BS_ATIVIDADE[ATIVIDADE],BS_ATIVIDADE[UNIDADE] ), "*")</f>
        <v>M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2" s="150"/>
      <c r="BG322" s="16"/>
      <c r="BH322" s="17">
        <v>1</v>
      </c>
      <c r="BI322" s="17"/>
      <c r="BJ322" s="17" t="s">
        <v>1479</v>
      </c>
      <c r="BK322" s="18" t="s">
        <v>1480</v>
      </c>
      <c r="BL322" s="16"/>
      <c r="BM322" s="130"/>
      <c r="BN322" s="130"/>
      <c r="BO322" s="130"/>
      <c r="BP322" s="18"/>
      <c r="BQ322" s="12" t="str">
        <f t="shared" si="28"/>
        <v>Produção</v>
      </c>
      <c r="BR322" s="19">
        <f t="shared" si="29"/>
        <v>1</v>
      </c>
      <c r="BS322" s="19">
        <f t="shared" si="30"/>
        <v>0</v>
      </c>
      <c r="BT322" s="8" t="str">
        <f t="shared" si="31"/>
        <v/>
      </c>
    </row>
    <row r="323" spans="1:72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>
      <c r="A324" s="47" t="str">
        <f t="shared" si="27"/>
        <v>MOD ZRB46066</v>
      </c>
      <c r="B324" s="102">
        <v>46066</v>
      </c>
      <c r="C324" s="135">
        <f>IF(BS_CONTROLE[[#This Row],[DATA]]="","",WEEKNUM(BS_CONTROLE[[#This Row],[DATA]]))</f>
        <v>7</v>
      </c>
      <c r="D324" s="104" t="s">
        <v>617</v>
      </c>
      <c r="E324" s="159">
        <v>233</v>
      </c>
      <c r="F324" s="126" t="s">
        <v>583</v>
      </c>
      <c r="G324" s="142" t="str">
        <f>IF(D324="","*",VLOOKUP(F324,BS_ATIVIDADE[],3,FALSE))</f>
        <v>OUTROS</v>
      </c>
      <c r="H324" s="106" t="s">
        <v>593</v>
      </c>
      <c r="I324" s="106" t="s">
        <v>593</v>
      </c>
      <c r="J324" s="105">
        <v>48</v>
      </c>
      <c r="K324" s="105">
        <v>152.19999999999999</v>
      </c>
      <c r="L324" s="105">
        <v>159</v>
      </c>
      <c r="M324" s="127" t="s">
        <v>68</v>
      </c>
      <c r="N324" s="127" t="s">
        <v>1385</v>
      </c>
      <c r="O324" s="106">
        <v>0.33333333333333331</v>
      </c>
      <c r="P324" s="106">
        <v>0.33333333333333331</v>
      </c>
      <c r="Q324" s="105">
        <v>1</v>
      </c>
      <c r="R324" s="10" t="str">
        <f>IFERROR(_xlfn.XLOOKUP(F324, BS_ATIVIDADE[ATIVIDADE],BS_ATIVIDADE[UNIDADE] ), "*")</f>
        <v>BINÁRIO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4" s="105" t="s">
        <v>1100</v>
      </c>
      <c r="W324" s="151" t="s">
        <v>1386</v>
      </c>
      <c r="X324" s="104" t="s">
        <v>416</v>
      </c>
      <c r="Y324" s="129" t="s">
        <v>420</v>
      </c>
      <c r="Z324" s="104"/>
      <c r="AA324" s="105" t="s">
        <v>593</v>
      </c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BLOCO</v>
      </c>
      <c r="AJ324" s="9" t="str">
        <f>IF(BS_CONTROLE[[#This Row],[Atividade]]=0, "-", BS_CONTROLE[[#This Row],[Atividade]])</f>
        <v>BLOCO</v>
      </c>
      <c r="AK324" s="31" t="str">
        <f>BS_CONTROLE[[#This Row],[Local - Partida]]</f>
        <v>-</v>
      </c>
      <c r="AL324" s="31" t="str">
        <f>BS_CONTROLE[[#This Row],[Local - Encerramento]]</f>
        <v>-</v>
      </c>
      <c r="AM324" s="105" t="str">
        <f>IF(BS_CONTROLE[[#This Row],[Entre - Estações]]=0, "-", BS_CONTROLE[[#This Row],[Entre - Estações]])</f>
        <v>ZRB-ZEV</v>
      </c>
      <c r="AN324" s="105" t="str">
        <f>IF(BS_CONTROLE[[#This Row],[SB]]=0, "-", BS_CONTROLE[[#This Row],[SB]])</f>
        <v>ZRBZEV</v>
      </c>
      <c r="AO324" s="105">
        <f>IF(BS_CONTROLE[[#This Row],[SUB]]=0, "-", BS_CONTROLE[[#This Row],[SUB]])</f>
        <v>48</v>
      </c>
      <c r="AP324" s="105">
        <f>BS_CONTROLE[[#This Row],[KM - Inicio]]</f>
        <v>152.19999999999999</v>
      </c>
      <c r="AQ324" s="105">
        <f>BS_CONTROLE[[#This Row],[KM - Inicio]]</f>
        <v>152.19999999999999</v>
      </c>
      <c r="AR324" s="108">
        <v>0</v>
      </c>
      <c r="AS324" s="108">
        <v>0</v>
      </c>
      <c r="AT324" s="108">
        <v>0</v>
      </c>
      <c r="AU324" s="136"/>
      <c r="AV324" s="136"/>
      <c r="AW324" s="14"/>
      <c r="AX324" s="14"/>
      <c r="AY324" s="164">
        <f t="shared" si="26"/>
        <v>0</v>
      </c>
      <c r="AZ324" s="153"/>
      <c r="BA324" s="109">
        <v>0</v>
      </c>
      <c r="BB324" s="10" t="str">
        <f>IFERROR(_xlfn.XLOOKUP(AI324, BS_ATIVIDADE[ATIVIDADE],BS_ATIVIDADE[UNIDADE] ), "*")</f>
        <v>BINÁRIO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4" s="150"/>
      <c r="BG324" s="16"/>
      <c r="BH324" s="17">
        <v>0</v>
      </c>
      <c r="BI324" s="17"/>
      <c r="BJ324" s="17" t="s">
        <v>1481</v>
      </c>
      <c r="BK324" s="18" t="s">
        <v>1474</v>
      </c>
      <c r="BL324" s="16"/>
      <c r="BM324" s="130" t="s">
        <v>440</v>
      </c>
      <c r="BN324" s="130" t="s">
        <v>460</v>
      </c>
      <c r="BO324" s="130" t="s">
        <v>557</v>
      </c>
      <c r="BP324" s="18" t="s">
        <v>1474</v>
      </c>
      <c r="BQ324" s="12" t="str">
        <f t="shared" si="28"/>
        <v>Produção e Intervalo</v>
      </c>
      <c r="BR324" s="19">
        <f t="shared" si="29"/>
        <v>0</v>
      </c>
      <c r="BS324" s="19">
        <f t="shared" si="30"/>
        <v>0</v>
      </c>
      <c r="BT324" s="8" t="str">
        <f t="shared" si="31"/>
        <v>CCOCirculaçãoIntervaloContrato</v>
      </c>
    </row>
    <row r="325" spans="1:72">
      <c r="A325" s="47" t="str">
        <f t="shared" si="27"/>
        <v>W9746066</v>
      </c>
      <c r="B325" s="102">
        <v>46066</v>
      </c>
      <c r="C325" s="135">
        <f>IF(BS_CONTROLE[[#This Row],[DATA]]="","",WEEKNUM(BS_CONTROLE[[#This Row],[DATA]]))</f>
        <v>7</v>
      </c>
      <c r="D325" s="104" t="s">
        <v>841</v>
      </c>
      <c r="E325" s="159">
        <v>234</v>
      </c>
      <c r="F325" s="126" t="s">
        <v>715</v>
      </c>
      <c r="G325" s="142" t="str">
        <f>IF(D325="","*",VLOOKUP(F325,BS_ATIVIDADE[],3,FALSE))</f>
        <v>MODERNIZAÇÃO</v>
      </c>
      <c r="H325" s="106" t="s">
        <v>55</v>
      </c>
      <c r="I325" s="106" t="s">
        <v>55</v>
      </c>
      <c r="J325" s="105">
        <v>48</v>
      </c>
      <c r="K325" s="105">
        <v>155.69999999999999</v>
      </c>
      <c r="L325" s="105" t="s">
        <v>593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5" s="127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25" s="106">
        <v>0.29166666666666669</v>
      </c>
      <c r="P325" s="106">
        <v>6.9444444444444447E-4</v>
      </c>
      <c r="Q325" s="105">
        <v>1</v>
      </c>
      <c r="R325" s="10" t="str">
        <f>IFERROR(_xlfn.XLOOKUP(F325, BS_ATIVIDADE[ATIVIDADE],BS_ATIVIDADE[UNIDADE] ), "*")</f>
        <v>Nº DE DORMENTES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5" s="105" t="s">
        <v>1100</v>
      </c>
      <c r="W325" s="151" t="s">
        <v>1387</v>
      </c>
      <c r="X325" s="104" t="s">
        <v>416</v>
      </c>
      <c r="Y325" s="129" t="s">
        <v>420</v>
      </c>
      <c r="Z325" s="104"/>
      <c r="AA325" s="105">
        <v>1</v>
      </c>
      <c r="AB325" s="103" t="s">
        <v>412</v>
      </c>
      <c r="AC325" s="152"/>
      <c r="AD325" s="107">
        <v>0.29166666666666669</v>
      </c>
      <c r="AE325" s="105" t="s">
        <v>1388</v>
      </c>
      <c r="AF325" s="105"/>
      <c r="AG325" s="105"/>
      <c r="AH325" s="15"/>
      <c r="AI325" s="126" t="str">
        <f>IF(BS_CONTROLE[[#This Row],[Atividade]]=0, "-", BS_CONTROLE[[#This Row],[Atividade]])</f>
        <v>MODERNIZAÇÃO - DORMENTE - DESCARGA</v>
      </c>
      <c r="AJ325" s="9" t="str">
        <f>IF(BS_CONTROLE[[#This Row],[Atividade]]=0, "-", BS_CONTROLE[[#This Row],[Atividade]])</f>
        <v>MODERNIZAÇÃO - DORMENTE - DESCARGA</v>
      </c>
      <c r="AK325" s="31" t="str">
        <f>BS_CONTROLE[[#This Row],[Local - Partida]]</f>
        <v>ZEM1</v>
      </c>
      <c r="AL325" s="31" t="str">
        <f>BS_CONTROLE[[#This Row],[Local - Encerramento]]</f>
        <v>ZEM1</v>
      </c>
      <c r="AM325" s="105" t="str">
        <f>IF(BS_CONTROLE[[#This Row],[Entre - Estações]]=0, "-", BS_CONTROLE[[#This Row],[Entre - Estações]])</f>
        <v>ZRB-ZEV</v>
      </c>
      <c r="AN325" s="105">
        <f>IF(BS_CONTROLE[[#This Row],[SB]]=0, "-", BS_CONTROLE[[#This Row],[SB]])</f>
        <v>1561551</v>
      </c>
      <c r="AO325" s="105">
        <f>IF(BS_CONTROLE[[#This Row],[SUB]]=0, "-", BS_CONTROLE[[#This Row],[SUB]])</f>
        <v>48</v>
      </c>
      <c r="AP325" s="105">
        <f>BS_CONTROLE[[#This Row],[KM - Inicio]]</f>
        <v>155.69999999999999</v>
      </c>
      <c r="AQ325" s="105">
        <f>BS_CONTROLE[[#This Row],[KM - Inicio]]</f>
        <v>155.69999999999999</v>
      </c>
      <c r="AR325" s="108">
        <v>0</v>
      </c>
      <c r="AS325" s="108">
        <v>0</v>
      </c>
      <c r="AT325" s="108">
        <v>0</v>
      </c>
      <c r="AU325" s="136"/>
      <c r="AV325" s="136"/>
      <c r="AW325" s="14"/>
      <c r="AX325" s="14"/>
      <c r="AY325" s="164">
        <f t="shared" si="26"/>
        <v>0</v>
      </c>
      <c r="AZ325" s="153"/>
      <c r="BA325" s="109">
        <v>0</v>
      </c>
      <c r="BB325" s="10" t="str">
        <f>IFERROR(_xlfn.XLOOKUP(AI325, BS_ATIVIDADE[ATIVIDADE],BS_ATIVIDADE[UNIDADE] ), "*")</f>
        <v>Nº DE DORMENTES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5" s="150"/>
      <c r="BG325" s="16"/>
      <c r="BH325" s="17">
        <v>0</v>
      </c>
      <c r="BI325" s="17"/>
      <c r="BJ325" s="17" t="s">
        <v>1474</v>
      </c>
      <c r="BK325" s="18" t="s">
        <v>1474</v>
      </c>
      <c r="BL325" s="16"/>
      <c r="BM325" s="130" t="s">
        <v>440</v>
      </c>
      <c r="BN325" s="130" t="s">
        <v>460</v>
      </c>
      <c r="BO325" s="130" t="s">
        <v>557</v>
      </c>
      <c r="BP325" s="18" t="s">
        <v>1474</v>
      </c>
      <c r="BQ325" s="12" t="str">
        <f t="shared" si="28"/>
        <v>Produção e Intervalo</v>
      </c>
      <c r="BR325" s="19">
        <f t="shared" si="29"/>
        <v>0</v>
      </c>
      <c r="BS325" s="19">
        <f t="shared" si="30"/>
        <v>0</v>
      </c>
      <c r="BT325" s="8" t="str">
        <f t="shared" si="31"/>
        <v>CCOCirculaçãoIntervaloContrato</v>
      </c>
    </row>
    <row r="326" spans="1:72">
      <c r="A326" s="47" t="str">
        <f t="shared" si="27"/>
        <v>V9646066</v>
      </c>
      <c r="B326" s="102">
        <v>46066</v>
      </c>
      <c r="C326" s="135">
        <f>IF(BS_CONTROLE[[#This Row],[DATA]]="","",WEEKNUM(BS_CONTROLE[[#This Row],[DATA]]))</f>
        <v>7</v>
      </c>
      <c r="D326" s="104" t="s">
        <v>817</v>
      </c>
      <c r="E326" s="159">
        <v>235</v>
      </c>
      <c r="F326" s="126" t="s">
        <v>724</v>
      </c>
      <c r="G326" s="142" t="str">
        <f>IF(D326="","*",VLOOKUP(F326,BS_ATIVIDADE[],3,FALSE))</f>
        <v>MODERNIZAÇÃO</v>
      </c>
      <c r="H326" s="106" t="s">
        <v>306</v>
      </c>
      <c r="I326" s="106" t="s">
        <v>306</v>
      </c>
      <c r="J326" s="105">
        <v>48</v>
      </c>
      <c r="K326" s="105">
        <v>157.30000000000001</v>
      </c>
      <c r="L326" s="105" t="s">
        <v>593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326" s="106">
        <v>0.30555555555555558</v>
      </c>
      <c r="P326" s="106">
        <v>6.9444444444444447E-4</v>
      </c>
      <c r="Q326" s="105">
        <v>1</v>
      </c>
      <c r="R326" s="10" t="str">
        <f>IFERROR(_xlfn.XLOOKUP(F326, BS_ATIVIDADE[ATIVIDADE],BS_ATIVIDADE[UNIDADE] ), "*")</f>
        <v>M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6" s="105" t="s">
        <v>1100</v>
      </c>
      <c r="W326" s="151" t="s">
        <v>1389</v>
      </c>
      <c r="X326" s="104" t="s">
        <v>416</v>
      </c>
      <c r="Y326" s="129" t="s">
        <v>420</v>
      </c>
      <c r="Z326" s="104"/>
      <c r="AA326" s="105">
        <v>1</v>
      </c>
      <c r="AB326" s="103" t="s">
        <v>412</v>
      </c>
      <c r="AC326" s="152"/>
      <c r="AD326" s="107">
        <v>0.29166666666666669</v>
      </c>
      <c r="AE326" s="105">
        <v>6966</v>
      </c>
      <c r="AF326" s="105"/>
      <c r="AG326" s="105"/>
      <c r="AH326" s="15"/>
      <c r="AI326" s="126" t="str">
        <f>IF(BS_CONTROLE[[#This Row],[Atividade]]=0, "-", BS_CONTROLE[[#This Row],[Atividade]])</f>
        <v>MODERNIZAÇÃO - SOCADORA</v>
      </c>
      <c r="AJ326" s="9" t="str">
        <f>IF(BS_CONTROLE[[#This Row],[Atividade]]=0, "-", BS_CONTROLE[[#This Row],[Atividade]])</f>
        <v>MODERNIZAÇÃO - SOCADORA</v>
      </c>
      <c r="AK326" s="31" t="str">
        <f>BS_CONTROLE[[#This Row],[Local - Partida]]</f>
        <v>K67ZEV2</v>
      </c>
      <c r="AL326" s="31" t="str">
        <f>BS_CONTROLE[[#This Row],[Local - Encerramento]]</f>
        <v>K67ZEV2</v>
      </c>
      <c r="AM326" s="105" t="str">
        <f>IF(BS_CONTROLE[[#This Row],[Entre - Estações]]=0, "-", BS_CONTROLE[[#This Row],[Entre - Estações]])</f>
        <v>ZRB-ZEV</v>
      </c>
      <c r="AN326" s="105" t="str">
        <f>IF(BS_CONTROLE[[#This Row],[SB]]=0, "-", BS_CONTROLE[[#This Row],[SB]])</f>
        <v>ZEV1571</v>
      </c>
      <c r="AO326" s="105">
        <f>IF(BS_CONTROLE[[#This Row],[SUB]]=0, "-", BS_CONTROLE[[#This Row],[SUB]])</f>
        <v>48</v>
      </c>
      <c r="AP326" s="105">
        <v>155</v>
      </c>
      <c r="AQ326" s="105">
        <v>157</v>
      </c>
      <c r="AR326" s="108">
        <v>0.3347222222222222</v>
      </c>
      <c r="AS326" s="108">
        <v>0.45277777777777778</v>
      </c>
      <c r="AT326" s="108">
        <v>0.53611111111111109</v>
      </c>
      <c r="AU326" s="136"/>
      <c r="AV326" s="136"/>
      <c r="AW326" s="14"/>
      <c r="AX326" s="14"/>
      <c r="AY326" s="164">
        <f t="shared" si="26"/>
        <v>8.3333333333333315E-2</v>
      </c>
      <c r="AZ326" s="153"/>
      <c r="BA326" s="109"/>
      <c r="BB326" s="10" t="str">
        <f>IFERROR(_xlfn.XLOOKUP(AI326, BS_ATIVIDADE[ATIVIDADE],BS_ATIVIDADE[UNIDADE] ), "*")</f>
        <v>M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6" s="150"/>
      <c r="BG326" s="16"/>
      <c r="BH326" s="17">
        <v>1</v>
      </c>
      <c r="BI326" s="17"/>
      <c r="BJ326" s="17" t="s">
        <v>1482</v>
      </c>
      <c r="BK326" s="18" t="s">
        <v>1482</v>
      </c>
      <c r="BL326" s="16"/>
      <c r="BM326" s="130"/>
      <c r="BN326" s="130"/>
      <c r="BO326" s="130"/>
      <c r="BP326" s="18"/>
      <c r="BQ326" s="12" t="str">
        <f t="shared" si="28"/>
        <v>Produção</v>
      </c>
      <c r="BR326" s="19">
        <f t="shared" si="29"/>
        <v>119.99999999999997</v>
      </c>
      <c r="BS326" s="19">
        <f t="shared" si="30"/>
        <v>0</v>
      </c>
      <c r="BT326" s="8" t="str">
        <f t="shared" si="31"/>
        <v/>
      </c>
    </row>
    <row r="327" spans="1:72">
      <c r="A327" s="47" t="str">
        <f t="shared" si="27"/>
        <v>ADENISON (TP-810)46066</v>
      </c>
      <c r="B327" s="102">
        <v>46066</v>
      </c>
      <c r="C327" s="135">
        <f>IF(BS_CONTROLE[[#This Row],[DATA]]="","",WEEKNUM(BS_CONTROLE[[#This Row],[DATA]]))</f>
        <v>7</v>
      </c>
      <c r="D327" s="104" t="s">
        <v>847</v>
      </c>
      <c r="E327" s="159">
        <v>236</v>
      </c>
      <c r="F327" s="126" t="s">
        <v>726</v>
      </c>
      <c r="G327" s="142" t="str">
        <f>IF(D327="","*",VLOOKUP(F327,BS_ATIVIDADE[],3,FALSE))</f>
        <v>MODERNIZAÇÃO</v>
      </c>
      <c r="H327" s="106" t="s">
        <v>593</v>
      </c>
      <c r="I327" s="106" t="s">
        <v>593</v>
      </c>
      <c r="J327" s="105">
        <v>48</v>
      </c>
      <c r="K327" s="105">
        <v>156.33199999999999</v>
      </c>
      <c r="L327" s="105">
        <v>156.34399999999999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7" s="127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7" s="106">
        <v>0.33333333333333331</v>
      </c>
      <c r="P327" s="106">
        <v>6.9444444444444447E-4</v>
      </c>
      <c r="Q327" s="105">
        <v>2</v>
      </c>
      <c r="R327" s="10" t="str">
        <f>IFERROR(_xlfn.XLOOKUP(F327, BS_ATIVIDADE[ATIVIDADE],BS_ATIVIDADE[UNIDADE] ), "*")</f>
        <v>Nº DE SOLDA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7" s="105" t="s">
        <v>1100</v>
      </c>
      <c r="W327" s="151" t="s">
        <v>1055</v>
      </c>
      <c r="X327" s="104" t="s">
        <v>416</v>
      </c>
      <c r="Y327" s="129" t="s">
        <v>420</v>
      </c>
      <c r="Z327" s="104"/>
      <c r="AA327" s="105" t="s">
        <v>593</v>
      </c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MODERNIZAÇÃO - SOLDA</v>
      </c>
      <c r="AJ327" s="9" t="str">
        <f>IF(BS_CONTROLE[[#This Row],[Atividade]]=0, "-", BS_CONTROLE[[#This Row],[Atividade]])</f>
        <v>MODERNIZAÇÃO - SOLDA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5" t="s">
        <v>1483</v>
      </c>
      <c r="AN327" s="105">
        <v>1231211</v>
      </c>
      <c r="AO327" s="105">
        <f>IF(BS_CONTROLE[[#This Row],[SUB]]=0, "-", BS_CONTROLE[[#This Row],[SUB]])</f>
        <v>48</v>
      </c>
      <c r="AP327" s="105">
        <v>121.31100000000001</v>
      </c>
      <c r="AQ327" s="105" t="s">
        <v>593</v>
      </c>
      <c r="AR327" s="108">
        <v>0.34722222222222221</v>
      </c>
      <c r="AS327" s="108">
        <v>0.39166666666666666</v>
      </c>
      <c r="AT327" s="108">
        <v>0.47499999999999998</v>
      </c>
      <c r="AU327" s="136"/>
      <c r="AV327" s="136"/>
      <c r="AW327" s="14"/>
      <c r="AX327" s="14"/>
      <c r="AY327" s="164">
        <f t="shared" ref="AY327:AY390" si="36">IF(D327="","*",IFERROR(IF(ISODD(COUNT(AS327:AX327)),"ERRO",SUM((AT327-AS327),(AV327-AU327),(AX327-AW327))),"ERRO"))</f>
        <v>8.3333333333333315E-2</v>
      </c>
      <c r="AZ327" s="153"/>
      <c r="BA327" s="109">
        <v>2</v>
      </c>
      <c r="BB327" s="10" t="str">
        <f>IFERROR(_xlfn.XLOOKUP(AI327, BS_ATIVIDADE[ATIVIDADE],BS_ATIVIDADE[UNIDADE] ), "*")</f>
        <v>Nº DE SOLDA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7" s="150"/>
      <c r="BG327" s="16"/>
      <c r="BH327" s="17">
        <v>2</v>
      </c>
      <c r="BI327" s="17"/>
      <c r="BJ327" s="17" t="s">
        <v>1484</v>
      </c>
      <c r="BK327" s="18" t="s">
        <v>1485</v>
      </c>
      <c r="BL327" s="16"/>
      <c r="BM327" s="130" t="s">
        <v>445</v>
      </c>
      <c r="BN327" s="130" t="s">
        <v>445</v>
      </c>
      <c r="BO327" s="130" t="s">
        <v>445</v>
      </c>
      <c r="BP327" s="18" t="s">
        <v>593</v>
      </c>
      <c r="BQ327" s="12" t="str">
        <f t="shared" si="28"/>
        <v>Aderente</v>
      </c>
      <c r="BR327" s="19">
        <f t="shared" si="29"/>
        <v>119.99999999999997</v>
      </c>
      <c r="BS327" s="19">
        <f t="shared" si="30"/>
        <v>1</v>
      </c>
      <c r="BT327" s="8" t="str">
        <f t="shared" si="31"/>
        <v>OKOK</v>
      </c>
    </row>
    <row r="328" spans="1:72">
      <c r="A328" s="47" t="str">
        <f t="shared" ref="A328:A391" si="37">D328&amp;B328</f>
        <v>MATEUS (TP-809)46066</v>
      </c>
      <c r="B328" s="102">
        <v>46066</v>
      </c>
      <c r="C328" s="135">
        <f>IF(BS_CONTROLE[[#This Row],[DATA]]="","",WEEKNUM(BS_CONTROLE[[#This Row],[DATA]]))</f>
        <v>7</v>
      </c>
      <c r="D328" s="104" t="s">
        <v>919</v>
      </c>
      <c r="E328" s="159">
        <v>237</v>
      </c>
      <c r="F328" s="126" t="s">
        <v>726</v>
      </c>
      <c r="G328" s="142" t="str">
        <f>IF(D328="","*",VLOOKUP(F328,BS_ATIVIDADE[],3,FALSE))</f>
        <v>MODERNIZAÇÃO</v>
      </c>
      <c r="H328" s="106" t="s">
        <v>593</v>
      </c>
      <c r="I328" s="106" t="s">
        <v>593</v>
      </c>
      <c r="J328" s="105">
        <v>48</v>
      </c>
      <c r="K328" s="105">
        <v>156.654</v>
      </c>
      <c r="L328" s="105">
        <v>156.672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8" s="127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8" s="106">
        <v>0.33333333333333331</v>
      </c>
      <c r="P328" s="106">
        <v>6.9444444444444447E-4</v>
      </c>
      <c r="Q328" s="105">
        <v>2</v>
      </c>
      <c r="R328" s="10" t="str">
        <f>IFERROR(_xlfn.XLOOKUP(F328, BS_ATIVIDADE[ATIVIDADE],BS_ATIVIDADE[UNIDADE] ), "*")</f>
        <v>Nº DE SOLDA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8" s="105" t="s">
        <v>1100</v>
      </c>
      <c r="W328" s="151" t="s">
        <v>1055</v>
      </c>
      <c r="X328" s="104" t="s">
        <v>416</v>
      </c>
      <c r="Y328" s="129" t="s">
        <v>420</v>
      </c>
      <c r="Z328" s="104"/>
      <c r="AA328" s="105" t="s">
        <v>593</v>
      </c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MODERNIZAÇÃO - SOLDA</v>
      </c>
      <c r="AJ328" s="9" t="str">
        <f>IF(BS_CONTROLE[[#This Row],[Atividade]]=0, "-", BS_CONTROLE[[#This Row],[Atividade]])</f>
        <v>MODERNIZAÇÃO - SOLDA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5" t="str">
        <f>IF(BS_CONTROLE[[#This Row],[Entre - Estações]]=0, "-", BS_CONTROLE[[#This Row],[Entre - Estações]])</f>
        <v>ZRB-ZEV</v>
      </c>
      <c r="AN328" s="105">
        <f>IF(BS_CONTROLE[[#This Row],[SB]]=0, "-", BS_CONTROLE[[#This Row],[SB]])</f>
        <v>1571561</v>
      </c>
      <c r="AO328" s="105">
        <f>IF(BS_CONTROLE[[#This Row],[SUB]]=0, "-", BS_CONTROLE[[#This Row],[SUB]])</f>
        <v>48</v>
      </c>
      <c r="AP328" s="105">
        <f>BS_CONTROLE[[#This Row],[KM - Inicio]]</f>
        <v>156.654</v>
      </c>
      <c r="AQ328" s="105">
        <f>BS_CONTROLE[[#This Row],[KM - Inicio]]</f>
        <v>156.654</v>
      </c>
      <c r="AR328" s="108">
        <v>0</v>
      </c>
      <c r="AS328" s="108">
        <v>0</v>
      </c>
      <c r="AT328" s="108">
        <v>0</v>
      </c>
      <c r="AU328" s="136"/>
      <c r="AV328" s="136"/>
      <c r="AW328" s="14"/>
      <c r="AX328" s="14"/>
      <c r="AY328" s="164">
        <f t="shared" si="36"/>
        <v>0</v>
      </c>
      <c r="AZ328" s="153"/>
      <c r="BA328" s="109">
        <v>0</v>
      </c>
      <c r="BB328" s="10" t="str">
        <f>IFERROR(_xlfn.XLOOKUP(AI328, BS_ATIVIDADE[ATIVIDADE],BS_ATIVIDADE[UNIDADE] ), "*")</f>
        <v>Nº DE SOLDA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8" s="150"/>
      <c r="BG328" s="16"/>
      <c r="BH328" s="17">
        <v>0</v>
      </c>
      <c r="BI328" s="17"/>
      <c r="BJ328" s="17" t="s">
        <v>1474</v>
      </c>
      <c r="BK328" s="18" t="s">
        <v>1474</v>
      </c>
      <c r="BL328" s="16"/>
      <c r="BM328" s="130" t="s">
        <v>440</v>
      </c>
      <c r="BN328" s="130" t="s">
        <v>460</v>
      </c>
      <c r="BO328" s="130" t="s">
        <v>557</v>
      </c>
      <c r="BP328" s="18" t="s">
        <v>1474</v>
      </c>
      <c r="BQ328" s="12" t="str">
        <f t="shared" ref="BQ328:BQ391" si="38">IF(AND(BR328&lt;1,BS328&lt;1),"Produção e Intervalo",IF(BR328&lt;1,"Intervalo",IF(BS328&lt;1,"Produção","Aderente")))</f>
        <v>Produção e Intervalo</v>
      </c>
      <c r="BR328" s="19">
        <f t="shared" ref="BR328:BR391" si="39">IF(OR(B328="",F328=""),"*",AY328/P328)</f>
        <v>0</v>
      </c>
      <c r="BS328" s="19">
        <f t="shared" ref="BS328:BS391" si="40">IF(OR(B328="",F328=""),"*",BA328/Q328)</f>
        <v>0</v>
      </c>
      <c r="BT328" s="8" t="str">
        <f t="shared" ref="BT328:BT391" si="41">IF(BN328="","",SUBSTITUTE(BM328," ","")&amp;SUBSTITUTE(BN328," ",""))</f>
        <v>CCOCirculaçãoIntervaloContrato</v>
      </c>
    </row>
    <row r="329" spans="1:72">
      <c r="A329" s="47" t="str">
        <f t="shared" si="37"/>
        <v>CAIQUE (TMA-677)46066</v>
      </c>
      <c r="B329" s="102">
        <v>46066</v>
      </c>
      <c r="C329" s="135">
        <f>IF(BS_CONTROLE[[#This Row],[DATA]]="","",WEEKNUM(BS_CONTROLE[[#This Row],[DATA]]))</f>
        <v>7</v>
      </c>
      <c r="D329" s="104" t="s">
        <v>859</v>
      </c>
      <c r="E329" s="159">
        <v>237</v>
      </c>
      <c r="F329" s="126" t="s">
        <v>726</v>
      </c>
      <c r="G329" s="142" t="str">
        <f>IF(D329="","*",VLOOKUP(F329,BS_ATIVIDADE[],3,FALSE))</f>
        <v>MODERNIZAÇÃO</v>
      </c>
      <c r="H329" s="106" t="s">
        <v>593</v>
      </c>
      <c r="I329" s="106" t="s">
        <v>593</v>
      </c>
      <c r="J329" s="105">
        <v>48</v>
      </c>
      <c r="K329" s="105">
        <v>156.93</v>
      </c>
      <c r="L329" s="105">
        <v>156.958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9" s="127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9" s="106">
        <v>0.33333333333333331</v>
      </c>
      <c r="P329" s="106">
        <v>6.9444444444444447E-4</v>
      </c>
      <c r="Q329" s="105">
        <v>2</v>
      </c>
      <c r="R329" s="10" t="str">
        <f>IFERROR(_xlfn.XLOOKUP(F329, BS_ATIVIDADE[ATIVIDADE],BS_ATIVIDADE[UNIDADE] ), "*")</f>
        <v>Nº DE SOLDA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9" s="105" t="s">
        <v>1100</v>
      </c>
      <c r="W329" s="151" t="s">
        <v>1055</v>
      </c>
      <c r="X329" s="104" t="s">
        <v>416</v>
      </c>
      <c r="Y329" s="129" t="s">
        <v>420</v>
      </c>
      <c r="Z329" s="104"/>
      <c r="AA329" s="105" t="s">
        <v>593</v>
      </c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MODERNIZAÇÃO - SOLDA</v>
      </c>
      <c r="AJ329" s="9" t="str">
        <f>IF(BS_CONTROLE[[#This Row],[Atividade]]=0, "-", BS_CONTROLE[[#This Row],[Atividade]])</f>
        <v>MODERNIZAÇÃO - SOLDA</v>
      </c>
      <c r="AK329" s="31" t="str">
        <f>BS_CONTROLE[[#This Row],[Local - Partida]]</f>
        <v>-</v>
      </c>
      <c r="AL329" s="31" t="str">
        <f>BS_CONTROLE[[#This Row],[Local - Encerramento]]</f>
        <v>-</v>
      </c>
      <c r="AM329" s="105" t="s">
        <v>1483</v>
      </c>
      <c r="AN329" s="105">
        <v>1231211</v>
      </c>
      <c r="AO329" s="105">
        <f>IF(BS_CONTROLE[[#This Row],[SUB]]=0, "-", BS_CONTROLE[[#This Row],[SUB]])</f>
        <v>48</v>
      </c>
      <c r="AP329" s="105">
        <v>121.298</v>
      </c>
      <c r="AQ329" s="105">
        <f>BS_CONTROLE[[#This Row],[KM - Inicio]]</f>
        <v>156.93</v>
      </c>
      <c r="AR329" s="108">
        <v>0.34722222222222221</v>
      </c>
      <c r="AS329" s="108">
        <v>0.39166666666666666</v>
      </c>
      <c r="AT329" s="108">
        <v>0.47499999999999998</v>
      </c>
      <c r="AU329" s="136"/>
      <c r="AV329" s="136"/>
      <c r="AW329" s="14"/>
      <c r="AX329" s="14"/>
      <c r="AY329" s="164">
        <f t="shared" si="36"/>
        <v>8.3333333333333315E-2</v>
      </c>
      <c r="AZ329" s="153"/>
      <c r="BA329" s="109">
        <v>1</v>
      </c>
      <c r="BB329" s="10" t="str">
        <f>IFERROR(_xlfn.XLOOKUP(AI329, BS_ATIVIDADE[ATIVIDADE],BS_ATIVIDADE[UNIDADE] ), "*")</f>
        <v>Nº DE SOLDA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9" s="150"/>
      <c r="BG329" s="16"/>
      <c r="BH329" s="17">
        <v>2</v>
      </c>
      <c r="BI329" s="17"/>
      <c r="BJ329" s="17" t="s">
        <v>1486</v>
      </c>
      <c r="BK329" s="18" t="s">
        <v>1487</v>
      </c>
      <c r="BL329" s="16"/>
      <c r="BM329" s="130" t="s">
        <v>445</v>
      </c>
      <c r="BN329" s="130" t="s">
        <v>445</v>
      </c>
      <c r="BO329" s="130" t="s">
        <v>445</v>
      </c>
      <c r="BP329" s="18" t="s">
        <v>593</v>
      </c>
      <c r="BQ329" s="12" t="str">
        <f t="shared" si="38"/>
        <v>Produção</v>
      </c>
      <c r="BR329" s="19">
        <f t="shared" si="39"/>
        <v>119.99999999999997</v>
      </c>
      <c r="BS329" s="19">
        <f t="shared" si="40"/>
        <v>0.5</v>
      </c>
      <c r="BT329" s="8" t="str">
        <f t="shared" si="41"/>
        <v>OKOK</v>
      </c>
    </row>
    <row r="330" spans="1:72">
      <c r="A330" s="47" t="str">
        <f t="shared" si="37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6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8"/>
        <v>Aderente</v>
      </c>
      <c r="BR330" s="19" t="str">
        <f t="shared" si="39"/>
        <v>*</v>
      </c>
      <c r="BS330" s="19" t="str">
        <f t="shared" si="40"/>
        <v>*</v>
      </c>
      <c r="BT330" s="8" t="str">
        <f t="shared" si="41"/>
        <v/>
      </c>
    </row>
    <row r="331" spans="1:72">
      <c r="A331" s="47" t="str">
        <f t="shared" si="37"/>
        <v>MODERNIZAÇÃO SERRA46066</v>
      </c>
      <c r="B331" s="102">
        <v>46066</v>
      </c>
      <c r="C331" s="135">
        <f>IF(BS_CONTROLE[[#This Row],[DATA]]="","",WEEKNUM(BS_CONTROLE[[#This Row],[DATA]]))</f>
        <v>7</v>
      </c>
      <c r="D331" s="104" t="s">
        <v>635</v>
      </c>
      <c r="E331" s="159">
        <v>61</v>
      </c>
      <c r="F331" s="126" t="s">
        <v>583</v>
      </c>
      <c r="G331" s="142" t="str">
        <f>IF(D331="","*",VLOOKUP(F331,BS_ATIVIDADE[],3,FALSE))</f>
        <v>OUTROS</v>
      </c>
      <c r="H331" s="106" t="s">
        <v>593</v>
      </c>
      <c r="I331" s="106" t="s">
        <v>593</v>
      </c>
      <c r="J331" s="105">
        <v>92</v>
      </c>
      <c r="K331" s="105">
        <v>75.2</v>
      </c>
      <c r="L331" s="105">
        <v>81.8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1" s="127" t="s">
        <v>1142</v>
      </c>
      <c r="O331" s="106">
        <v>0.33333333333333331</v>
      </c>
      <c r="P331" s="106">
        <v>0.33333333333333331</v>
      </c>
      <c r="Q331" s="105">
        <v>1</v>
      </c>
      <c r="R331" s="10" t="str">
        <f>IFERROR(_xlfn.XLOOKUP(F331, BS_ATIVIDADE[ATIVIDADE],BS_ATIVIDADE[UNIDADE] ), "*")</f>
        <v>BINÁRIO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1" s="105" t="s">
        <v>1143</v>
      </c>
      <c r="W331" s="151" t="s">
        <v>1390</v>
      </c>
      <c r="X331" s="104" t="s">
        <v>416</v>
      </c>
      <c r="Y331" s="129" t="s">
        <v>420</v>
      </c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BLOCO</v>
      </c>
      <c r="AJ331" s="9" t="str">
        <f>IF(BS_CONTROLE[[#This Row],[Atividade]]=0, "-", BS_CONTROLE[[#This Row],[Atividade]])</f>
        <v>BLOCO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5" t="str">
        <f>IF(BS_CONTROLE[[#This Row],[Entre - Estações]]=0, "-", BS_CONTROLE[[#This Row],[Entre - Estações]])</f>
        <v>ZEZ-ZXW</v>
      </c>
      <c r="AN331" s="105" t="str">
        <f>IF(BS_CONTROLE[[#This Row],[SB]]=0, "-", BS_CONTROLE[[#This Row],[SB]])</f>
        <v>K79ZEZ2/ZXWK792</v>
      </c>
      <c r="AO331" s="105">
        <f>IF(BS_CONTROLE[[#This Row],[SUB]]=0, "-", BS_CONTROLE[[#This Row],[SUB]])</f>
        <v>92</v>
      </c>
      <c r="AP331" s="105">
        <f>BS_CONTROLE[[#This Row],[KM - Inicio]]</f>
        <v>75.2</v>
      </c>
      <c r="AQ331" s="105">
        <f>BS_CONTROLE[[#This Row],[KM - Inicio]]</f>
        <v>75.2</v>
      </c>
      <c r="AR331" s="108">
        <v>0</v>
      </c>
      <c r="AS331" s="108">
        <v>0</v>
      </c>
      <c r="AT331" s="108">
        <v>0</v>
      </c>
      <c r="AU331" s="136"/>
      <c r="AV331" s="136"/>
      <c r="AW331" s="14"/>
      <c r="AX331" s="14"/>
      <c r="AY331" s="164">
        <f t="shared" si="36"/>
        <v>0</v>
      </c>
      <c r="AZ331" s="153"/>
      <c r="BA331" s="109">
        <v>0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1" s="150"/>
      <c r="BG331" s="16"/>
      <c r="BH331" s="17">
        <v>0</v>
      </c>
      <c r="BI331" s="17"/>
      <c r="BJ331" s="17" t="s">
        <v>1474</v>
      </c>
      <c r="BK331" s="18" t="s">
        <v>1474</v>
      </c>
      <c r="BL331" s="16"/>
      <c r="BM331" s="130" t="s">
        <v>440</v>
      </c>
      <c r="BN331" s="130" t="s">
        <v>460</v>
      </c>
      <c r="BO331" s="130" t="s">
        <v>557</v>
      </c>
      <c r="BP331" s="18" t="s">
        <v>1474</v>
      </c>
      <c r="BQ331" s="12" t="str">
        <f t="shared" si="38"/>
        <v>Produção e Intervalo</v>
      </c>
      <c r="BR331" s="19">
        <f t="shared" si="39"/>
        <v>0</v>
      </c>
      <c r="BS331" s="19">
        <f t="shared" si="40"/>
        <v>0</v>
      </c>
      <c r="BT331" s="8" t="str">
        <f t="shared" si="41"/>
        <v>CCOCirculaçãoIntervaloContrato</v>
      </c>
    </row>
    <row r="332" spans="1:72">
      <c r="A332" s="47" t="str">
        <f t="shared" si="37"/>
        <v>W6146066</v>
      </c>
      <c r="B332" s="102">
        <v>46066</v>
      </c>
      <c r="C332" s="135">
        <f>IF(BS_CONTROLE[[#This Row],[DATA]]="","",WEEKNUM(BS_CONTROLE[[#This Row],[DATA]]))</f>
        <v>7</v>
      </c>
      <c r="D332" s="104" t="s">
        <v>827</v>
      </c>
      <c r="E332" s="159">
        <v>61</v>
      </c>
      <c r="F332" s="126" t="s">
        <v>722</v>
      </c>
      <c r="G332" s="142" t="str">
        <f>IF(D332="","*",VLOOKUP(F332,BS_ATIVIDADE[],3,FALSE))</f>
        <v>MODERNIZAÇÃO</v>
      </c>
      <c r="H332" s="106" t="s">
        <v>1391</v>
      </c>
      <c r="I332" s="106" t="s">
        <v>1391</v>
      </c>
      <c r="J332" s="105">
        <v>92</v>
      </c>
      <c r="K332" s="105">
        <v>75.2</v>
      </c>
      <c r="L332" s="105">
        <v>81.8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2" s="127" t="s">
        <v>1142</v>
      </c>
      <c r="O332" s="106">
        <v>0.3125</v>
      </c>
      <c r="P332" s="106">
        <v>6.9444444444444447E-4</v>
      </c>
      <c r="Q332" s="105">
        <v>1</v>
      </c>
      <c r="R332" s="10" t="str">
        <f>IFERROR(_xlfn.XLOOKUP(F332, BS_ATIVIDADE[ATIVIDADE],BS_ATIVIDADE[UNIDADE] ), "*")</f>
        <v>VAGÕES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2" s="105" t="s">
        <v>1143</v>
      </c>
      <c r="W332" s="151" t="s">
        <v>1488</v>
      </c>
      <c r="X332" s="104" t="s">
        <v>416</v>
      </c>
      <c r="Y332" s="129" t="s">
        <v>420</v>
      </c>
      <c r="Z332" s="104"/>
      <c r="AA332" s="105">
        <v>1</v>
      </c>
      <c r="AB332" s="103" t="s">
        <v>412</v>
      </c>
      <c r="AC332" s="152"/>
      <c r="AD332" s="107">
        <v>0.29166666666666669</v>
      </c>
      <c r="AE332" s="105">
        <v>7663</v>
      </c>
      <c r="AF332" s="105" t="s">
        <v>593</v>
      </c>
      <c r="AG332" s="105"/>
      <c r="AH332" s="15"/>
      <c r="AI332" s="126" t="str">
        <f>IF(BS_CONTROLE[[#This Row],[Atividade]]=0, "-", BS_CONTROLE[[#This Row],[Atividade]])</f>
        <v>MODERNIZAÇÃO - PEDRA - DESCARGA</v>
      </c>
      <c r="AJ332" s="9" t="str">
        <f>IF(BS_CONTROLE[[#This Row],[Atividade]]=0, "-", BS_CONTROLE[[#This Row],[Atividade]])</f>
        <v>MODERNIZAÇÃO - PEDRA - DESCARGA</v>
      </c>
      <c r="AK332" s="31" t="str">
        <f>BS_CONTROLE[[#This Row],[Local - Partida]]</f>
        <v>K67ZEV-1</v>
      </c>
      <c r="AL332" s="31" t="str">
        <f>BS_CONTROLE[[#This Row],[Local - Encerramento]]</f>
        <v>K67ZEV-1</v>
      </c>
      <c r="AM332" s="105" t="str">
        <f>IF(BS_CONTROLE[[#This Row],[Entre - Estações]]=0, "-", BS_CONTROLE[[#This Row],[Entre - Estações]])</f>
        <v>ZEZ-ZXW</v>
      </c>
      <c r="AN332" s="105" t="str">
        <f>IF(BS_CONTROLE[[#This Row],[SB]]=0, "-", BS_CONTROLE[[#This Row],[SB]])</f>
        <v>K79ZEZ2/ZXWK792</v>
      </c>
      <c r="AO332" s="105">
        <f>IF(BS_CONTROLE[[#This Row],[SUB]]=0, "-", BS_CONTROLE[[#This Row],[SUB]])</f>
        <v>92</v>
      </c>
      <c r="AP332" s="105">
        <f>BS_CONTROLE[[#This Row],[KM - Inicio]]</f>
        <v>75.2</v>
      </c>
      <c r="AQ332" s="105">
        <f>BS_CONTROLE[[#This Row],[KM - Inicio]]</f>
        <v>75.2</v>
      </c>
      <c r="AR332" s="108">
        <v>0.3298611111111111</v>
      </c>
      <c r="AS332" s="108">
        <v>0.39583333333333331</v>
      </c>
      <c r="AT332" s="108">
        <v>0.4375</v>
      </c>
      <c r="AU332" s="136"/>
      <c r="AV332" s="136"/>
      <c r="AW332" s="14"/>
      <c r="AX332" s="14"/>
      <c r="AY332" s="164">
        <f t="shared" si="36"/>
        <v>4.1666666666666685E-2</v>
      </c>
      <c r="AZ332" s="153"/>
      <c r="BA332" s="109"/>
      <c r="BB332" s="10" t="str">
        <f>IFERROR(_xlfn.XLOOKUP(AI332, BS_ATIVIDADE[ATIVIDADE],BS_ATIVIDADE[UNIDADE] ), "*")</f>
        <v>VAGÕES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2" s="150"/>
      <c r="BG332" s="16"/>
      <c r="BH332" s="17">
        <v>1</v>
      </c>
      <c r="BI332" s="17"/>
      <c r="BJ332" s="17" t="s">
        <v>1489</v>
      </c>
      <c r="BK332" s="18" t="s">
        <v>1489</v>
      </c>
      <c r="BL332" s="16"/>
      <c r="BM332" s="130"/>
      <c r="BN332" s="130"/>
      <c r="BO332" s="130"/>
      <c r="BP332" s="18"/>
      <c r="BQ332" s="12" t="str">
        <f t="shared" si="38"/>
        <v>Produção</v>
      </c>
      <c r="BR332" s="19">
        <f t="shared" si="39"/>
        <v>60.000000000000021</v>
      </c>
      <c r="BS332" s="19">
        <f t="shared" si="40"/>
        <v>0</v>
      </c>
      <c r="BT332" s="8" t="str">
        <f t="shared" si="41"/>
        <v/>
      </c>
    </row>
    <row r="333" spans="1:72">
      <c r="A333" s="47" t="str">
        <f t="shared" si="37"/>
        <v>V8546066</v>
      </c>
      <c r="B333" s="102">
        <v>46066</v>
      </c>
      <c r="C333" s="135">
        <f>IF(BS_CONTROLE[[#This Row],[DATA]]="","",WEEKNUM(BS_CONTROLE[[#This Row],[DATA]]))</f>
        <v>7</v>
      </c>
      <c r="D333" s="104" t="s">
        <v>794</v>
      </c>
      <c r="E333" s="159">
        <v>242</v>
      </c>
      <c r="F333" s="126" t="s">
        <v>698</v>
      </c>
      <c r="G333" s="142" t="str">
        <f>IF(D333="","*",VLOOKUP(F333,BS_ATIVIDADE[],3,FALSE))</f>
        <v>MECANIZAÇÃO - SOCADORA</v>
      </c>
      <c r="H333" s="106" t="s">
        <v>1391</v>
      </c>
      <c r="I333" s="106" t="s">
        <v>1391</v>
      </c>
      <c r="J333" s="105">
        <v>92</v>
      </c>
      <c r="K333" s="105">
        <v>75.2</v>
      </c>
      <c r="L333" s="105">
        <v>81.8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3" s="127" t="s">
        <v>1142</v>
      </c>
      <c r="O333" s="106">
        <v>0.31597222222222221</v>
      </c>
      <c r="P333" s="106">
        <v>6.9444444444444447E-4</v>
      </c>
      <c r="Q333" s="105">
        <v>200</v>
      </c>
      <c r="R333" s="10" t="str">
        <f>IFERROR(_xlfn.XLOOKUP(F333, BS_ATIVIDADE[ATIVIDADE],BS_ATIVIDADE[UNIDADE] ), "*")</f>
        <v>M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3" s="105" t="s">
        <v>1143</v>
      </c>
      <c r="W333" s="151" t="s">
        <v>1490</v>
      </c>
      <c r="X333" s="104" t="s">
        <v>416</v>
      </c>
      <c r="Y333" s="129" t="s">
        <v>420</v>
      </c>
      <c r="Z333" s="104"/>
      <c r="AA333" s="105">
        <v>1</v>
      </c>
      <c r="AB333" s="103" t="s">
        <v>412</v>
      </c>
      <c r="AC333" s="152"/>
      <c r="AD333" s="107">
        <v>0.29166666666666669</v>
      </c>
      <c r="AE333" s="105">
        <v>6235</v>
      </c>
      <c r="AF333" s="105"/>
      <c r="AG333" s="105"/>
      <c r="AH333" s="15"/>
      <c r="AI333" s="126" t="str">
        <f>IF(BS_CONTROLE[[#This Row],[Atividade]]=0, "-", BS_CONTROLE[[#This Row],[Atividade]])</f>
        <v>MECANIZAÇÃO - SOCADORA</v>
      </c>
      <c r="AJ333" s="9" t="str">
        <f>IF(BS_CONTROLE[[#This Row],[Atividade]]=0, "-", BS_CONTROLE[[#This Row],[Atividade]])</f>
        <v>MECANIZAÇÃO - SOCADORA</v>
      </c>
      <c r="AK333" s="31" t="str">
        <f>BS_CONTROLE[[#This Row],[Local - Partida]]</f>
        <v>K67ZEV-1</v>
      </c>
      <c r="AL333" s="31" t="str">
        <f>BS_CONTROLE[[#This Row],[Local - Encerramento]]</f>
        <v>K67ZEV-1</v>
      </c>
      <c r="AM333" s="105" t="str">
        <f>IF(BS_CONTROLE[[#This Row],[Entre - Estações]]=0, "-", BS_CONTROLE[[#This Row],[Entre - Estações]])</f>
        <v>ZEZ-ZXW</v>
      </c>
      <c r="AN333" s="105" t="str">
        <f>IF(BS_CONTROLE[[#This Row],[SB]]=0, "-", BS_CONTROLE[[#This Row],[SB]])</f>
        <v>K79ZEZ2/ZXWK792</v>
      </c>
      <c r="AO333" s="105">
        <f>IF(BS_CONTROLE[[#This Row],[SUB]]=0, "-", BS_CONTROLE[[#This Row],[SUB]])</f>
        <v>92</v>
      </c>
      <c r="AP333" s="105">
        <f>BS_CONTROLE[[#This Row],[KM - Inicio]]</f>
        <v>75.2</v>
      </c>
      <c r="AQ333" s="105">
        <f>BS_CONTROLE[[#This Row],[KM - Inicio]]</f>
        <v>75.2</v>
      </c>
      <c r="AR333" s="108">
        <v>0</v>
      </c>
      <c r="AS333" s="108">
        <v>0</v>
      </c>
      <c r="AT333" s="108">
        <v>0</v>
      </c>
      <c r="AU333" s="136"/>
      <c r="AV333" s="136"/>
      <c r="AW333" s="14"/>
      <c r="AX333" s="14"/>
      <c r="AY333" s="164">
        <f t="shared" si="36"/>
        <v>0</v>
      </c>
      <c r="AZ333" s="153"/>
      <c r="BA333" s="109">
        <v>0</v>
      </c>
      <c r="BB333" s="10" t="str">
        <f>IFERROR(_xlfn.XLOOKUP(AI333, BS_ATIVIDADE[ATIVIDADE],BS_ATIVIDADE[UNIDADE] ), "*")</f>
        <v>M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3" s="150"/>
      <c r="BG333" s="16"/>
      <c r="BH333" s="17">
        <v>0</v>
      </c>
      <c r="BI333" s="17"/>
      <c r="BJ333" s="17" t="s">
        <v>1474</v>
      </c>
      <c r="BK333" s="18" t="s">
        <v>1474</v>
      </c>
      <c r="BL333" s="16"/>
      <c r="BM333" s="130" t="s">
        <v>440</v>
      </c>
      <c r="BN333" s="130" t="s">
        <v>460</v>
      </c>
      <c r="BO333" s="130" t="s">
        <v>557</v>
      </c>
      <c r="BP333" s="18" t="s">
        <v>1474</v>
      </c>
      <c r="BQ333" s="12" t="str">
        <f t="shared" si="38"/>
        <v>Produção e Intervalo</v>
      </c>
      <c r="BR333" s="19">
        <f t="shared" si="39"/>
        <v>0</v>
      </c>
      <c r="BS333" s="19">
        <f t="shared" si="40"/>
        <v>0</v>
      </c>
      <c r="BT333" s="8" t="str">
        <f t="shared" si="41"/>
        <v>CCOCirculaçãoIntervaloContrato</v>
      </c>
    </row>
    <row r="334" spans="1:72">
      <c r="A334" s="47" t="str">
        <f t="shared" si="37"/>
        <v>TURMA FIXA VIA 46066</v>
      </c>
      <c r="B334" s="102">
        <v>46066</v>
      </c>
      <c r="C334" s="135">
        <f>IF(BS_CONTROLE[[#This Row],[DATA]]="","",WEEKNUM(BS_CONTROLE[[#This Row],[DATA]]))</f>
        <v>7</v>
      </c>
      <c r="D334" s="104" t="s">
        <v>845</v>
      </c>
      <c r="E334" s="159">
        <v>328</v>
      </c>
      <c r="F334" s="126" t="s">
        <v>726</v>
      </c>
      <c r="G334" s="142" t="str">
        <f>IF(D334="","*",VLOOKUP(F334,BS_ATIVIDADE[],3,FALSE))</f>
        <v>MODERNIZAÇÃO</v>
      </c>
      <c r="H334" s="106" t="s">
        <v>593</v>
      </c>
      <c r="I334" s="106" t="s">
        <v>593</v>
      </c>
      <c r="J334" s="105">
        <v>92</v>
      </c>
      <c r="K334" s="105">
        <v>78.709999999999994</v>
      </c>
      <c r="L334" s="105" t="s">
        <v>593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4" s="106">
        <v>0.33333333333333331</v>
      </c>
      <c r="P334" s="106">
        <v>6.9444444444444447E-4</v>
      </c>
      <c r="Q334" s="105">
        <v>1</v>
      </c>
      <c r="R334" s="10" t="str">
        <f>IFERROR(_xlfn.XLOOKUP(F334, BS_ATIVIDADE[ATIVIDADE],BS_ATIVIDADE[UNIDADE] ), "*")</f>
        <v>Nº DE SOLDA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4" s="105" t="s">
        <v>1143</v>
      </c>
      <c r="W334" s="151" t="s">
        <v>1055</v>
      </c>
      <c r="X334" s="104" t="s">
        <v>416</v>
      </c>
      <c r="Y334" s="129" t="s">
        <v>420</v>
      </c>
      <c r="Z334" s="104"/>
      <c r="AA334" s="105" t="s">
        <v>593</v>
      </c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MODERNIZAÇÃO - SOLDA</v>
      </c>
      <c r="AJ334" s="9" t="str">
        <f>IF(BS_CONTROLE[[#This Row],[Atividade]]=0, "-", BS_CONTROLE[[#This Row],[Atividade]])</f>
        <v>MODERNIZAÇÃO - SOLDA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5" t="str">
        <f>IF(BS_CONTROLE[[#This Row],[Entre - Estações]]=0, "-", BS_CONTROLE[[#This Row],[Entre - Estações]])</f>
        <v>ZEZ-ZXW</v>
      </c>
      <c r="AN334" s="105" t="str">
        <f>IF(BS_CONTROLE[[#This Row],[SB]]=0, "-", BS_CONTROLE[[#This Row],[SB]])</f>
        <v>ZXWK792</v>
      </c>
      <c r="AO334" s="105">
        <f>IF(BS_CONTROLE[[#This Row],[SUB]]=0, "-", BS_CONTROLE[[#This Row],[SUB]])</f>
        <v>92</v>
      </c>
      <c r="AP334" s="105">
        <f>BS_CONTROLE[[#This Row],[KM - Inicio]]</f>
        <v>78.709999999999994</v>
      </c>
      <c r="AQ334" s="105">
        <f>BS_CONTROLE[[#This Row],[KM - Inicio]]</f>
        <v>78.709999999999994</v>
      </c>
      <c r="AR334" s="108">
        <v>0</v>
      </c>
      <c r="AS334" s="108">
        <v>0</v>
      </c>
      <c r="AT334" s="108">
        <v>0</v>
      </c>
      <c r="AU334" s="136"/>
      <c r="AV334" s="136"/>
      <c r="AW334" s="14"/>
      <c r="AX334" s="14"/>
      <c r="AY334" s="164">
        <f t="shared" si="36"/>
        <v>0</v>
      </c>
      <c r="AZ334" s="153"/>
      <c r="BA334" s="109">
        <v>0</v>
      </c>
      <c r="BB334" s="10" t="str">
        <f>IFERROR(_xlfn.XLOOKUP(AI334, BS_ATIVIDADE[ATIVIDADE],BS_ATIVIDADE[UNIDADE] ), "*")</f>
        <v>Nº DE SOLDA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4" s="150"/>
      <c r="BG334" s="16"/>
      <c r="BH334" s="17">
        <v>0</v>
      </c>
      <c r="BI334" s="17"/>
      <c r="BJ334" s="17" t="s">
        <v>1474</v>
      </c>
      <c r="BK334" s="18" t="s">
        <v>1474</v>
      </c>
      <c r="BL334" s="16"/>
      <c r="BM334" s="130" t="s">
        <v>440</v>
      </c>
      <c r="BN334" s="130" t="s">
        <v>460</v>
      </c>
      <c r="BO334" s="130" t="s">
        <v>557</v>
      </c>
      <c r="BP334" s="18" t="s">
        <v>1474</v>
      </c>
      <c r="BQ334" s="12" t="str">
        <f t="shared" si="38"/>
        <v>Produção e Intervalo</v>
      </c>
      <c r="BR334" s="19">
        <f t="shared" si="39"/>
        <v>0</v>
      </c>
      <c r="BS334" s="19">
        <f t="shared" si="40"/>
        <v>0</v>
      </c>
      <c r="BT334" s="8" t="str">
        <f t="shared" si="41"/>
        <v>CCOCirculaçãoIntervaloContrato</v>
      </c>
    </row>
    <row r="335" spans="1:72">
      <c r="A335" s="47" t="str">
        <f t="shared" si="37"/>
        <v>TURMA FIXA VIA 46066</v>
      </c>
      <c r="B335" s="102">
        <v>46066</v>
      </c>
      <c r="C335" s="135">
        <f>IF(BS_CONTROLE[[#This Row],[DATA]]="","",WEEKNUM(BS_CONTROLE[[#This Row],[DATA]]))</f>
        <v>7</v>
      </c>
      <c r="D335" s="104" t="s">
        <v>845</v>
      </c>
      <c r="E335" s="159">
        <v>328</v>
      </c>
      <c r="F335" s="126" t="s">
        <v>726</v>
      </c>
      <c r="G335" s="142" t="str">
        <f>IF(D335="","*",VLOOKUP(F335,BS_ATIVIDADE[],3,FALSE))</f>
        <v>MODERNIZAÇÃO</v>
      </c>
      <c r="H335" s="106" t="s">
        <v>593</v>
      </c>
      <c r="I335" s="106" t="s">
        <v>593</v>
      </c>
      <c r="J335" s="105">
        <v>92</v>
      </c>
      <c r="K335" s="105">
        <v>78.78</v>
      </c>
      <c r="L335" s="105" t="s">
        <v>593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5" s="106">
        <v>0.33333333333333331</v>
      </c>
      <c r="P335" s="106">
        <v>6.9444444444444447E-4</v>
      </c>
      <c r="Q335" s="105">
        <v>1</v>
      </c>
      <c r="R335" s="10" t="str">
        <f>IFERROR(_xlfn.XLOOKUP(F335, BS_ATIVIDADE[ATIVIDADE],BS_ATIVIDADE[UNIDADE] ), "*")</f>
        <v>Nº DE SOLDA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5" s="105" t="s">
        <v>1143</v>
      </c>
      <c r="W335" s="151" t="s">
        <v>1055</v>
      </c>
      <c r="X335" s="104" t="s">
        <v>416</v>
      </c>
      <c r="Y335" s="129" t="s">
        <v>420</v>
      </c>
      <c r="Z335" s="104"/>
      <c r="AA335" s="105" t="s">
        <v>593</v>
      </c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MODERNIZAÇÃO - SOLDA</v>
      </c>
      <c r="AJ335" s="9" t="str">
        <f>IF(BS_CONTROLE[[#This Row],[Atividade]]=0, "-", BS_CONTROLE[[#This Row],[Atividade]])</f>
        <v>MODERNIZAÇÃO - SOLDA</v>
      </c>
      <c r="AK335" s="31" t="str">
        <f>BS_CONTROLE[[#This Row],[Local - Partida]]</f>
        <v>-</v>
      </c>
      <c r="AL335" s="31" t="str">
        <f>BS_CONTROLE[[#This Row],[Local - Encerramento]]</f>
        <v>-</v>
      </c>
      <c r="AM335" s="105" t="str">
        <f>IF(BS_CONTROLE[[#This Row],[Entre - Estações]]=0, "-", BS_CONTROLE[[#This Row],[Entre - Estações]])</f>
        <v>ZEZ-ZXW</v>
      </c>
      <c r="AN335" s="105" t="str">
        <f>IF(BS_CONTROLE[[#This Row],[SB]]=0, "-", BS_CONTROLE[[#This Row],[SB]])</f>
        <v>ZXWK792</v>
      </c>
      <c r="AO335" s="105">
        <f>IF(BS_CONTROLE[[#This Row],[SUB]]=0, "-", BS_CONTROLE[[#This Row],[SUB]])</f>
        <v>92</v>
      </c>
      <c r="AP335" s="105">
        <f>BS_CONTROLE[[#This Row],[KM - Inicio]]</f>
        <v>78.78</v>
      </c>
      <c r="AQ335" s="105">
        <f>BS_CONTROLE[[#This Row],[KM - Inicio]]</f>
        <v>78.78</v>
      </c>
      <c r="AR335" s="108">
        <v>0</v>
      </c>
      <c r="AS335" s="108">
        <v>0</v>
      </c>
      <c r="AT335" s="108">
        <v>0</v>
      </c>
      <c r="AU335" s="136"/>
      <c r="AV335" s="136"/>
      <c r="AW335" s="14"/>
      <c r="AX335" s="14"/>
      <c r="AY335" s="164">
        <f t="shared" si="36"/>
        <v>0</v>
      </c>
      <c r="AZ335" s="153"/>
      <c r="BA335" s="109">
        <v>0</v>
      </c>
      <c r="BB335" s="10" t="str">
        <f>IFERROR(_xlfn.XLOOKUP(AI335, BS_ATIVIDADE[ATIVIDADE],BS_ATIVIDADE[UNIDADE] ), "*")</f>
        <v>Nº DE SOLDA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5" s="150"/>
      <c r="BG335" s="16"/>
      <c r="BH335" s="17">
        <v>0</v>
      </c>
      <c r="BI335" s="17"/>
      <c r="BJ335" s="17" t="s">
        <v>1474</v>
      </c>
      <c r="BK335" s="18" t="s">
        <v>1474</v>
      </c>
      <c r="BL335" s="16"/>
      <c r="BM335" s="130" t="s">
        <v>440</v>
      </c>
      <c r="BN335" s="130" t="s">
        <v>460</v>
      </c>
      <c r="BO335" s="130" t="s">
        <v>557</v>
      </c>
      <c r="BP335" s="18" t="s">
        <v>1474</v>
      </c>
      <c r="BQ335" s="12" t="str">
        <f t="shared" si="38"/>
        <v>Produção e Intervalo</v>
      </c>
      <c r="BR335" s="19">
        <f t="shared" si="39"/>
        <v>0</v>
      </c>
      <c r="BS335" s="19">
        <f t="shared" si="40"/>
        <v>0</v>
      </c>
      <c r="BT335" s="8" t="str">
        <f t="shared" si="41"/>
        <v>CCOCirculaçãoIntervaloContrato</v>
      </c>
    </row>
    <row r="336" spans="1:72">
      <c r="A336" s="47" t="str">
        <f t="shared" si="37"/>
        <v>TURMA FIXA VIA 46066</v>
      </c>
      <c r="B336" s="102">
        <v>46066</v>
      </c>
      <c r="C336" s="135">
        <f>IF(BS_CONTROLE[[#This Row],[DATA]]="","",WEEKNUM(BS_CONTROLE[[#This Row],[DATA]]))</f>
        <v>7</v>
      </c>
      <c r="D336" s="104" t="s">
        <v>845</v>
      </c>
      <c r="E336" s="159">
        <v>328</v>
      </c>
      <c r="F336" s="126" t="s">
        <v>726</v>
      </c>
      <c r="G336" s="142" t="str">
        <f>IF(D336="","*",VLOOKUP(F336,BS_ATIVIDADE[],3,FALSE))</f>
        <v>MODERNIZAÇÃO</v>
      </c>
      <c r="H336" s="106" t="s">
        <v>593</v>
      </c>
      <c r="I336" s="106" t="s">
        <v>593</v>
      </c>
      <c r="J336" s="105">
        <v>92</v>
      </c>
      <c r="K336" s="105">
        <v>78.8</v>
      </c>
      <c r="L336" s="105" t="s">
        <v>593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6" s="106">
        <v>0.33333333333333331</v>
      </c>
      <c r="P336" s="106">
        <v>6.9444444444444447E-4</v>
      </c>
      <c r="Q336" s="105">
        <v>1</v>
      </c>
      <c r="R336" s="10" t="str">
        <f>IFERROR(_xlfn.XLOOKUP(F336, BS_ATIVIDADE[ATIVIDADE],BS_ATIVIDADE[UNIDADE] ), "*")</f>
        <v>Nº DE SOLDA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6" s="105" t="s">
        <v>1143</v>
      </c>
      <c r="W336" s="151" t="s">
        <v>1055</v>
      </c>
      <c r="X336" s="104" t="s">
        <v>416</v>
      </c>
      <c r="Y336" s="129" t="s">
        <v>420</v>
      </c>
      <c r="Z336" s="104"/>
      <c r="AA336" s="105" t="s">
        <v>593</v>
      </c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MODERNIZAÇÃO - SOLDA</v>
      </c>
      <c r="AJ336" s="9" t="str">
        <f>IF(BS_CONTROLE[[#This Row],[Atividade]]=0, "-", BS_CONTROLE[[#This Row],[Atividade]])</f>
        <v>MODERNIZAÇÃO - SOLDA</v>
      </c>
      <c r="AK336" s="31" t="str">
        <f>BS_CONTROLE[[#This Row],[Local - Partida]]</f>
        <v>-</v>
      </c>
      <c r="AL336" s="31" t="str">
        <f>BS_CONTROLE[[#This Row],[Local - Encerramento]]</f>
        <v>-</v>
      </c>
      <c r="AM336" s="105" t="str">
        <f>IF(BS_CONTROLE[[#This Row],[Entre - Estações]]=0, "-", BS_CONTROLE[[#This Row],[Entre - Estações]])</f>
        <v>ZEZ-ZXW</v>
      </c>
      <c r="AN336" s="105" t="str">
        <f>IF(BS_CONTROLE[[#This Row],[SB]]=0, "-", BS_CONTROLE[[#This Row],[SB]])</f>
        <v>ZXWK792</v>
      </c>
      <c r="AO336" s="105">
        <f>IF(BS_CONTROLE[[#This Row],[SUB]]=0, "-", BS_CONTROLE[[#This Row],[SUB]])</f>
        <v>92</v>
      </c>
      <c r="AP336" s="105">
        <f>BS_CONTROLE[[#This Row],[KM - Inicio]]</f>
        <v>78.8</v>
      </c>
      <c r="AQ336" s="105">
        <f>BS_CONTROLE[[#This Row],[KM - Inicio]]</f>
        <v>78.8</v>
      </c>
      <c r="AR336" s="108">
        <v>0</v>
      </c>
      <c r="AS336" s="108">
        <v>0</v>
      </c>
      <c r="AT336" s="108">
        <v>0</v>
      </c>
      <c r="AU336" s="136"/>
      <c r="AV336" s="136"/>
      <c r="AW336" s="14"/>
      <c r="AX336" s="14"/>
      <c r="AY336" s="164">
        <f t="shared" si="36"/>
        <v>0</v>
      </c>
      <c r="AZ336" s="153"/>
      <c r="BA336" s="109">
        <v>0</v>
      </c>
      <c r="BB336" s="10" t="str">
        <f>IFERROR(_xlfn.XLOOKUP(AI336, BS_ATIVIDADE[ATIVIDADE],BS_ATIVIDADE[UNIDADE] ), "*")</f>
        <v>Nº DE SOLDA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6" s="150"/>
      <c r="BG336" s="16"/>
      <c r="BH336" s="17">
        <v>0</v>
      </c>
      <c r="BI336" s="17"/>
      <c r="BJ336" s="17" t="s">
        <v>1474</v>
      </c>
      <c r="BK336" s="18" t="s">
        <v>1474</v>
      </c>
      <c r="BL336" s="16"/>
      <c r="BM336" s="130" t="s">
        <v>440</v>
      </c>
      <c r="BN336" s="130" t="s">
        <v>460</v>
      </c>
      <c r="BO336" s="130" t="s">
        <v>557</v>
      </c>
      <c r="BP336" s="18" t="s">
        <v>1474</v>
      </c>
      <c r="BQ336" s="12" t="str">
        <f t="shared" si="38"/>
        <v>Produção e Intervalo</v>
      </c>
      <c r="BR336" s="19">
        <f t="shared" si="39"/>
        <v>0</v>
      </c>
      <c r="BS336" s="19">
        <f t="shared" si="40"/>
        <v>0</v>
      </c>
      <c r="BT336" s="8" t="str">
        <f t="shared" si="41"/>
        <v>CCOCirculaçãoIntervaloContrato</v>
      </c>
    </row>
    <row r="337" spans="1:72">
      <c r="A337" s="47" t="str">
        <f t="shared" si="37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6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8"/>
        <v>Aderente</v>
      </c>
      <c r="BR337" s="19" t="str">
        <f t="shared" si="39"/>
        <v>*</v>
      </c>
      <c r="BS337" s="19" t="str">
        <f t="shared" si="40"/>
        <v>*</v>
      </c>
      <c r="BT337" s="8" t="str">
        <f t="shared" si="41"/>
        <v/>
      </c>
    </row>
    <row r="338" spans="1:72">
      <c r="A338" s="47" t="str">
        <f t="shared" si="37"/>
        <v>W6246066</v>
      </c>
      <c r="B338" s="102">
        <v>46066</v>
      </c>
      <c r="C338" s="135">
        <f>IF(BS_CONTROLE[[#This Row],[DATA]]="","",WEEKNUM(BS_CONTROLE[[#This Row],[DATA]]))</f>
        <v>7</v>
      </c>
      <c r="D338" s="104" t="s">
        <v>828</v>
      </c>
      <c r="E338" s="159">
        <v>332</v>
      </c>
      <c r="F338" s="126" t="s">
        <v>607</v>
      </c>
      <c r="G338" s="142" t="str">
        <f>IF(D338="","*",VLOOKUP(F338,BS_ATIVIDADE[],3,FALSE))</f>
        <v>OUTROS</v>
      </c>
      <c r="H338" s="106" t="s">
        <v>1149</v>
      </c>
      <c r="I338" s="106" t="s">
        <v>1149</v>
      </c>
      <c r="J338" s="105">
        <v>92</v>
      </c>
      <c r="K338" s="105">
        <v>83.7</v>
      </c>
      <c r="L338" s="105" t="s">
        <v>593</v>
      </c>
      <c r="M338" s="105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8" s="15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8" s="106">
        <v>0.33333333333333331</v>
      </c>
      <c r="P338" s="106">
        <v>4.1666666666666664E-2</v>
      </c>
      <c r="Q338" s="172">
        <v>1</v>
      </c>
      <c r="R338" s="10" t="str">
        <f>IFERROR(_xlfn.XLOOKUP(F338, BS_ATIVIDADE[ATIVIDADE],BS_ATIVIDADE[UNIDADE] ), "*")</f>
        <v>BINÁRIO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8" s="105" t="s">
        <v>1104</v>
      </c>
      <c r="W338" s="151" t="s">
        <v>1105</v>
      </c>
      <c r="X338" s="104" t="s">
        <v>416</v>
      </c>
      <c r="Y338" s="129" t="s">
        <v>420</v>
      </c>
      <c r="Z338" s="104"/>
      <c r="AA338" s="105">
        <v>1</v>
      </c>
      <c r="AB338" s="103" t="s">
        <v>412</v>
      </c>
      <c r="AC338" s="152"/>
      <c r="AD338" s="107">
        <v>0.3125</v>
      </c>
      <c r="AE338" s="105">
        <v>9038</v>
      </c>
      <c r="AF338" s="105"/>
      <c r="AG338" s="105"/>
      <c r="AH338" s="15"/>
      <c r="AI338" s="126" t="str">
        <f>IF(BS_CONTROLE[[#This Row],[Atividade]]=0, "-", BS_CONTROLE[[#This Row],[Atividade]])</f>
        <v>DESLOCAMENTO</v>
      </c>
      <c r="AJ338" s="9" t="str">
        <f>IF(BS_CONTROLE[[#This Row],[Atividade]]=0, "-", BS_CONTROLE[[#This Row],[Atividade]])</f>
        <v>DESLOCAMENTO</v>
      </c>
      <c r="AK338" s="31" t="str">
        <f>BS_CONTROLE[[#This Row],[Local - Partida]]</f>
        <v>ZDRZPT</v>
      </c>
      <c r="AL338" s="31" t="str">
        <f>BS_CONTROLE[[#This Row],[Local - Encerramento]]</f>
        <v>ZDRZPT</v>
      </c>
      <c r="AM338" s="105" t="str">
        <f>IF(BS_CONTROLE[[#This Row],[Entre - Estações]]=0, "-", BS_CONTROLE[[#This Row],[Entre - Estações]])</f>
        <v>ZXW-ZGP</v>
      </c>
      <c r="AN338" s="105" t="str">
        <f>IF(BS_CONTROLE[[#This Row],[SB]]=0, "-", BS_CONTROLE[[#This Row],[SB]])</f>
        <v>K84ZXW2</v>
      </c>
      <c r="AO338" s="105">
        <f>IF(BS_CONTROLE[[#This Row],[SUB]]=0, "-", BS_CONTROLE[[#This Row],[SUB]])</f>
        <v>92</v>
      </c>
      <c r="AP338" s="105">
        <f>BS_CONTROLE[[#This Row],[KM - Inicio]]</f>
        <v>83.7</v>
      </c>
      <c r="AQ338" s="105">
        <f>BS_CONTROLE[[#This Row],[KM - Inicio]]</f>
        <v>83.7</v>
      </c>
      <c r="AR338" s="108">
        <v>0.3263888888888889</v>
      </c>
      <c r="AS338" s="108">
        <v>0.3659722222222222</v>
      </c>
      <c r="AT338" s="108">
        <v>0.40763888888888888</v>
      </c>
      <c r="AU338" s="136"/>
      <c r="AV338" s="136"/>
      <c r="AW338" s="14"/>
      <c r="AX338" s="14"/>
      <c r="AY338" s="164">
        <f t="shared" si="36"/>
        <v>4.1666666666666685E-2</v>
      </c>
      <c r="AZ338" s="153"/>
      <c r="BA338" s="109"/>
      <c r="BB338" s="10" t="str">
        <f>IFERROR(_xlfn.XLOOKUP(AI338, BS_ATIVIDADE[ATIVIDADE],BS_ATIVIDADE[UNIDADE] ), "*")</f>
        <v>BINÁRIO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8" s="150"/>
      <c r="BG338" s="16"/>
      <c r="BH338" s="17">
        <v>1</v>
      </c>
      <c r="BI338" s="17"/>
      <c r="BJ338" s="17" t="s">
        <v>1491</v>
      </c>
      <c r="BK338" s="18" t="s">
        <v>1491</v>
      </c>
      <c r="BL338" s="16"/>
      <c r="BM338" s="130"/>
      <c r="BN338" s="130"/>
      <c r="BO338" s="130"/>
      <c r="BP338" s="18"/>
      <c r="BQ338" s="12" t="str">
        <f t="shared" si="38"/>
        <v>Produção</v>
      </c>
      <c r="BR338" s="19">
        <f t="shared" si="39"/>
        <v>1.0000000000000004</v>
      </c>
      <c r="BS338" s="19">
        <f t="shared" si="40"/>
        <v>0</v>
      </c>
      <c r="BT338" s="8" t="str">
        <f t="shared" si="41"/>
        <v/>
      </c>
    </row>
    <row r="339" spans="1:72">
      <c r="A339" s="47" t="str">
        <f t="shared" si="37"/>
        <v>ANTONI  (TP-720)46066</v>
      </c>
      <c r="B339" s="102">
        <v>46066</v>
      </c>
      <c r="C339" s="135">
        <f>IF(BS_CONTROLE[[#This Row],[DATA]]="","",WEEKNUM(BS_CONTROLE[[#This Row],[DATA]]))</f>
        <v>7</v>
      </c>
      <c r="D339" s="104" t="s">
        <v>853</v>
      </c>
      <c r="E339" s="159">
        <v>332</v>
      </c>
      <c r="F339" s="126" t="s">
        <v>782</v>
      </c>
      <c r="G339" s="142" t="str">
        <f>IF(D339="","*",VLOOKUP(F339,BS_ATIVIDADE[],3,FALSE))</f>
        <v>TRILHO - SUBSTITUIÇÂO</v>
      </c>
      <c r="H339" s="106" t="s">
        <v>593</v>
      </c>
      <c r="I339" s="106" t="s">
        <v>593</v>
      </c>
      <c r="J339" s="105">
        <v>92</v>
      </c>
      <c r="K339" s="105">
        <v>87.25</v>
      </c>
      <c r="L339" s="105" t="s">
        <v>593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39" s="106">
        <v>0.45833333333333331</v>
      </c>
      <c r="P339" s="106">
        <v>0.16666666666666666</v>
      </c>
      <c r="Q339" s="105">
        <v>212</v>
      </c>
      <c r="R339" s="10" t="str">
        <f>IFERROR(_xlfn.XLOOKUP(F339, BS_ATIVIDADE[ATIVIDADE],BS_ATIVIDADE[UNIDADE] ), "*")</f>
        <v>M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9" s="105" t="s">
        <v>1104</v>
      </c>
      <c r="W339" s="151" t="s">
        <v>1492</v>
      </c>
      <c r="X339" s="104" t="s">
        <v>416</v>
      </c>
      <c r="Y339" s="129" t="s">
        <v>420</v>
      </c>
      <c r="Z339" s="104"/>
      <c r="AA339" s="105" t="s">
        <v>593</v>
      </c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PDM - SUBSTITUIÇÃO - TRILHO</v>
      </c>
      <c r="AJ339" s="9" t="str">
        <f>IF(BS_CONTROLE[[#This Row],[Atividade]]=0, "-", BS_CONTROLE[[#This Row],[Atividade]])</f>
        <v>PDM - SUBSTITUIÇÃO - TRILHO</v>
      </c>
      <c r="AK339" s="31" t="str">
        <f>BS_CONTROLE[[#This Row],[Local - Partida]]</f>
        <v>-</v>
      </c>
      <c r="AL339" s="31" t="str">
        <f>BS_CONTROLE[[#This Row],[Local - Encerramento]]</f>
        <v>-</v>
      </c>
      <c r="AM339" s="105" t="str">
        <f>IF(BS_CONTROLE[[#This Row],[Entre - Estações]]=0, "-", BS_CONTROLE[[#This Row],[Entre - Estações]])</f>
        <v>ZXW-ZGP</v>
      </c>
      <c r="AN339" s="105" t="str">
        <f>IF(BS_CONTROLE[[#This Row],[SB]]=0, "-", BS_CONTROLE[[#This Row],[SB]])</f>
        <v>K89ZES2</v>
      </c>
      <c r="AO339" s="105">
        <f>IF(BS_CONTROLE[[#This Row],[SUB]]=0, "-", BS_CONTROLE[[#This Row],[SUB]])</f>
        <v>92</v>
      </c>
      <c r="AP339" s="105">
        <f>BS_CONTROLE[[#This Row],[KM - Inicio]]</f>
        <v>87.25</v>
      </c>
      <c r="AQ339" s="105">
        <f>BS_CONTROLE[[#This Row],[KM - Inicio]]</f>
        <v>87.25</v>
      </c>
      <c r="AR339" s="108">
        <v>0</v>
      </c>
      <c r="AS339" s="108">
        <v>0</v>
      </c>
      <c r="AT339" s="108">
        <v>0</v>
      </c>
      <c r="AU339" s="136"/>
      <c r="AV339" s="136"/>
      <c r="AW339" s="14"/>
      <c r="AX339" s="14"/>
      <c r="AY339" s="164">
        <f t="shared" si="36"/>
        <v>0</v>
      </c>
      <c r="AZ339" s="153"/>
      <c r="BA339" s="109">
        <v>0</v>
      </c>
      <c r="BB339" s="10" t="str">
        <f>IFERROR(_xlfn.XLOOKUP(AI339, BS_ATIVIDADE[ATIVIDADE],BS_ATIVIDADE[UNIDADE] ), "*")</f>
        <v>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9" s="150"/>
      <c r="BG339" s="16"/>
      <c r="BH339" s="17">
        <v>0</v>
      </c>
      <c r="BI339" s="17"/>
      <c r="BJ339" s="17" t="s">
        <v>1474</v>
      </c>
      <c r="BK339" s="18" t="s">
        <v>1474</v>
      </c>
      <c r="BL339" s="16"/>
      <c r="BM339" s="130" t="s">
        <v>440</v>
      </c>
      <c r="BN339" s="130" t="s">
        <v>460</v>
      </c>
      <c r="BO339" s="130" t="s">
        <v>557</v>
      </c>
      <c r="BP339" s="18" t="s">
        <v>1474</v>
      </c>
      <c r="BQ339" s="12" t="str">
        <f t="shared" si="38"/>
        <v>Produção e Intervalo</v>
      </c>
      <c r="BR339" s="19">
        <f t="shared" si="39"/>
        <v>0</v>
      </c>
      <c r="BS339" s="19">
        <f t="shared" si="40"/>
        <v>0</v>
      </c>
      <c r="BT339" s="8" t="str">
        <f t="shared" si="41"/>
        <v>CCOCirculaçãoIntervaloContrato</v>
      </c>
    </row>
    <row r="340" spans="1:72">
      <c r="A340" s="47" t="str">
        <f t="shared" si="37"/>
        <v>JACIANO (TF-674)46066</v>
      </c>
      <c r="B340" s="102">
        <v>46066</v>
      </c>
      <c r="C340" s="135">
        <f>IF(BS_CONTROLE[[#This Row],[DATA]]="","",WEEKNUM(BS_CONTROLE[[#This Row],[DATA]]))</f>
        <v>7</v>
      </c>
      <c r="D340" s="104" t="s">
        <v>893</v>
      </c>
      <c r="E340" s="159">
        <v>334</v>
      </c>
      <c r="F340" s="126" t="s">
        <v>782</v>
      </c>
      <c r="G340" s="142" t="str">
        <f>IF(D340="","*",VLOOKUP(F340,BS_ATIVIDADE[],3,FALSE))</f>
        <v>TRILHO - SUBSTITUIÇÂO</v>
      </c>
      <c r="H340" s="106" t="s">
        <v>593</v>
      </c>
      <c r="I340" s="106" t="s">
        <v>593</v>
      </c>
      <c r="J340" s="105">
        <v>92</v>
      </c>
      <c r="K340" s="105">
        <v>87.25</v>
      </c>
      <c r="L340" s="105" t="s">
        <v>593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0" s="106">
        <v>0.45833333333333331</v>
      </c>
      <c r="P340" s="106">
        <v>0.16666666666666666</v>
      </c>
      <c r="Q340" s="105">
        <v>212</v>
      </c>
      <c r="R340" s="10" t="str">
        <f>IFERROR(_xlfn.XLOOKUP(F340, BS_ATIVIDADE[ATIVIDADE],BS_ATIVIDADE[UNIDADE] ), "*")</f>
        <v>M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0" s="105" t="s">
        <v>1104</v>
      </c>
      <c r="W340" s="151" t="s">
        <v>1492</v>
      </c>
      <c r="X340" s="104" t="s">
        <v>416</v>
      </c>
      <c r="Y340" s="129" t="s">
        <v>420</v>
      </c>
      <c r="Z340" s="104"/>
      <c r="AA340" s="105" t="s">
        <v>593</v>
      </c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PDM - SUBSTITUIÇÃO - TRILHO</v>
      </c>
      <c r="AJ340" s="9" t="str">
        <f>IF(BS_CONTROLE[[#This Row],[Atividade]]=0, "-", BS_CONTROLE[[#This Row],[Atividade]])</f>
        <v>PDM - SUBSTITUIÇÃO - TRILHO</v>
      </c>
      <c r="AK340" s="31" t="str">
        <f>BS_CONTROLE[[#This Row],[Local - Partida]]</f>
        <v>-</v>
      </c>
      <c r="AL340" s="31" t="str">
        <f>BS_CONTROLE[[#This Row],[Local - Encerramento]]</f>
        <v>-</v>
      </c>
      <c r="AM340" s="105" t="str">
        <f>IF(BS_CONTROLE[[#This Row],[Entre - Estações]]=0, "-", BS_CONTROLE[[#This Row],[Entre - Estações]])</f>
        <v>ZXW-ZGP</v>
      </c>
      <c r="AN340" s="105" t="str">
        <f>IF(BS_CONTROLE[[#This Row],[SB]]=0, "-", BS_CONTROLE[[#This Row],[SB]])</f>
        <v>K89ZES2</v>
      </c>
      <c r="AO340" s="105">
        <f>IF(BS_CONTROLE[[#This Row],[SUB]]=0, "-", BS_CONTROLE[[#This Row],[SUB]])</f>
        <v>92</v>
      </c>
      <c r="AP340" s="105">
        <f>BS_CONTROLE[[#This Row],[KM - Inicio]]</f>
        <v>87.25</v>
      </c>
      <c r="AQ340" s="105">
        <f>BS_CONTROLE[[#This Row],[KM - Inicio]]</f>
        <v>87.25</v>
      </c>
      <c r="AR340" s="108">
        <v>0</v>
      </c>
      <c r="AS340" s="108">
        <v>0</v>
      </c>
      <c r="AT340" s="108">
        <v>0</v>
      </c>
      <c r="AU340" s="136"/>
      <c r="AV340" s="136"/>
      <c r="AW340" s="14"/>
      <c r="AX340" s="14"/>
      <c r="AY340" s="164">
        <f t="shared" si="36"/>
        <v>0</v>
      </c>
      <c r="AZ340" s="153"/>
      <c r="BA340" s="109">
        <v>0</v>
      </c>
      <c r="BB340" s="10" t="str">
        <f>IFERROR(_xlfn.XLOOKUP(AI340, BS_ATIVIDADE[ATIVIDADE],BS_ATIVIDADE[UNIDADE] ), "*")</f>
        <v>M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0" s="150"/>
      <c r="BG340" s="16"/>
      <c r="BH340" s="17">
        <v>0</v>
      </c>
      <c r="BI340" s="17"/>
      <c r="BJ340" s="17" t="s">
        <v>1474</v>
      </c>
      <c r="BK340" s="18" t="s">
        <v>1474</v>
      </c>
      <c r="BL340" s="16"/>
      <c r="BM340" s="130" t="s">
        <v>440</v>
      </c>
      <c r="BN340" s="130" t="s">
        <v>460</v>
      </c>
      <c r="BO340" s="130" t="s">
        <v>557</v>
      </c>
      <c r="BP340" s="18" t="s">
        <v>1474</v>
      </c>
      <c r="BQ340" s="12" t="str">
        <f t="shared" si="38"/>
        <v>Produção e Intervalo</v>
      </c>
      <c r="BR340" s="19">
        <f t="shared" si="39"/>
        <v>0</v>
      </c>
      <c r="BS340" s="19">
        <f t="shared" si="40"/>
        <v>0</v>
      </c>
      <c r="BT340" s="8" t="str">
        <f t="shared" si="41"/>
        <v>CCOCirculaçãoIntervaloContrato</v>
      </c>
    </row>
    <row r="341" spans="1:72">
      <c r="A341" s="47" t="str">
        <f t="shared" si="37"/>
        <v>LEANDRO (TP-727)46066</v>
      </c>
      <c r="B341" s="102">
        <v>46066</v>
      </c>
      <c r="C341" s="135">
        <f>IF(BS_CONTROLE[[#This Row],[DATA]]="","",WEEKNUM(BS_CONTROLE[[#This Row],[DATA]]))</f>
        <v>7</v>
      </c>
      <c r="D341" s="104" t="s">
        <v>913</v>
      </c>
      <c r="E341" s="159">
        <v>335</v>
      </c>
      <c r="F341" s="126" t="s">
        <v>782</v>
      </c>
      <c r="G341" s="142" t="str">
        <f>IF(D341="","*",VLOOKUP(F341,BS_ATIVIDADE[],3,FALSE))</f>
        <v>TRILHO - SUBSTITUIÇÂO</v>
      </c>
      <c r="H341" s="106" t="s">
        <v>593</v>
      </c>
      <c r="I341" s="106" t="s">
        <v>593</v>
      </c>
      <c r="J341" s="105">
        <v>92</v>
      </c>
      <c r="K341" s="105">
        <v>87.25</v>
      </c>
      <c r="L341" s="105" t="s">
        <v>593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1" s="106">
        <v>0.45833333333333331</v>
      </c>
      <c r="P341" s="106">
        <v>0.16666666666666666</v>
      </c>
      <c r="Q341" s="105">
        <v>212</v>
      </c>
      <c r="R341" s="10" t="str">
        <f>IFERROR(_xlfn.XLOOKUP(F341, BS_ATIVIDADE[ATIVIDADE],BS_ATIVIDADE[UNIDADE] ), "*")</f>
        <v>M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1" s="105" t="s">
        <v>1104</v>
      </c>
      <c r="W341" s="151" t="s">
        <v>1492</v>
      </c>
      <c r="X341" s="104" t="s">
        <v>416</v>
      </c>
      <c r="Y341" s="129" t="s">
        <v>420</v>
      </c>
      <c r="Z341" s="104"/>
      <c r="AA341" s="105" t="s">
        <v>593</v>
      </c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PDM - SUBSTITUIÇÃO - TRILHO</v>
      </c>
      <c r="AJ341" s="9" t="str">
        <f>IF(BS_CONTROLE[[#This Row],[Atividade]]=0, "-", BS_CONTROLE[[#This Row],[Atividade]])</f>
        <v>PDM - SUBSTITUIÇÃO - TRILHO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5" t="str">
        <f>IF(BS_CONTROLE[[#This Row],[Entre - Estações]]=0, "-", BS_CONTROLE[[#This Row],[Entre - Estações]])</f>
        <v>ZXW-ZGP</v>
      </c>
      <c r="AN341" s="105" t="str">
        <f>IF(BS_CONTROLE[[#This Row],[SB]]=0, "-", BS_CONTROLE[[#This Row],[SB]])</f>
        <v>K89ZES2</v>
      </c>
      <c r="AO341" s="105">
        <f>IF(BS_CONTROLE[[#This Row],[SUB]]=0, "-", BS_CONTROLE[[#This Row],[SUB]])</f>
        <v>92</v>
      </c>
      <c r="AP341" s="105">
        <f>BS_CONTROLE[[#This Row],[KM - Inicio]]</f>
        <v>87.25</v>
      </c>
      <c r="AQ341" s="105">
        <f>BS_CONTROLE[[#This Row],[KM - Inicio]]</f>
        <v>87.25</v>
      </c>
      <c r="AR341" s="108">
        <v>0</v>
      </c>
      <c r="AS341" s="108">
        <v>0</v>
      </c>
      <c r="AT341" s="108">
        <v>0</v>
      </c>
      <c r="AU341" s="136"/>
      <c r="AV341" s="136"/>
      <c r="AW341" s="14"/>
      <c r="AX341" s="14"/>
      <c r="AY341" s="164">
        <f t="shared" si="36"/>
        <v>0</v>
      </c>
      <c r="AZ341" s="153"/>
      <c r="BA341" s="109">
        <v>0</v>
      </c>
      <c r="BB341" s="10" t="str">
        <f>IFERROR(_xlfn.XLOOKUP(AI341, BS_ATIVIDADE[ATIVIDADE],BS_ATIVIDADE[UNIDADE] ), "*")</f>
        <v>M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1" s="150"/>
      <c r="BG341" s="16"/>
      <c r="BH341" s="17">
        <v>0</v>
      </c>
      <c r="BI341" s="17"/>
      <c r="BJ341" s="17" t="s">
        <v>1474</v>
      </c>
      <c r="BK341" s="18" t="s">
        <v>1474</v>
      </c>
      <c r="BL341" s="16"/>
      <c r="BM341" s="130" t="s">
        <v>440</v>
      </c>
      <c r="BN341" s="130" t="s">
        <v>460</v>
      </c>
      <c r="BO341" s="130" t="s">
        <v>557</v>
      </c>
      <c r="BP341" s="18" t="s">
        <v>1474</v>
      </c>
      <c r="BQ341" s="12" t="str">
        <f t="shared" si="38"/>
        <v>Produção e Intervalo</v>
      </c>
      <c r="BR341" s="19">
        <f t="shared" si="39"/>
        <v>0</v>
      </c>
      <c r="BS341" s="19">
        <f t="shared" si="40"/>
        <v>0</v>
      </c>
      <c r="BT341" s="8" t="str">
        <f t="shared" si="41"/>
        <v>CCOCirculaçãoIntervaloContrato</v>
      </c>
    </row>
    <row r="342" spans="1:72">
      <c r="A342" s="47" t="str">
        <f t="shared" si="37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6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8"/>
        <v>Aderente</v>
      </c>
      <c r="BR342" s="19" t="str">
        <f t="shared" si="39"/>
        <v>*</v>
      </c>
      <c r="BS342" s="19" t="str">
        <f t="shared" si="40"/>
        <v>*</v>
      </c>
      <c r="BT342" s="8" t="str">
        <f t="shared" si="41"/>
        <v/>
      </c>
    </row>
    <row r="343" spans="1:72">
      <c r="A343" s="47" t="str">
        <f t="shared" si="37"/>
        <v>MODERNIZAÇÃO SERRA46066</v>
      </c>
      <c r="B343" s="102">
        <v>46066</v>
      </c>
      <c r="C343" s="135">
        <f>IF(BS_CONTROLE[[#This Row],[DATA]]="","",WEEKNUM(BS_CONTROLE[[#This Row],[DATA]]))</f>
        <v>7</v>
      </c>
      <c r="D343" s="104" t="s">
        <v>635</v>
      </c>
      <c r="E343" s="159">
        <v>61</v>
      </c>
      <c r="F343" s="126" t="s">
        <v>583</v>
      </c>
      <c r="G343" s="142" t="str">
        <f>IF(D343="","*",VLOOKUP(F343,BS_ATIVIDADE[],3,FALSE))</f>
        <v>OUTROS</v>
      </c>
      <c r="H343" s="106" t="s">
        <v>593</v>
      </c>
      <c r="I343" s="106" t="s">
        <v>593</v>
      </c>
      <c r="J343" s="105">
        <v>92</v>
      </c>
      <c r="K343" s="105">
        <v>102.1</v>
      </c>
      <c r="L343" s="105">
        <v>102.3</v>
      </c>
      <c r="M343" s="127" t="s">
        <v>331</v>
      </c>
      <c r="N343" s="127" t="s">
        <v>1154</v>
      </c>
      <c r="O343" s="106">
        <v>0.33333333333333331</v>
      </c>
      <c r="P343" s="106">
        <v>0.22916666666666666</v>
      </c>
      <c r="Q343" s="105">
        <v>1</v>
      </c>
      <c r="R343" s="10" t="str">
        <f>IFERROR(_xlfn.XLOOKUP(F343, BS_ATIVIDADE[ATIVIDADE],BS_ATIVIDADE[UNIDADE] ), "*")</f>
        <v>BINÁRIO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3" s="105" t="s">
        <v>1143</v>
      </c>
      <c r="W343" s="151" t="s">
        <v>1493</v>
      </c>
      <c r="X343" s="104" t="s">
        <v>416</v>
      </c>
      <c r="Y343" s="129" t="s">
        <v>420</v>
      </c>
      <c r="Z343" s="104"/>
      <c r="AA343" s="105" t="s">
        <v>593</v>
      </c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BLOCO</v>
      </c>
      <c r="AJ343" s="9" t="str">
        <f>IF(BS_CONTROLE[[#This Row],[Atividade]]=0, "-", BS_CONTROLE[[#This Row],[Atividade]])</f>
        <v>BLOCO</v>
      </c>
      <c r="AK343" s="31" t="str">
        <f>BS_CONTROLE[[#This Row],[Local - Partida]]</f>
        <v>-</v>
      </c>
      <c r="AL343" s="31" t="str">
        <f>BS_CONTROLE[[#This Row],[Local - Encerramento]]</f>
        <v>-</v>
      </c>
      <c r="AM343" s="105" t="str">
        <f>IF(BS_CONTROLE[[#This Row],[Entre - Estações]]=0, "-", BS_CONTROLE[[#This Row],[Entre - Estações]])</f>
        <v>ZGP-ZPT</v>
      </c>
      <c r="AN343" s="105" t="str">
        <f>IF(BS_CONTROLE[[#This Row],[SB]]=0, "-", BS_CONTROLE[[#This Row],[SB]])</f>
        <v>ZGP2/105ZGP2/ZPT1052</v>
      </c>
      <c r="AO343" s="105">
        <f>IF(BS_CONTROLE[[#This Row],[SUB]]=0, "-", BS_CONTROLE[[#This Row],[SUB]])</f>
        <v>92</v>
      </c>
      <c r="AP343" s="105">
        <f>BS_CONTROLE[[#This Row],[KM - Inicio]]</f>
        <v>102.1</v>
      </c>
      <c r="AQ343" s="105">
        <f>BS_CONTROLE[[#This Row],[KM - Inicio]]</f>
        <v>102.1</v>
      </c>
      <c r="AR343" s="108">
        <v>0</v>
      </c>
      <c r="AS343" s="108">
        <v>0</v>
      </c>
      <c r="AT343" s="108">
        <v>0</v>
      </c>
      <c r="AU343" s="136"/>
      <c r="AV343" s="136"/>
      <c r="AW343" s="14"/>
      <c r="AX343" s="14"/>
      <c r="AY343" s="164">
        <f t="shared" si="36"/>
        <v>0</v>
      </c>
      <c r="AZ343" s="153"/>
      <c r="BA343" s="109">
        <v>0</v>
      </c>
      <c r="BB343" s="10" t="str">
        <f>IFERROR(_xlfn.XLOOKUP(AI343, BS_ATIVIDADE[ATIVIDADE],BS_ATIVIDADE[UNIDADE] ), "*")</f>
        <v>BINÁRIO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3" s="150"/>
      <c r="BG343" s="16"/>
      <c r="BH343" s="17">
        <v>0</v>
      </c>
      <c r="BI343" s="17"/>
      <c r="BJ343" s="17" t="s">
        <v>1474</v>
      </c>
      <c r="BK343" s="18" t="s">
        <v>1474</v>
      </c>
      <c r="BL343" s="16"/>
      <c r="BM343" s="130" t="s">
        <v>440</v>
      </c>
      <c r="BN343" s="130" t="s">
        <v>460</v>
      </c>
      <c r="BO343" s="130" t="s">
        <v>557</v>
      </c>
      <c r="BP343" s="18" t="s">
        <v>1474</v>
      </c>
      <c r="BQ343" s="12" t="str">
        <f t="shared" si="38"/>
        <v>Produção e Intervalo</v>
      </c>
      <c r="BR343" s="19">
        <f t="shared" si="39"/>
        <v>0</v>
      </c>
      <c r="BS343" s="19">
        <f t="shared" si="40"/>
        <v>0</v>
      </c>
      <c r="BT343" s="8" t="str">
        <f t="shared" si="41"/>
        <v>CCOCirculaçãoIntervaloContrato</v>
      </c>
    </row>
    <row r="344" spans="1:72">
      <c r="A344" s="47" t="str">
        <f t="shared" si="37"/>
        <v>EXPANSÃO TURMA 146066</v>
      </c>
      <c r="B344" s="102">
        <v>46066</v>
      </c>
      <c r="C344" s="135">
        <f>IF(BS_CONTROLE[[#This Row],[DATA]]="","",WEEKNUM(BS_CONTROLE[[#This Row],[DATA]]))</f>
        <v>7</v>
      </c>
      <c r="D344" s="104" t="s">
        <v>594</v>
      </c>
      <c r="E344" s="159">
        <v>280</v>
      </c>
      <c r="F344" s="126" t="s">
        <v>654</v>
      </c>
      <c r="G344" s="142" t="str">
        <f>IF(D344="","*",VLOOKUP(F344,BS_ATIVIDADE[],3,FALSE))</f>
        <v>EXPANSÃO</v>
      </c>
      <c r="H344" s="106" t="s">
        <v>593</v>
      </c>
      <c r="I344" s="106" t="s">
        <v>593</v>
      </c>
      <c r="J344" s="105">
        <v>53</v>
      </c>
      <c r="K344" s="105">
        <v>108.76</v>
      </c>
      <c r="L344" s="105" t="s">
        <v>593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44" s="106">
        <v>0.35416666666666669</v>
      </c>
      <c r="P344" s="106">
        <v>8.3333333333333329E-2</v>
      </c>
      <c r="Q344" s="105">
        <v>1</v>
      </c>
      <c r="R344" s="10" t="str">
        <f>IFERROR(_xlfn.XLOOKUP(F344, BS_ATIVIDADE[ATIVIDADE],BS_ATIVIDADE[UNIDADE] ), "*")</f>
        <v>Nº DE SOLDA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4" s="105" t="s">
        <v>1113</v>
      </c>
      <c r="W344" s="151" t="s">
        <v>1055</v>
      </c>
      <c r="X344" s="104" t="s">
        <v>421</v>
      </c>
      <c r="Y344" s="129" t="s">
        <v>424</v>
      </c>
      <c r="Z344" s="104"/>
      <c r="AA344" s="105" t="s">
        <v>593</v>
      </c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EXPANSÃO - SOLDA</v>
      </c>
      <c r="AJ344" s="9" t="str">
        <f>IF(BS_CONTROLE[[#This Row],[Atividade]]=0, "-", BS_CONTROLE[[#This Row],[Atividade]])</f>
        <v>EXPANSÃO - SOLDA</v>
      </c>
      <c r="AK344" s="31" t="str">
        <f>BS_CONTROLE[[#This Row],[Local - Partida]]</f>
        <v>-</v>
      </c>
      <c r="AL344" s="31" t="str">
        <f>BS_CONTROLE[[#This Row],[Local - Encerramento]]</f>
        <v>-</v>
      </c>
      <c r="AM344" s="105" t="str">
        <f>IF(BS_CONTROLE[[#This Row],[Entre - Estações]]=0, "-", BS_CONTROLE[[#This Row],[Entre - Estações]])</f>
        <v>PAT-ZGM</v>
      </c>
      <c r="AN344" s="105" t="str">
        <f>IF(BS_CONTROLE[[#This Row],[SB]]=0, "-", BS_CONTROLE[[#This Row],[SB]])</f>
        <v>PAT1102</v>
      </c>
      <c r="AO344" s="105">
        <f>IF(BS_CONTROLE[[#This Row],[SUB]]=0, "-", BS_CONTROLE[[#This Row],[SUB]])</f>
        <v>53</v>
      </c>
      <c r="AP344" s="105">
        <f>BS_CONTROLE[[#This Row],[KM - Inicio]]</f>
        <v>108.76</v>
      </c>
      <c r="AQ344" s="105">
        <f>BS_CONTROLE[[#This Row],[KM - Inicio]]</f>
        <v>108.76</v>
      </c>
      <c r="AR344" s="108">
        <v>0.33333333333333331</v>
      </c>
      <c r="AS344" s="108">
        <v>0.4152777777777778</v>
      </c>
      <c r="AT344" s="108">
        <v>0.4777777777777778</v>
      </c>
      <c r="AU344" s="136"/>
      <c r="AV344" s="136"/>
      <c r="AW344" s="14"/>
      <c r="AX344" s="14"/>
      <c r="AY344" s="164">
        <f t="shared" si="36"/>
        <v>6.25E-2</v>
      </c>
      <c r="AZ344" s="153"/>
      <c r="BA344" s="109">
        <v>3</v>
      </c>
      <c r="BB344" s="10" t="str">
        <f>IFERROR(_xlfn.XLOOKUP(AI344, BS_ATIVIDADE[ATIVIDADE],BS_ATIVIDADE[UNIDADE] ), "*")</f>
        <v>Nº DE SOLDA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4" s="150"/>
      <c r="BG344" s="16"/>
      <c r="BH344" s="17">
        <v>2</v>
      </c>
      <c r="BI344" s="17"/>
      <c r="BJ344" s="17" t="s">
        <v>1494</v>
      </c>
      <c r="BK344" s="18" t="s">
        <v>1495</v>
      </c>
      <c r="BL344" s="16"/>
      <c r="BM344" s="130" t="s">
        <v>445</v>
      </c>
      <c r="BN344" s="130" t="s">
        <v>445</v>
      </c>
      <c r="BO344" s="130" t="s">
        <v>445</v>
      </c>
      <c r="BP344" s="18" t="s">
        <v>593</v>
      </c>
      <c r="BQ344" s="12" t="str">
        <f t="shared" si="38"/>
        <v>Intervalo</v>
      </c>
      <c r="BR344" s="19">
        <f t="shared" si="39"/>
        <v>0.75</v>
      </c>
      <c r="BS344" s="19">
        <f t="shared" si="40"/>
        <v>3</v>
      </c>
      <c r="BT344" s="8" t="str">
        <f t="shared" si="41"/>
        <v>OKOK</v>
      </c>
    </row>
    <row r="345" spans="1:72">
      <c r="A345" s="47" t="str">
        <f t="shared" si="37"/>
        <v>RAFAEL (TP-695)46066</v>
      </c>
      <c r="B345" s="102">
        <v>46066</v>
      </c>
      <c r="C345" s="135">
        <f>IF(BS_CONTROLE[[#This Row],[DATA]]="","",WEEKNUM(BS_CONTROLE[[#This Row],[DATA]]))</f>
        <v>7</v>
      </c>
      <c r="D345" s="104" t="s">
        <v>927</v>
      </c>
      <c r="E345" s="159">
        <v>338</v>
      </c>
      <c r="F345" s="126" t="s">
        <v>669</v>
      </c>
      <c r="G345" s="142" t="str">
        <f>IF(D345="","*",VLOOKUP(F345,BS_ATIVIDADE[],3,FALSE))</f>
        <v>JIC</v>
      </c>
      <c r="H345" s="106" t="s">
        <v>593</v>
      </c>
      <c r="I345" s="106" t="s">
        <v>593</v>
      </c>
      <c r="J345" s="105">
        <v>53</v>
      </c>
      <c r="K345" s="105">
        <v>116.81</v>
      </c>
      <c r="L345" s="105" t="s">
        <v>593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45" s="127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45" s="106">
        <v>0.45833333333333331</v>
      </c>
      <c r="P345" s="106">
        <v>8.3333333333333329E-2</v>
      </c>
      <c r="Q345" s="105">
        <v>1</v>
      </c>
      <c r="R345" s="10" t="str">
        <f>IFERROR(_xlfn.XLOOKUP(F345, BS_ATIVIDADE[ATIVIDADE],BS_ATIVIDADE[UNIDADE] ), "*")</f>
        <v>Nº DE PEÇAS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5" s="105" t="s">
        <v>1104</v>
      </c>
      <c r="W345" s="151" t="s">
        <v>1496</v>
      </c>
      <c r="X345" s="104" t="s">
        <v>421</v>
      </c>
      <c r="Y345" s="129" t="s">
        <v>424</v>
      </c>
      <c r="Z345" s="104"/>
      <c r="AA345" s="105" t="s">
        <v>593</v>
      </c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JIC</v>
      </c>
      <c r="AJ345" s="9" t="str">
        <f>IF(BS_CONTROLE[[#This Row],[Atividade]]=0, "-", BS_CONTROLE[[#This Row],[Atividade]])</f>
        <v>JIC</v>
      </c>
      <c r="AK345" s="31" t="str">
        <f>BS_CONTROLE[[#This Row],[Local - Partida]]</f>
        <v>-</v>
      </c>
      <c r="AL345" s="31" t="str">
        <f>BS_CONTROLE[[#This Row],[Local - Encerramento]]</f>
        <v>-</v>
      </c>
      <c r="AM345" s="105" t="str">
        <f>IF(BS_CONTROLE[[#This Row],[Entre - Estações]]=0, "-", BS_CONTROLE[[#This Row],[Entre - Estações]])</f>
        <v>ZGM-ZZV</v>
      </c>
      <c r="AN345" s="105">
        <f>IF(BS_CONTROLE[[#This Row],[SB]]=0, "-", BS_CONTROLE[[#This Row],[SB]])</f>
        <v>1181172</v>
      </c>
      <c r="AO345" s="105">
        <f>IF(BS_CONTROLE[[#This Row],[SUB]]=0, "-", BS_CONTROLE[[#This Row],[SUB]])</f>
        <v>53</v>
      </c>
      <c r="AP345" s="105">
        <f>BS_CONTROLE[[#This Row],[KM - Inicio]]</f>
        <v>116.81</v>
      </c>
      <c r="AQ345" s="105">
        <f>BS_CONTROLE[[#This Row],[KM - Inicio]]</f>
        <v>116.81</v>
      </c>
      <c r="AR345" s="108">
        <v>0.52361111111111114</v>
      </c>
      <c r="AS345" s="108">
        <v>0.56388888888888888</v>
      </c>
      <c r="AT345" s="108">
        <v>0.61250000000000004</v>
      </c>
      <c r="AU345" s="136"/>
      <c r="AV345" s="136"/>
      <c r="AW345" s="14"/>
      <c r="AX345" s="14"/>
      <c r="AY345" s="164">
        <f t="shared" si="36"/>
        <v>4.861111111111116E-2</v>
      </c>
      <c r="AZ345" s="153"/>
      <c r="BA345" s="109"/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5" s="150"/>
      <c r="BG345" s="16"/>
      <c r="BH345" s="17">
        <v>1</v>
      </c>
      <c r="BI345" s="17"/>
      <c r="BJ345" s="17" t="s">
        <v>1080</v>
      </c>
      <c r="BK345" s="18" t="s">
        <v>1497</v>
      </c>
      <c r="BL345" s="16"/>
      <c r="BM345" s="130"/>
      <c r="BN345" s="130"/>
      <c r="BO345" s="130"/>
      <c r="BP345" s="18"/>
      <c r="BQ345" s="12" t="str">
        <f t="shared" si="38"/>
        <v>Produção e Intervalo</v>
      </c>
      <c r="BR345" s="19">
        <f t="shared" si="39"/>
        <v>0.58333333333333393</v>
      </c>
      <c r="BS345" s="19">
        <f t="shared" si="40"/>
        <v>0</v>
      </c>
      <c r="BT345" s="8" t="str">
        <f t="shared" si="41"/>
        <v/>
      </c>
    </row>
    <row r="346" spans="1:72">
      <c r="A346" s="47" t="str">
        <f t="shared" si="37"/>
        <v>CLEBISON (TP-728)46066</v>
      </c>
      <c r="B346" s="102">
        <v>46066</v>
      </c>
      <c r="C346" s="135">
        <f>IF(BS_CONTROLE[[#This Row],[DATA]]="","",WEEKNUM(BS_CONTROLE[[#This Row],[DATA]]))</f>
        <v>7</v>
      </c>
      <c r="D346" s="104" t="s">
        <v>864</v>
      </c>
      <c r="E346" s="159">
        <v>340</v>
      </c>
      <c r="F346" s="126" t="s">
        <v>775</v>
      </c>
      <c r="G346" s="142" t="str">
        <f>IF(D346="","*",VLOOKUP(F346,BS_ATIVIDADE[],3,FALSE))</f>
        <v>SOLDA</v>
      </c>
      <c r="H346" s="106" t="s">
        <v>593</v>
      </c>
      <c r="I346" s="106"/>
      <c r="J346" s="105">
        <v>55</v>
      </c>
      <c r="K346" s="105">
        <v>102.5</v>
      </c>
      <c r="L346" s="105" t="s">
        <v>593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6" s="127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6" s="106">
        <v>0.45833333333333331</v>
      </c>
      <c r="P346" s="106">
        <v>6.9444444444444447E-4</v>
      </c>
      <c r="Q346" s="105">
        <v>1</v>
      </c>
      <c r="R346" s="10" t="str">
        <f>IFERROR(_xlfn.XLOOKUP(F346, BS_ATIVIDADE[ATIVIDADE],BS_ATIVIDADE[UNIDADE] ), "*")</f>
        <v>Nº DE SOLDA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5" t="s">
        <v>1220</v>
      </c>
      <c r="W346" s="151" t="s">
        <v>1055</v>
      </c>
      <c r="X346" s="104" t="s">
        <v>421</v>
      </c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PDM - SOLDA</v>
      </c>
      <c r="AJ346" s="9" t="str">
        <f>IF(BS_CONTROLE[[#This Row],[Atividade]]=0, "-", BS_CONTROLE[[#This Row],[Atividade]])</f>
        <v>PDM - SOLDA</v>
      </c>
      <c r="AK346" s="31" t="str">
        <f>BS_CONTROLE[[#This Row],[Local - Partida]]</f>
        <v>-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ZKW-ZLU</v>
      </c>
      <c r="AN346" s="105">
        <f>IF(BS_CONTROLE[[#This Row],[SB]]=0, "-", BS_CONTROLE[[#This Row],[SB]])</f>
        <v>1031022</v>
      </c>
      <c r="AO346" s="105">
        <f>IF(BS_CONTROLE[[#This Row],[SUB]]=0, "-", BS_CONTROLE[[#This Row],[SUB]])</f>
        <v>55</v>
      </c>
      <c r="AP346" s="105">
        <f>BS_CONTROLE[[#This Row],[KM - Inicio]]</f>
        <v>102.5</v>
      </c>
      <c r="AQ346" s="105">
        <f>BS_CONTROLE[[#This Row],[KM - Inicio]]</f>
        <v>102.5</v>
      </c>
      <c r="AR346" s="108">
        <v>0.45833333333333331</v>
      </c>
      <c r="AS346" s="108">
        <v>0</v>
      </c>
      <c r="AT346" s="108">
        <v>6.9444444444444447E-4</v>
      </c>
      <c r="AU346" s="136"/>
      <c r="AV346" s="136"/>
      <c r="AW346" s="14"/>
      <c r="AX346" s="14"/>
      <c r="AY346" s="164">
        <f t="shared" si="36"/>
        <v>6.9444444444444447E-4</v>
      </c>
      <c r="AZ346" s="153"/>
      <c r="BA346" s="109"/>
      <c r="BB346" s="10" t="str">
        <f>IFERROR(_xlfn.XLOOKUP(AI346, BS_ATIVIDADE[ATIVIDADE],BS_ATIVIDADE[UNIDADE] ), "*")</f>
        <v>Nº DE SOLDA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50"/>
      <c r="BG346" s="16"/>
      <c r="BH346" s="17">
        <v>1</v>
      </c>
      <c r="BI346" s="17"/>
      <c r="BJ346" s="17"/>
      <c r="BK346" s="18" t="s">
        <v>1498</v>
      </c>
      <c r="BL346" s="16"/>
      <c r="BM346" s="130"/>
      <c r="BN346" s="130"/>
      <c r="BO346" s="130"/>
      <c r="BP346" s="18"/>
      <c r="BQ346" s="12" t="str">
        <f t="shared" si="38"/>
        <v>Produção</v>
      </c>
      <c r="BR346" s="19">
        <f t="shared" si="39"/>
        <v>1</v>
      </c>
      <c r="BS346" s="19">
        <f t="shared" si="40"/>
        <v>0</v>
      </c>
      <c r="BT346" s="8" t="str">
        <f t="shared" si="41"/>
        <v/>
      </c>
    </row>
    <row r="347" spans="1:72">
      <c r="A347" s="47" t="str">
        <f t="shared" si="37"/>
        <v>ISMAEL(TP-726)46066</v>
      </c>
      <c r="B347" s="102">
        <v>46066</v>
      </c>
      <c r="C347" s="135">
        <f>IF(BS_CONTROLE[[#This Row],[DATA]]="","",WEEKNUM(BS_CONTROLE[[#This Row],[DATA]]))</f>
        <v>7</v>
      </c>
      <c r="D347" s="104" t="s">
        <v>892</v>
      </c>
      <c r="E347" s="159">
        <v>341</v>
      </c>
      <c r="F347" s="126" t="s">
        <v>775</v>
      </c>
      <c r="G347" s="142" t="str">
        <f>IF(D347="","*",VLOOKUP(F347,BS_ATIVIDADE[],3,FALSE))</f>
        <v>SOLDA</v>
      </c>
      <c r="H347" s="106" t="s">
        <v>593</v>
      </c>
      <c r="I347" s="106"/>
      <c r="J347" s="105">
        <v>55</v>
      </c>
      <c r="K347" s="105">
        <v>102.5</v>
      </c>
      <c r="L347" s="105" t="s">
        <v>593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7" s="127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7" s="106">
        <v>0.45833333333333331</v>
      </c>
      <c r="P347" s="106">
        <v>6.9444444444444447E-4</v>
      </c>
      <c r="Q347" s="105">
        <v>1</v>
      </c>
      <c r="R347" s="10" t="str">
        <f>IFERROR(_xlfn.XLOOKUP(F347, BS_ATIVIDADE[ATIVIDADE],BS_ATIVIDADE[UNIDADE] ), "*")</f>
        <v>Nº DE SOLDA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5" t="s">
        <v>1220</v>
      </c>
      <c r="W347" s="151" t="s">
        <v>1055</v>
      </c>
      <c r="X347" s="104" t="s">
        <v>421</v>
      </c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PDM - SOLDA</v>
      </c>
      <c r="AJ347" s="9" t="str">
        <f>IF(BS_CONTROLE[[#This Row],[Atividade]]=0, "-", BS_CONTROLE[[#This Row],[Atividade]])</f>
        <v>PDM - SOLDA</v>
      </c>
      <c r="AK347" s="31" t="str">
        <f>BS_CONTROLE[[#This Row],[Local - Partida]]</f>
        <v>-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ZKW-ZLU</v>
      </c>
      <c r="AN347" s="105">
        <f>IF(BS_CONTROLE[[#This Row],[SB]]=0, "-", BS_CONTROLE[[#This Row],[SB]])</f>
        <v>1031022</v>
      </c>
      <c r="AO347" s="105">
        <f>IF(BS_CONTROLE[[#This Row],[SUB]]=0, "-", BS_CONTROLE[[#This Row],[SUB]])</f>
        <v>55</v>
      </c>
      <c r="AP347" s="105">
        <f>BS_CONTROLE[[#This Row],[KM - Inicio]]</f>
        <v>102.5</v>
      </c>
      <c r="AQ347" s="105">
        <f>BS_CONTROLE[[#This Row],[KM - Inicio]]</f>
        <v>102.5</v>
      </c>
      <c r="AR347" s="108">
        <v>0.45833333333333331</v>
      </c>
      <c r="AS347" s="108">
        <v>0</v>
      </c>
      <c r="AT347" s="108">
        <v>6.9444444444444447E-4</v>
      </c>
      <c r="AU347" s="136"/>
      <c r="AV347" s="136"/>
      <c r="AW347" s="14"/>
      <c r="AX347" s="14"/>
      <c r="AY347" s="164">
        <f t="shared" si="36"/>
        <v>6.9444444444444447E-4</v>
      </c>
      <c r="AZ347" s="153"/>
      <c r="BA347" s="109"/>
      <c r="BB347" s="10" t="str">
        <f>IFERROR(_xlfn.XLOOKUP(AI347, BS_ATIVIDADE[ATIVIDADE],BS_ATIVIDADE[UNIDADE] ), "*")</f>
        <v>Nº DE SOLDA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50"/>
      <c r="BG347" s="16"/>
      <c r="BH347" s="17">
        <v>1</v>
      </c>
      <c r="BI347" s="17"/>
      <c r="BJ347" s="17"/>
      <c r="BK347" s="18" t="s">
        <v>1498</v>
      </c>
      <c r="BL347" s="16"/>
      <c r="BM347" s="130"/>
      <c r="BN347" s="130"/>
      <c r="BO347" s="130"/>
      <c r="BP347" s="18"/>
      <c r="BQ347" s="12" t="str">
        <f t="shared" si="38"/>
        <v>Produção</v>
      </c>
      <c r="BR347" s="19">
        <f t="shared" si="39"/>
        <v>1</v>
      </c>
      <c r="BS347" s="19">
        <f t="shared" si="40"/>
        <v>0</v>
      </c>
      <c r="BT347" s="8" t="str">
        <f t="shared" si="41"/>
        <v/>
      </c>
    </row>
    <row r="348" spans="1:72">
      <c r="A348" s="47" t="str">
        <f t="shared" si="37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6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8"/>
        <v>Aderente</v>
      </c>
      <c r="BR348" s="19" t="str">
        <f t="shared" si="39"/>
        <v>*</v>
      </c>
      <c r="BS348" s="19" t="str">
        <f t="shared" si="40"/>
        <v>*</v>
      </c>
      <c r="BT348" s="8" t="str">
        <f t="shared" si="41"/>
        <v/>
      </c>
    </row>
    <row r="349" spans="1:72">
      <c r="A349" s="47" t="str">
        <f t="shared" si="37"/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 t="shared" si="36"/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 t="shared" si="38"/>
        <v>Aderente</v>
      </c>
      <c r="BR349" s="19" t="str">
        <f t="shared" si="39"/>
        <v>*</v>
      </c>
      <c r="BS349" s="19" t="str">
        <f t="shared" si="40"/>
        <v>*</v>
      </c>
      <c r="BT349" s="8" t="str">
        <f t="shared" si="41"/>
        <v/>
      </c>
    </row>
    <row r="350" spans="1:72">
      <c r="A350" s="47" t="str">
        <f t="shared" si="37"/>
        <v>KLECIO (TP-699)46067</v>
      </c>
      <c r="B350" s="102">
        <v>46067</v>
      </c>
      <c r="C350" s="135">
        <f>IF(BS_CONTROLE[[#This Row],[DATA]]="","",WEEKNUM(BS_CONTROLE[[#This Row],[DATA]]))</f>
        <v>7</v>
      </c>
      <c r="D350" s="104" t="s">
        <v>911</v>
      </c>
      <c r="E350" s="159"/>
      <c r="F350" s="126" t="s">
        <v>775</v>
      </c>
      <c r="G350" s="142" t="str">
        <f>IF(D350="","*",VLOOKUP(F350,BS_ATIVIDADE[],3,FALSE))</f>
        <v>SOLDA</v>
      </c>
      <c r="H350" s="106" t="s">
        <v>593</v>
      </c>
      <c r="I350" s="106" t="s">
        <v>593</v>
      </c>
      <c r="J350" s="105">
        <v>70</v>
      </c>
      <c r="K350" s="105">
        <v>92</v>
      </c>
      <c r="L350" s="105" t="s">
        <v>593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50" s="106">
        <v>0.35416666666666669</v>
      </c>
      <c r="P350" s="106">
        <v>6.25E-2</v>
      </c>
      <c r="Q350" s="105">
        <v>1</v>
      </c>
      <c r="R350" s="10" t="str">
        <f>IFERROR(_xlfn.XLOOKUP(F350, BS_ATIVIDADE[ATIVIDADE],BS_ATIVIDADE[UNIDADE] ), "*")</f>
        <v>Nº DE SOLDA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0" s="105" t="s">
        <v>1054</v>
      </c>
      <c r="W350" s="151" t="s">
        <v>1055</v>
      </c>
      <c r="X350" s="104" t="s">
        <v>421</v>
      </c>
      <c r="Y350" s="129"/>
      <c r="Z350" s="104"/>
      <c r="AA350" s="105" t="s">
        <v>593</v>
      </c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PDM - SOLDA</v>
      </c>
      <c r="AJ350" s="9" t="str">
        <f>IF(BS_CONTROLE[[#This Row],[Atividade]]=0, "-", BS_CONTROLE[[#This Row],[Atividade]])</f>
        <v>PDM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5" t="str">
        <f>IF(BS_CONTROLE[[#This Row],[Entre - Estações]]=0, "-", BS_CONTROLE[[#This Row],[Entre - Estações]])</f>
        <v>ZSW-ZTT</v>
      </c>
      <c r="AN350" s="105" t="str">
        <f>IF(BS_CONTROLE[[#This Row],[SB]]=0, "-", BS_CONTROLE[[#This Row],[SB]])</f>
        <v>K90ZTT</v>
      </c>
      <c r="AO350" s="105">
        <f>IF(BS_CONTROLE[[#This Row],[SUB]]=0, "-", BS_CONTROLE[[#This Row],[SUB]])</f>
        <v>70</v>
      </c>
      <c r="AP350" s="105">
        <f>BS_CONTROLE[[#This Row],[KM - Inicio]]</f>
        <v>92</v>
      </c>
      <c r="AQ350" s="105">
        <f>BS_CONTROLE[[#This Row],[KM - Inicio]]</f>
        <v>92</v>
      </c>
      <c r="AR350" s="108"/>
      <c r="AS350" s="108"/>
      <c r="AT350" s="108"/>
      <c r="AU350" s="136"/>
      <c r="AV350" s="136"/>
      <c r="AW350" s="14"/>
      <c r="AX350" s="14"/>
      <c r="AY350" s="164">
        <f t="shared" si="36"/>
        <v>0</v>
      </c>
      <c r="AZ350" s="153"/>
      <c r="BA350" s="109"/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 t="shared" si="38"/>
        <v>Produção e Intervalo</v>
      </c>
      <c r="BR350" s="19">
        <f t="shared" si="39"/>
        <v>0</v>
      </c>
      <c r="BS350" s="19">
        <f t="shared" si="40"/>
        <v>0</v>
      </c>
      <c r="BT350" s="8" t="str">
        <f t="shared" si="41"/>
        <v/>
      </c>
    </row>
    <row r="351" spans="1:72">
      <c r="A351" s="47" t="str">
        <f t="shared" si="37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6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8"/>
        <v>Aderente</v>
      </c>
      <c r="BR351" s="19" t="str">
        <f t="shared" si="39"/>
        <v>*</v>
      </c>
      <c r="BS351" s="19" t="str">
        <f t="shared" si="40"/>
        <v>*</v>
      </c>
      <c r="BT351" s="8" t="str">
        <f t="shared" si="41"/>
        <v/>
      </c>
    </row>
    <row r="352" spans="1:72">
      <c r="A352" s="47" t="str">
        <f t="shared" si="37"/>
        <v>ROGÉRIO (TP-730)46067</v>
      </c>
      <c r="B352" s="102">
        <v>46067</v>
      </c>
      <c r="C352" s="135">
        <f>IF(BS_CONTROLE[[#This Row],[DATA]]="","",WEEKNUM(BS_CONTROLE[[#This Row],[DATA]]))</f>
        <v>7</v>
      </c>
      <c r="D352" s="104" t="s">
        <v>935</v>
      </c>
      <c r="E352" s="159">
        <v>81</v>
      </c>
      <c r="F352" s="126" t="s">
        <v>779</v>
      </c>
      <c r="G352" s="142" t="str">
        <f>IF(D352="","*",VLOOKUP(F352,BS_ATIVIDADE[],3,FALSE))</f>
        <v>DORMENTE - SUBSTITUIÇÂO</v>
      </c>
      <c r="H352" s="106" t="s">
        <v>593</v>
      </c>
      <c r="I352" s="106" t="s">
        <v>593</v>
      </c>
      <c r="J352" s="105">
        <v>56</v>
      </c>
      <c r="K352" s="105">
        <v>206.9</v>
      </c>
      <c r="L352" s="105">
        <v>205.9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52" s="106">
        <v>0.41666666666666669</v>
      </c>
      <c r="P352" s="106">
        <v>8.3333333333333329E-2</v>
      </c>
      <c r="Q352" s="105">
        <v>65</v>
      </c>
      <c r="R352" s="10" t="str">
        <f>IFERROR(_xlfn.XLOOKUP(F352, BS_ATIVIDADE[ATIVIDADE],BS_ATIVIDADE[UNIDADE] ), "*")</f>
        <v>Nº DE DORMENTES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2" s="105" t="s">
        <v>1104</v>
      </c>
      <c r="W352" s="151" t="s">
        <v>1332</v>
      </c>
      <c r="X352" s="104" t="s">
        <v>421</v>
      </c>
      <c r="Y352" s="129"/>
      <c r="Z352" s="104"/>
      <c r="AA352" s="105" t="s">
        <v>593</v>
      </c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PDM - SUBSTITUIÇÃO - DORMENTE</v>
      </c>
      <c r="AJ352" s="9" t="str">
        <f>IF(BS_CONTROLE[[#This Row],[Atividade]]=0, "-", BS_CONTROLE[[#This Row],[Atividade]])</f>
        <v>PDM - SUBSTITUIÇÃO - DORMENTE</v>
      </c>
      <c r="AK352" s="31" t="str">
        <f>BS_CONTROLE[[#This Row],[Local - Partida]]</f>
        <v>-</v>
      </c>
      <c r="AL352" s="31" t="str">
        <f>BS_CONTROLE[[#This Row],[Local - Encerramento]]</f>
        <v>-</v>
      </c>
      <c r="AM352" s="105" t="str">
        <f>IF(BS_CONTROLE[[#This Row],[Entre - Estações]]=0, "-", BS_CONTROLE[[#This Row],[Entre - Estações]])</f>
        <v>ZYU-ZST</v>
      </c>
      <c r="AN352" s="105" t="str">
        <f>IF(BS_CONTROLE[[#This Row],[SB]]=0, "-", BS_CONTROLE[[#This Row],[SB]])</f>
        <v>206ZST</v>
      </c>
      <c r="AO352" s="105">
        <f>IF(BS_CONTROLE[[#This Row],[SUB]]=0, "-", BS_CONTROLE[[#This Row],[SUB]])</f>
        <v>56</v>
      </c>
      <c r="AP352" s="105">
        <f>BS_CONTROLE[[#This Row],[KM - Inicio]]</f>
        <v>206.9</v>
      </c>
      <c r="AQ352" s="105">
        <f>BS_CONTROLE[[#This Row],[KM - Inicio]]</f>
        <v>206.9</v>
      </c>
      <c r="AR352" s="108"/>
      <c r="AS352" s="108"/>
      <c r="AT352" s="108"/>
      <c r="AU352" s="136"/>
      <c r="AV352" s="136"/>
      <c r="AW352" s="14"/>
      <c r="AX352" s="14"/>
      <c r="AY352" s="164">
        <f t="shared" si="36"/>
        <v>0</v>
      </c>
      <c r="AZ352" s="153"/>
      <c r="BA352" s="109"/>
      <c r="BB352" s="10" t="str">
        <f>IFERROR(_xlfn.XLOOKUP(AI352, BS_ATIVIDADE[ATIVIDADE],BS_ATIVIDADE[UNIDADE] ), "*")</f>
        <v>Nº DE DORMENTES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38"/>
        <v>Produção e Intervalo</v>
      </c>
      <c r="BR352" s="19">
        <f t="shared" si="39"/>
        <v>0</v>
      </c>
      <c r="BS352" s="19">
        <f t="shared" si="40"/>
        <v>0</v>
      </c>
      <c r="BT352" s="8" t="str">
        <f t="shared" si="41"/>
        <v/>
      </c>
    </row>
    <row r="353" spans="1:72">
      <c r="A353" s="47" t="str">
        <f t="shared" si="37"/>
        <v>V9346067</v>
      </c>
      <c r="B353" s="102">
        <v>46067</v>
      </c>
      <c r="C353" s="135">
        <f>IF(BS_CONTROLE[[#This Row],[DATA]]="","",WEEKNUM(BS_CONTROLE[[#This Row],[DATA]]))</f>
        <v>7</v>
      </c>
      <c r="D353" s="104" t="s">
        <v>810</v>
      </c>
      <c r="E353" s="159">
        <v>162</v>
      </c>
      <c r="F353" s="126" t="s">
        <v>698</v>
      </c>
      <c r="G353" s="142" t="str">
        <f>IF(D353="","*",VLOOKUP(F353,BS_ATIVIDADE[],3,FALSE))</f>
        <v>MECANIZAÇÃO - SOCADORA</v>
      </c>
      <c r="H353" s="105" t="s">
        <v>104</v>
      </c>
      <c r="I353" s="105" t="s">
        <v>104</v>
      </c>
      <c r="J353" s="105">
        <v>56</v>
      </c>
      <c r="K353" s="105">
        <v>204.4</v>
      </c>
      <c r="L353" s="105">
        <v>205.8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53" s="106">
        <v>0.375</v>
      </c>
      <c r="P353" s="106">
        <v>8.3333333333333329E-2</v>
      </c>
      <c r="Q353" s="105">
        <v>200</v>
      </c>
      <c r="R353" s="10" t="str">
        <f>IFERROR(_xlfn.XLOOKUP(F353, BS_ATIVIDADE[ATIVIDADE],BS_ATIVIDADE[UNIDADE] ), "*")</f>
        <v>M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3" s="105" t="s">
        <v>1104</v>
      </c>
      <c r="W353" s="151" t="s">
        <v>1050</v>
      </c>
      <c r="X353" s="104" t="s">
        <v>421</v>
      </c>
      <c r="Y353" s="129"/>
      <c r="Z353" s="104"/>
      <c r="AA353" s="105">
        <v>1</v>
      </c>
      <c r="AB353" s="103" t="s">
        <v>418</v>
      </c>
      <c r="AC353" s="152"/>
      <c r="AD353" s="107">
        <v>0.29166666666666669</v>
      </c>
      <c r="AE353" s="105">
        <v>7309</v>
      </c>
      <c r="AF353" s="105" t="s">
        <v>593</v>
      </c>
      <c r="AG353" s="105" t="s">
        <v>593</v>
      </c>
      <c r="AH353" s="15"/>
      <c r="AI353" s="126" t="str">
        <f>IF(BS_CONTROLE[[#This Row],[Atividade]]=0, "-", BS_CONTROLE[[#This Row],[Atividade]])</f>
        <v>MECANIZAÇÃO - SOCADORA</v>
      </c>
      <c r="AJ353" s="9" t="str">
        <f>IF(BS_CONTROLE[[#This Row],[Atividade]]=0, "-", BS_CONTROLE[[#This Row],[Atividade]])</f>
        <v>MECANIZAÇÃO - SOCADORA</v>
      </c>
      <c r="AK353" s="31" t="str">
        <f>BS_CONTROLE[[#This Row],[Local - Partida]]</f>
        <v>ZYU1</v>
      </c>
      <c r="AL353" s="31" t="str">
        <f>BS_CONTROLE[[#This Row],[Local - Encerramento]]</f>
        <v>ZYU1</v>
      </c>
      <c r="AM353" s="105" t="str">
        <f>IF(BS_CONTROLE[[#This Row],[Entre - Estações]]=0, "-", BS_CONTROLE[[#This Row],[Entre - Estações]])</f>
        <v>ZYU-ZST</v>
      </c>
      <c r="AN353" s="105" t="str">
        <f>IF(BS_CONTROLE[[#This Row],[SB]]=0, "-", BS_CONTROLE[[#This Row],[SB]])</f>
        <v>ZYU206</v>
      </c>
      <c r="AO353" s="105">
        <f>IF(BS_CONTROLE[[#This Row],[SUB]]=0, "-", BS_CONTROLE[[#This Row],[SUB]])</f>
        <v>56</v>
      </c>
      <c r="AP353" s="105">
        <f>BS_CONTROLE[[#This Row],[KM - Inicio]]</f>
        <v>204.4</v>
      </c>
      <c r="AQ353" s="105">
        <f>BS_CONTROLE[[#This Row],[KM - Inicio]]</f>
        <v>204.4</v>
      </c>
      <c r="AR353" s="108"/>
      <c r="AS353" s="108"/>
      <c r="AT353" s="108"/>
      <c r="AU353" s="136"/>
      <c r="AV353" s="136"/>
      <c r="AW353" s="14"/>
      <c r="AX353" s="14"/>
      <c r="AY353" s="164">
        <f t="shared" si="36"/>
        <v>0</v>
      </c>
      <c r="AZ353" s="153"/>
      <c r="BA353" s="109"/>
      <c r="BB353" s="10" t="str">
        <f>IFERROR(_xlfn.XLOOKUP(AI353, BS_ATIVIDADE[ATIVIDADE],BS_ATIVIDADE[UNIDADE] ), "*")</f>
        <v>M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38"/>
        <v>Produção e Intervalo</v>
      </c>
      <c r="BR353" s="19">
        <f t="shared" si="39"/>
        <v>0</v>
      </c>
      <c r="BS353" s="19">
        <f t="shared" si="40"/>
        <v>0</v>
      </c>
      <c r="BT353" s="8" t="str">
        <f t="shared" si="41"/>
        <v/>
      </c>
    </row>
    <row r="354" spans="1:72">
      <c r="A354" s="47" t="str">
        <f t="shared" si="37"/>
        <v>ROBSON (TF-701)46067</v>
      </c>
      <c r="B354" s="102">
        <v>46067</v>
      </c>
      <c r="C354" s="135">
        <f>IF(BS_CONTROLE[[#This Row],[DATA]]="","",WEEKNUM(BS_CONTROLE[[#This Row],[DATA]]))</f>
        <v>7</v>
      </c>
      <c r="D354" s="104" t="s">
        <v>933</v>
      </c>
      <c r="E354" s="159">
        <v>310</v>
      </c>
      <c r="F354" s="126" t="s">
        <v>779</v>
      </c>
      <c r="G354" s="142" t="str">
        <f>IF(D354="","*",VLOOKUP(F354,BS_ATIVIDADE[],3,FALSE))</f>
        <v>DORMENTE - SUBSTITUIÇÂO</v>
      </c>
      <c r="H354" s="106" t="s">
        <v>593</v>
      </c>
      <c r="I354" s="106" t="s">
        <v>593</v>
      </c>
      <c r="J354" s="105">
        <v>56</v>
      </c>
      <c r="K354" s="105">
        <v>190.3</v>
      </c>
      <c r="L354" s="105">
        <v>190.5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4" s="106">
        <v>0.375</v>
      </c>
      <c r="P354" s="106">
        <v>8.3333333333333329E-2</v>
      </c>
      <c r="Q354" s="105">
        <v>50</v>
      </c>
      <c r="R354" s="10" t="str">
        <f>IFERROR(_xlfn.XLOOKUP(F354, BS_ATIVIDADE[ATIVIDADE],BS_ATIVIDADE[UNIDADE] ), "*")</f>
        <v>Nº DE DORMENTES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4" s="105" t="s">
        <v>1104</v>
      </c>
      <c r="W354" s="151" t="s">
        <v>1332</v>
      </c>
      <c r="X354" s="104" t="s">
        <v>421</v>
      </c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PDM - SUBSTITUIÇÃO - DORMENTE</v>
      </c>
      <c r="AJ354" s="9" t="str">
        <f>IF(BS_CONTROLE[[#This Row],[Atividade]]=0, "-", BS_CONTROLE[[#This Row],[Atividade]])</f>
        <v>PDM - SUBSTITUIÇÃO - DORMENTE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5" t="str">
        <f>IF(BS_CONTROLE[[#This Row],[Entre - Estações]]=0, "-", BS_CONTROLE[[#This Row],[Entre - Estações]])</f>
        <v>ZDY-ZFY</v>
      </c>
      <c r="AN354" s="105" t="str">
        <f>IF(BS_CONTROLE[[#This Row],[SB]]=0, "-", BS_CONTROLE[[#This Row],[SB]])</f>
        <v>189ZFY</v>
      </c>
      <c r="AO354" s="105">
        <f>IF(BS_CONTROLE[[#This Row],[SUB]]=0, "-", BS_CONTROLE[[#This Row],[SUB]])</f>
        <v>56</v>
      </c>
      <c r="AP354" s="105">
        <f>BS_CONTROLE[[#This Row],[KM - Inicio]]</f>
        <v>190.3</v>
      </c>
      <c r="AQ354" s="105">
        <f>BS_CONTROLE[[#This Row],[KM - Inicio]]</f>
        <v>190.3</v>
      </c>
      <c r="AR354" s="108"/>
      <c r="AS354" s="108"/>
      <c r="AT354" s="108"/>
      <c r="AU354" s="136"/>
      <c r="AV354" s="136"/>
      <c r="AW354" s="14"/>
      <c r="AX354" s="14"/>
      <c r="AY354" s="164">
        <f t="shared" si="36"/>
        <v>0</v>
      </c>
      <c r="AZ354" s="153"/>
      <c r="BA354" s="109"/>
      <c r="BB354" s="10" t="str">
        <f>IFERROR(_xlfn.XLOOKUP(AI354, BS_ATIVIDADE[ATIVIDADE],BS_ATIVIDADE[UNIDADE] ), "*")</f>
        <v>Nº DE DORMENTES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38"/>
        <v>Produção e Intervalo</v>
      </c>
      <c r="BR354" s="19">
        <f t="shared" si="39"/>
        <v>0</v>
      </c>
      <c r="BS354" s="19">
        <f t="shared" si="40"/>
        <v>0</v>
      </c>
      <c r="BT354" s="8" t="str">
        <f t="shared" si="41"/>
        <v/>
      </c>
    </row>
    <row r="355" spans="1:72">
      <c r="A355" s="47" t="str">
        <f t="shared" si="37"/>
        <v>JACIANO (TF-674)46067</v>
      </c>
      <c r="B355" s="102">
        <v>46067</v>
      </c>
      <c r="C355" s="135">
        <f>IF(BS_CONTROLE[[#This Row],[DATA]]="","",WEEKNUM(BS_CONTROLE[[#This Row],[DATA]]))</f>
        <v>7</v>
      </c>
      <c r="D355" s="104" t="s">
        <v>893</v>
      </c>
      <c r="E355" s="159"/>
      <c r="F355" s="126" t="s">
        <v>779</v>
      </c>
      <c r="G355" s="142" t="str">
        <f>IF(D355="","*",VLOOKUP(F355,BS_ATIVIDADE[],3,FALSE))</f>
        <v>DORMENTE - SUBSTITUIÇÂO</v>
      </c>
      <c r="H355" s="106" t="s">
        <v>593</v>
      </c>
      <c r="I355" s="106" t="s">
        <v>593</v>
      </c>
      <c r="J355" s="105">
        <v>56</v>
      </c>
      <c r="K355" s="105">
        <v>191</v>
      </c>
      <c r="L355" s="105">
        <v>190.5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5" s="106">
        <v>0.375</v>
      </c>
      <c r="P355" s="106">
        <v>8.3333333333333329E-2</v>
      </c>
      <c r="Q355" s="105">
        <v>50</v>
      </c>
      <c r="R355" s="10" t="str">
        <f>IFERROR(_xlfn.XLOOKUP(F355, BS_ATIVIDADE[ATIVIDADE],BS_ATIVIDADE[UNIDADE] ), "*")</f>
        <v>Nº DE DORMENTES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5" s="105" t="s">
        <v>1104</v>
      </c>
      <c r="W355" s="151" t="s">
        <v>1332</v>
      </c>
      <c r="X355" s="104" t="s">
        <v>421</v>
      </c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5" t="str">
        <f>IF(BS_CONTROLE[[#This Row],[Entre - Estações]]=0, "-", BS_CONTROLE[[#This Row],[Entre - Estações]])</f>
        <v>ZDY-ZFY</v>
      </c>
      <c r="AN355" s="105" t="str">
        <f>IF(BS_CONTROLE[[#This Row],[SB]]=0, "-", BS_CONTROLE[[#This Row],[SB]])</f>
        <v>189ZFY</v>
      </c>
      <c r="AO355" s="105">
        <f>IF(BS_CONTROLE[[#This Row],[SUB]]=0, "-", BS_CONTROLE[[#This Row],[SUB]])</f>
        <v>56</v>
      </c>
      <c r="AP355" s="105">
        <f>BS_CONTROLE[[#This Row],[KM - Inicio]]</f>
        <v>191</v>
      </c>
      <c r="AQ355" s="105">
        <f>BS_CONTROLE[[#This Row],[KM - Inicio]]</f>
        <v>191</v>
      </c>
      <c r="AR355" s="108"/>
      <c r="AS355" s="108"/>
      <c r="AT355" s="108"/>
      <c r="AU355" s="136"/>
      <c r="AV355" s="136"/>
      <c r="AW355" s="14"/>
      <c r="AX355" s="14"/>
      <c r="AY355" s="164">
        <f t="shared" si="36"/>
        <v>0</v>
      </c>
      <c r="AZ355" s="153"/>
      <c r="BA355" s="109"/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38"/>
        <v>Produção e Intervalo</v>
      </c>
      <c r="BR355" s="19">
        <f t="shared" si="39"/>
        <v>0</v>
      </c>
      <c r="BS355" s="19">
        <f t="shared" si="40"/>
        <v>0</v>
      </c>
      <c r="BT355" s="8" t="str">
        <f t="shared" si="41"/>
        <v/>
      </c>
    </row>
    <row r="356" spans="1:72">
      <c r="A356" s="47" t="str">
        <f t="shared" si="37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6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8"/>
        <v>Aderente</v>
      </c>
      <c r="BR356" s="19" t="str">
        <f t="shared" si="39"/>
        <v>*</v>
      </c>
      <c r="BS356" s="19" t="str">
        <f t="shared" si="40"/>
        <v>*</v>
      </c>
      <c r="BT356" s="8" t="str">
        <f t="shared" si="41"/>
        <v/>
      </c>
    </row>
    <row r="357" spans="1:72">
      <c r="A357" s="47" t="str">
        <f t="shared" si="37"/>
        <v>E1746067</v>
      </c>
      <c r="B357" s="102">
        <v>46067</v>
      </c>
      <c r="C357" s="135">
        <f>IF(BS_CONTROLE[[#This Row],[DATA]]="","",WEEKNUM(BS_CONTROLE[[#This Row],[DATA]]))</f>
        <v>7</v>
      </c>
      <c r="D357" s="104" t="s">
        <v>737</v>
      </c>
      <c r="E357" s="159">
        <v>4</v>
      </c>
      <c r="F357" s="126" t="s">
        <v>595</v>
      </c>
      <c r="G357" s="142" t="str">
        <f>IF(D357="","*",VLOOKUP(F357,BS_ATIVIDADE[],3,FALSE))</f>
        <v>CAMINHÂO - SOLDA</v>
      </c>
      <c r="H357" s="106" t="s">
        <v>201</v>
      </c>
      <c r="I357" s="106" t="s">
        <v>201</v>
      </c>
      <c r="J357" s="105">
        <v>55</v>
      </c>
      <c r="K357" s="105">
        <v>100.95099999999999</v>
      </c>
      <c r="L357" s="105">
        <v>101.16500000000001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57" s="106">
        <v>0.39583333333333331</v>
      </c>
      <c r="P357" s="106">
        <v>0.125</v>
      </c>
      <c r="Q357" s="105">
        <v>2</v>
      </c>
      <c r="R357" s="10" t="str">
        <f>IFERROR(_xlfn.XLOOKUP(F357, BS_ATIVIDADE[ATIVIDADE],BS_ATIVIDADE[UNIDADE] ), "*")</f>
        <v>Nº DE SOLDA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7" s="105" t="s">
        <v>1084</v>
      </c>
      <c r="W357" s="151" t="s">
        <v>1085</v>
      </c>
      <c r="X357" s="104" t="s">
        <v>421</v>
      </c>
      <c r="Y357" s="129"/>
      <c r="Z357" s="104"/>
      <c r="AA357" s="105">
        <v>1</v>
      </c>
      <c r="AB357" s="103" t="s">
        <v>412</v>
      </c>
      <c r="AC357" s="152"/>
      <c r="AD357" s="107">
        <v>0.35416666666666669</v>
      </c>
      <c r="AE357" s="105">
        <v>6251</v>
      </c>
      <c r="AF357" s="105" t="s">
        <v>593</v>
      </c>
      <c r="AG357" s="105" t="s">
        <v>593</v>
      </c>
      <c r="AH357" s="15"/>
      <c r="AI357" s="126" t="str">
        <f>IF(BS_CONTROLE[[#This Row],[Atividade]]=0, "-", BS_CONTROLE[[#This Row],[Atividade]])</f>
        <v>CAMINHÃO DE SOLDA</v>
      </c>
      <c r="AJ357" s="9" t="str">
        <f>IF(BS_CONTROLE[[#This Row],[Atividade]]=0, "-", BS_CONTROLE[[#This Row],[Atividade]])</f>
        <v>CAMINHÃO DE SOLDA</v>
      </c>
      <c r="AK357" s="31" t="str">
        <f>BS_CONTROLE[[#This Row],[Local - Partida]]</f>
        <v>102ZKW2</v>
      </c>
      <c r="AL357" s="31" t="str">
        <f>BS_CONTROLE[[#This Row],[Local - Encerramento]]</f>
        <v>102ZKW2</v>
      </c>
      <c r="AM357" s="105" t="str">
        <f>IF(BS_CONTROLE[[#This Row],[Entre - Estações]]=0, "-", BS_CONTROLE[[#This Row],[Entre - Estações]])</f>
        <v>ZKW-ZLU</v>
      </c>
      <c r="AN357" s="105" t="str">
        <f>IF(BS_CONTROLE[[#This Row],[SB]]=0, "-", BS_CONTROLE[[#This Row],[SB]])</f>
        <v>102ZKW2</v>
      </c>
      <c r="AO357" s="105">
        <f>IF(BS_CONTROLE[[#This Row],[SUB]]=0, "-", BS_CONTROLE[[#This Row],[SUB]])</f>
        <v>55</v>
      </c>
      <c r="AP357" s="105">
        <f>BS_CONTROLE[[#This Row],[KM - Inicio]]</f>
        <v>100.95099999999999</v>
      </c>
      <c r="AQ357" s="105">
        <f>BS_CONTROLE[[#This Row],[KM - Inicio]]</f>
        <v>100.95099999999999</v>
      </c>
      <c r="AR357" s="108"/>
      <c r="AS357" s="108"/>
      <c r="AT357" s="108"/>
      <c r="AU357" s="136"/>
      <c r="AV357" s="136"/>
      <c r="AW357" s="14"/>
      <c r="AX357" s="14"/>
      <c r="AY357" s="164">
        <f t="shared" si="36"/>
        <v>0</v>
      </c>
      <c r="AZ357" s="153"/>
      <c r="BA357" s="109"/>
      <c r="BB357" s="10" t="str">
        <f>IFERROR(_xlfn.XLOOKUP(AI357, BS_ATIVIDADE[ATIVIDADE],BS_ATIVIDADE[UNIDADE] ), "*")</f>
        <v>Nº DE SOLDA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38"/>
        <v>Produção e Intervalo</v>
      </c>
      <c r="BR357" s="19">
        <f t="shared" si="39"/>
        <v>0</v>
      </c>
      <c r="BS357" s="19">
        <f t="shared" si="40"/>
        <v>0</v>
      </c>
      <c r="BT357" s="8" t="str">
        <f t="shared" si="41"/>
        <v/>
      </c>
    </row>
    <row r="358" spans="1:72">
      <c r="A358" s="47" t="str">
        <f t="shared" si="37"/>
        <v>W6046067</v>
      </c>
      <c r="B358" s="102">
        <v>46067</v>
      </c>
      <c r="C358" s="135">
        <f>IF(BS_CONTROLE[[#This Row],[DATA]]="","",WEEKNUM(BS_CONTROLE[[#This Row],[DATA]]))</f>
        <v>7</v>
      </c>
      <c r="D358" s="104" t="s">
        <v>826</v>
      </c>
      <c r="E358" s="159">
        <v>352</v>
      </c>
      <c r="F358" s="126" t="s">
        <v>604</v>
      </c>
      <c r="G358" s="142" t="str">
        <f>IF(D358="","*",VLOOKUP(F358,BS_ATIVIDADE[],3,FALSE))</f>
        <v>OUTROS</v>
      </c>
      <c r="H358" s="106" t="s">
        <v>201</v>
      </c>
      <c r="I358" s="106" t="s">
        <v>201</v>
      </c>
      <c r="J358" s="105">
        <v>55</v>
      </c>
      <c r="K358" s="105">
        <v>103.6</v>
      </c>
      <c r="L358" s="105">
        <v>113.3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8" s="127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8" s="106">
        <v>0.39583333333333331</v>
      </c>
      <c r="P358" s="106">
        <v>4.1666666666666664E-2</v>
      </c>
      <c r="Q358" s="105">
        <v>1</v>
      </c>
      <c r="R358" s="10" t="str">
        <f>IFERROR(_xlfn.XLOOKUP(F358, BS_ATIVIDADE[ATIVIDADE],BS_ATIVIDADE[UNIDADE] ), "*")</f>
        <v>BINÁRIO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8" s="105" t="s">
        <v>1220</v>
      </c>
      <c r="W358" s="151" t="s">
        <v>1499</v>
      </c>
      <c r="X358" s="104" t="s">
        <v>421</v>
      </c>
      <c r="Y358" s="129"/>
      <c r="Z358" s="104"/>
      <c r="AA358" s="105">
        <v>1</v>
      </c>
      <c r="AB358" s="103" t="s">
        <v>412</v>
      </c>
      <c r="AC358" s="152"/>
      <c r="AD358" s="107">
        <v>0.35416666666666669</v>
      </c>
      <c r="AE358" s="105">
        <v>7694</v>
      </c>
      <c r="AF358" s="105" t="s">
        <v>593</v>
      </c>
      <c r="AG358" s="105" t="s">
        <v>593</v>
      </c>
      <c r="AH358" s="15"/>
      <c r="AI358" s="126" t="str">
        <f>IF(BS_CONTROLE[[#This Row],[Atividade]]=0, "-", BS_CONTROLE[[#This Row],[Atividade]])</f>
        <v>DESCARGA DE MATERIAL</v>
      </c>
      <c r="AJ358" s="9" t="str">
        <f>IF(BS_CONTROLE[[#This Row],[Atividade]]=0, "-", BS_CONTROLE[[#This Row],[Atividade]])</f>
        <v>DESCARGA DE MATERIAL</v>
      </c>
      <c r="AK358" s="31" t="str">
        <f>BS_CONTROLE[[#This Row],[Local - Partida]]</f>
        <v>102ZKW2</v>
      </c>
      <c r="AL358" s="31" t="str">
        <f>BS_CONTROLE[[#This Row],[Local - Encerramento]]</f>
        <v>102ZKW2</v>
      </c>
      <c r="AM358" s="105" t="str">
        <f>IF(BS_CONTROLE[[#This Row],[Entre - Estações]]=0, "-", BS_CONTROLE[[#This Row],[Entre - Estações]])</f>
        <v>ZKW-ZLU</v>
      </c>
      <c r="AN358" s="105">
        <f>IF(BS_CONTROLE[[#This Row],[SB]]=0, "-", BS_CONTROLE[[#This Row],[SB]])</f>
        <v>1051032</v>
      </c>
      <c r="AO358" s="105">
        <f>IF(BS_CONTROLE[[#This Row],[SUB]]=0, "-", BS_CONTROLE[[#This Row],[SUB]])</f>
        <v>55</v>
      </c>
      <c r="AP358" s="105">
        <f>BS_CONTROLE[[#This Row],[KM - Inicio]]</f>
        <v>103.6</v>
      </c>
      <c r="AQ358" s="105">
        <f>BS_CONTROLE[[#This Row],[KM - Inicio]]</f>
        <v>103.6</v>
      </c>
      <c r="AR358" s="108"/>
      <c r="AS358" s="108"/>
      <c r="AT358" s="108"/>
      <c r="AU358" s="136"/>
      <c r="AV358" s="136"/>
      <c r="AW358" s="14"/>
      <c r="AX358" s="14"/>
      <c r="AY358" s="164">
        <f t="shared" si="36"/>
        <v>0</v>
      </c>
      <c r="AZ358" s="153"/>
      <c r="BA358" s="109"/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 t="shared" si="38"/>
        <v>Produção e Intervalo</v>
      </c>
      <c r="BR358" s="19">
        <f t="shared" si="39"/>
        <v>0</v>
      </c>
      <c r="BS358" s="19">
        <f t="shared" si="40"/>
        <v>0</v>
      </c>
      <c r="BT358" s="8" t="str">
        <f t="shared" si="41"/>
        <v/>
      </c>
    </row>
    <row r="359" spans="1:72">
      <c r="A359" s="47" t="str">
        <f t="shared" si="37"/>
        <v>DIEGO (TP-681)46067</v>
      </c>
      <c r="B359" s="102">
        <v>46067</v>
      </c>
      <c r="C359" s="135">
        <f>IF(BS_CONTROLE[[#This Row],[DATA]]="","",WEEKNUM(BS_CONTROLE[[#This Row],[DATA]]))</f>
        <v>7</v>
      </c>
      <c r="D359" s="104" t="s">
        <v>871</v>
      </c>
      <c r="E359" s="159">
        <v>316</v>
      </c>
      <c r="F359" s="126" t="s">
        <v>782</v>
      </c>
      <c r="G359" s="142" t="str">
        <f>IF(D359="","*",VLOOKUP(F359,BS_ATIVIDADE[],3,FALSE))</f>
        <v>TRILHO - SUBSTITUIÇÂO</v>
      </c>
      <c r="H359" s="106" t="s">
        <v>593</v>
      </c>
      <c r="I359" s="106" t="s">
        <v>593</v>
      </c>
      <c r="J359" s="105">
        <v>55</v>
      </c>
      <c r="K359" s="105">
        <v>104.83</v>
      </c>
      <c r="L359" s="105" t="s">
        <v>593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9" s="127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9" s="106">
        <v>0.45833333333333331</v>
      </c>
      <c r="P359" s="106">
        <v>8.3333333333333329E-2</v>
      </c>
      <c r="Q359" s="105">
        <v>312</v>
      </c>
      <c r="R359" s="10" t="str">
        <f>IFERROR(_xlfn.XLOOKUP(F359, BS_ATIVIDADE[ATIVIDADE],BS_ATIVIDADE[UNIDADE] ), "*")</f>
        <v>M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9" s="105" t="s">
        <v>1220</v>
      </c>
      <c r="W359" s="151" t="s">
        <v>1336</v>
      </c>
      <c r="X359" s="104" t="s">
        <v>421</v>
      </c>
      <c r="Y359" s="129"/>
      <c r="Z359" s="104"/>
      <c r="AA359" s="105" t="s">
        <v>593</v>
      </c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PDM - SUBSTITUIÇÃO - TRILHO</v>
      </c>
      <c r="AJ359" s="9" t="str">
        <f>IF(BS_CONTROLE[[#This Row],[Atividade]]=0, "-", BS_CONTROLE[[#This Row],[Atividade]])</f>
        <v>PDM - SUBSTITUIÇÃO - TRILHO</v>
      </c>
      <c r="AK359" s="31" t="str">
        <f>BS_CONTROLE[[#This Row],[Local - Partida]]</f>
        <v>-</v>
      </c>
      <c r="AL359" s="31" t="str">
        <f>BS_CONTROLE[[#This Row],[Local - Encerramento]]</f>
        <v>-</v>
      </c>
      <c r="AM359" s="105" t="str">
        <f>IF(BS_CONTROLE[[#This Row],[Entre - Estações]]=0, "-", BS_CONTROLE[[#This Row],[Entre - Estações]])</f>
        <v>ZKW-ZLU</v>
      </c>
      <c r="AN359" s="105">
        <f>IF(BS_CONTROLE[[#This Row],[SB]]=0, "-", BS_CONTROLE[[#This Row],[SB]])</f>
        <v>1051032</v>
      </c>
      <c r="AO359" s="105">
        <f>IF(BS_CONTROLE[[#This Row],[SUB]]=0, "-", BS_CONTROLE[[#This Row],[SUB]])</f>
        <v>55</v>
      </c>
      <c r="AP359" s="105">
        <f>BS_CONTROLE[[#This Row],[KM - Inicio]]</f>
        <v>104.83</v>
      </c>
      <c r="AQ359" s="105">
        <f>BS_CONTROLE[[#This Row],[KM - Inicio]]</f>
        <v>104.83</v>
      </c>
      <c r="AR359" s="108"/>
      <c r="AS359" s="108"/>
      <c r="AT359" s="108"/>
      <c r="AU359" s="136"/>
      <c r="AV359" s="136"/>
      <c r="AW359" s="14"/>
      <c r="AX359" s="14"/>
      <c r="AY359" s="164">
        <f t="shared" si="36"/>
        <v>0</v>
      </c>
      <c r="AZ359" s="153"/>
      <c r="BA359" s="109"/>
      <c r="BB359" s="10" t="str">
        <f>IFERROR(_xlfn.XLOOKUP(AI359, BS_ATIVIDADE[ATIVIDADE],BS_ATIVIDADE[UNIDADE] ), "*")</f>
        <v>M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38"/>
        <v>Produção e Intervalo</v>
      </c>
      <c r="BR359" s="19">
        <f t="shared" si="39"/>
        <v>0</v>
      </c>
      <c r="BS359" s="19">
        <f t="shared" si="40"/>
        <v>0</v>
      </c>
      <c r="BT359" s="8" t="str">
        <f t="shared" si="41"/>
        <v/>
      </c>
    </row>
    <row r="360" spans="1:72">
      <c r="A360" s="47" t="str">
        <f t="shared" si="37"/>
        <v>V8946067</v>
      </c>
      <c r="B360" s="102">
        <v>46067</v>
      </c>
      <c r="C360" s="135">
        <f>IF(BS_CONTROLE[[#This Row],[DATA]]="","",WEEKNUM(BS_CONTROLE[[#This Row],[DATA]]))</f>
        <v>7</v>
      </c>
      <c r="D360" s="104" t="s">
        <v>803</v>
      </c>
      <c r="E360" s="159"/>
      <c r="F360" s="126" t="s">
        <v>698</v>
      </c>
      <c r="G360" s="142" t="str">
        <f>IF(D360="","*",VLOOKUP(F360,BS_ATIVIDADE[],3,FALSE))</f>
        <v>MECANIZAÇÃO - SOCADORA</v>
      </c>
      <c r="H360" s="106" t="s">
        <v>201</v>
      </c>
      <c r="I360" s="106" t="s">
        <v>201</v>
      </c>
      <c r="J360" s="105">
        <v>55</v>
      </c>
      <c r="K360" s="105">
        <v>146</v>
      </c>
      <c r="L360" s="105" t="s">
        <v>593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360" s="106">
        <v>0.375</v>
      </c>
      <c r="P360" s="106">
        <v>8.3333333333333329E-2</v>
      </c>
      <c r="Q360" s="105">
        <v>480</v>
      </c>
      <c r="R360" s="10" t="str">
        <f>IFERROR(_xlfn.XLOOKUP(F360, BS_ATIVIDADE[ATIVIDADE],BS_ATIVIDADE[UNIDADE] ), "*")</f>
        <v>M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0" s="151" t="s">
        <v>1061</v>
      </c>
      <c r="W360" s="151" t="s">
        <v>1050</v>
      </c>
      <c r="X360" s="104" t="s">
        <v>421</v>
      </c>
      <c r="Y360" s="129"/>
      <c r="Z360" s="104"/>
      <c r="AA360" s="105">
        <v>1</v>
      </c>
      <c r="AB360" s="103" t="s">
        <v>412</v>
      </c>
      <c r="AC360" s="152"/>
      <c r="AD360" s="107">
        <v>0.35416666666666669</v>
      </c>
      <c r="AE360" s="105">
        <v>6239</v>
      </c>
      <c r="AF360" s="105" t="s">
        <v>593</v>
      </c>
      <c r="AG360" s="105"/>
      <c r="AH360" s="15"/>
      <c r="AI360" s="126" t="str">
        <f>IF(BS_CONTROLE[[#This Row],[Atividade]]=0, "-", BS_CONTROLE[[#This Row],[Atividade]])</f>
        <v>MECANIZAÇÃO - SOCADORA</v>
      </c>
      <c r="AJ360" s="9" t="str">
        <f>IF(BS_CONTROLE[[#This Row],[Atividade]]=0, "-", BS_CONTROLE[[#This Row],[Atividade]])</f>
        <v>MECANIZAÇÃO - SOCADORA</v>
      </c>
      <c r="AK360" s="31" t="str">
        <f>BS_CONTROLE[[#This Row],[Local - Partida]]</f>
        <v>102ZKW2</v>
      </c>
      <c r="AL360" s="31" t="str">
        <f>BS_CONTROLE[[#This Row],[Local - Encerramento]]</f>
        <v>102ZKW2</v>
      </c>
      <c r="AM360" s="105" t="str">
        <f>IF(BS_CONTROLE[[#This Row],[Entre - Estações]]=0, "-", BS_CONTROLE[[#This Row],[Entre - Estações]])</f>
        <v>ZEJ</v>
      </c>
      <c r="AN360" s="105" t="str">
        <f>IF(BS_CONTROLE[[#This Row],[SB]]=0, "-", BS_CONTROLE[[#This Row],[SB]])</f>
        <v>ZEJ2</v>
      </c>
      <c r="AO360" s="105">
        <f>IF(BS_CONTROLE[[#This Row],[SUB]]=0, "-", BS_CONTROLE[[#This Row],[SUB]])</f>
        <v>55</v>
      </c>
      <c r="AP360" s="105">
        <f>BS_CONTROLE[[#This Row],[KM - Inicio]]</f>
        <v>146</v>
      </c>
      <c r="AQ360" s="105">
        <f>BS_CONTROLE[[#This Row],[KM - Inicio]]</f>
        <v>146</v>
      </c>
      <c r="AR360" s="108"/>
      <c r="AS360" s="108"/>
      <c r="AT360" s="108"/>
      <c r="AU360" s="136"/>
      <c r="AV360" s="136"/>
      <c r="AW360" s="14"/>
      <c r="AX360" s="14"/>
      <c r="AY360" s="164">
        <f t="shared" si="36"/>
        <v>0</v>
      </c>
      <c r="AZ360" s="153"/>
      <c r="BA360" s="109"/>
      <c r="BB360" s="10" t="str">
        <f>IFERROR(_xlfn.XLOOKUP(AI360, BS_ATIVIDADE[ATIVIDADE],BS_ATIVIDADE[UNIDADE] ), "*")</f>
        <v>M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38"/>
        <v>Produção e Intervalo</v>
      </c>
      <c r="BR360" s="19">
        <f t="shared" si="39"/>
        <v>0</v>
      </c>
      <c r="BS360" s="19">
        <f t="shared" si="40"/>
        <v>0</v>
      </c>
      <c r="BT360" s="8" t="str">
        <f t="shared" si="41"/>
        <v/>
      </c>
    </row>
    <row r="361" spans="1:72">
      <c r="A361" s="47" t="str">
        <f t="shared" si="37"/>
        <v>CLEBISON (TP-728)46067</v>
      </c>
      <c r="B361" s="102">
        <v>46067</v>
      </c>
      <c r="C361" s="135">
        <f>IF(BS_CONTROLE[[#This Row],[DATA]]="","",WEEKNUM(BS_CONTROLE[[#This Row],[DATA]]))</f>
        <v>7</v>
      </c>
      <c r="D361" s="104" t="s">
        <v>864</v>
      </c>
      <c r="E361" s="159">
        <v>355</v>
      </c>
      <c r="F361" s="126" t="s">
        <v>775</v>
      </c>
      <c r="G361" s="142" t="str">
        <f>IF(D361="","*",VLOOKUP(F361,BS_ATIVIDADE[],3,FALSE))</f>
        <v>SOLDA</v>
      </c>
      <c r="H361" s="106" t="s">
        <v>593</v>
      </c>
      <c r="I361" s="106" t="s">
        <v>593</v>
      </c>
      <c r="J361" s="105">
        <v>55</v>
      </c>
      <c r="K361" s="105">
        <v>148.72999999999999</v>
      </c>
      <c r="L361" s="105">
        <v>149.04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1" s="127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1" s="106">
        <v>0.45833333333333331</v>
      </c>
      <c r="P361" s="106">
        <v>8.3333333333333329E-2</v>
      </c>
      <c r="Q361" s="105">
        <v>1</v>
      </c>
      <c r="R361" s="10" t="str">
        <f>IFERROR(_xlfn.XLOOKUP(F361, BS_ATIVIDADE[ATIVIDADE],BS_ATIVIDADE[UNIDADE] ), "*")</f>
        <v>Nº DE SOLDA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1" s="105" t="s">
        <v>1220</v>
      </c>
      <c r="W361" s="151" t="s">
        <v>1055</v>
      </c>
      <c r="X361" s="104" t="s">
        <v>421</v>
      </c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PDM - SOLDA</v>
      </c>
      <c r="AJ361" s="9" t="str">
        <f>IF(BS_CONTROLE[[#This Row],[Atividade]]=0, "-", BS_CONTROLE[[#This Row],[Atividade]])</f>
        <v>PDM - SOLDA</v>
      </c>
      <c r="AK361" s="31" t="str">
        <f>BS_CONTROLE[[#This Row],[Local - Partida]]</f>
        <v>-</v>
      </c>
      <c r="AL361" s="31" t="str">
        <f>BS_CONTROLE[[#This Row],[Local - Encerramento]]</f>
        <v>-</v>
      </c>
      <c r="AM361" s="105" t="str">
        <f>IF(BS_CONTROLE[[#This Row],[Entre - Estações]]=0, "-", BS_CONTROLE[[#This Row],[Entre - Estações]])</f>
        <v>ZEJ-ZRB</v>
      </c>
      <c r="AN361" s="105">
        <f>IF(BS_CONTROLE[[#This Row],[SB]]=0, "-", BS_CONTROLE[[#This Row],[SB]])</f>
        <v>1491482</v>
      </c>
      <c r="AO361" s="105">
        <f>IF(BS_CONTROLE[[#This Row],[SUB]]=0, "-", BS_CONTROLE[[#This Row],[SUB]])</f>
        <v>55</v>
      </c>
      <c r="AP361" s="105">
        <f>BS_CONTROLE[[#This Row],[KM - Inicio]]</f>
        <v>148.72999999999999</v>
      </c>
      <c r="AQ361" s="105">
        <f>BS_CONTROLE[[#This Row],[KM - Inicio]]</f>
        <v>148.72999999999999</v>
      </c>
      <c r="AR361" s="108"/>
      <c r="AS361" s="108"/>
      <c r="AT361" s="108"/>
      <c r="AU361" s="136"/>
      <c r="AV361" s="136"/>
      <c r="AW361" s="14"/>
      <c r="AX361" s="14"/>
      <c r="AY361" s="164">
        <f t="shared" si="36"/>
        <v>0</v>
      </c>
      <c r="AZ361" s="153"/>
      <c r="BA361" s="109"/>
      <c r="BB361" s="10" t="str">
        <f>IFERROR(_xlfn.XLOOKUP(AI361, BS_ATIVIDADE[ATIVIDADE],BS_ATIVIDADE[UNIDADE] ), "*")</f>
        <v>Nº DE SOLDA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38"/>
        <v>Produção e Intervalo</v>
      </c>
      <c r="BR361" s="19">
        <f t="shared" si="39"/>
        <v>0</v>
      </c>
      <c r="BS361" s="19">
        <f t="shared" si="40"/>
        <v>0</v>
      </c>
      <c r="BT361" s="8" t="str">
        <f t="shared" si="41"/>
        <v/>
      </c>
    </row>
    <row r="362" spans="1:72">
      <c r="A362" s="47" t="str">
        <f t="shared" si="37"/>
        <v>ISMAEL(TP-726)46067</v>
      </c>
      <c r="B362" s="102">
        <v>46067</v>
      </c>
      <c r="C362" s="135">
        <f>IF(BS_CONTROLE[[#This Row],[DATA]]="","",WEEKNUM(BS_CONTROLE[[#This Row],[DATA]]))</f>
        <v>7</v>
      </c>
      <c r="D362" s="104" t="s">
        <v>892</v>
      </c>
      <c r="E362" s="159">
        <v>356</v>
      </c>
      <c r="F362" s="126" t="s">
        <v>775</v>
      </c>
      <c r="G362" s="142" t="str">
        <f>IF(D362="","*",VLOOKUP(F362,BS_ATIVIDADE[],3,FALSE))</f>
        <v>SOLDA</v>
      </c>
      <c r="H362" s="106"/>
      <c r="I362" s="106"/>
      <c r="J362" s="105">
        <v>55</v>
      </c>
      <c r="K362" s="105">
        <v>148.72999999999999</v>
      </c>
      <c r="L362" s="105">
        <v>149.04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2" s="127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2" s="106">
        <v>0.45833333333333331</v>
      </c>
      <c r="P362" s="106">
        <v>8.3333333333333329E-2</v>
      </c>
      <c r="Q362" s="105">
        <v>1</v>
      </c>
      <c r="R362" s="10" t="str">
        <f>IFERROR(_xlfn.XLOOKUP(F362, BS_ATIVIDADE[ATIVIDADE],BS_ATIVIDADE[UNIDADE] ), "*")</f>
        <v>Nº DE SOLDA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2" s="105" t="s">
        <v>1220</v>
      </c>
      <c r="W362" s="151" t="s">
        <v>1055</v>
      </c>
      <c r="X362" s="104" t="s">
        <v>421</v>
      </c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PDM - SOLDA</v>
      </c>
      <c r="AJ362" s="9" t="str">
        <f>IF(BS_CONTROLE[[#This Row],[Atividade]]=0, "-", BS_CONTROLE[[#This Row],[Atividade]])</f>
        <v>PDM - SOLDA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ZEJ-ZRB</v>
      </c>
      <c r="AN362" s="105">
        <f>IF(BS_CONTROLE[[#This Row],[SB]]=0, "-", BS_CONTROLE[[#This Row],[SB]])</f>
        <v>1491482</v>
      </c>
      <c r="AO362" s="105">
        <f>IF(BS_CONTROLE[[#This Row],[SUB]]=0, "-", BS_CONTROLE[[#This Row],[SUB]])</f>
        <v>55</v>
      </c>
      <c r="AP362" s="105">
        <f>BS_CONTROLE[[#This Row],[KM - Inicio]]</f>
        <v>148.72999999999999</v>
      </c>
      <c r="AQ362" s="105">
        <f>BS_CONTROLE[[#This Row],[KM - Inicio]]</f>
        <v>148.72999999999999</v>
      </c>
      <c r="AR362" s="108"/>
      <c r="AS362" s="108"/>
      <c r="AT362" s="108"/>
      <c r="AU362" s="136"/>
      <c r="AV362" s="136"/>
      <c r="AW362" s="14"/>
      <c r="AX362" s="14"/>
      <c r="AY362" s="164">
        <f t="shared" si="36"/>
        <v>0</v>
      </c>
      <c r="AZ362" s="153"/>
      <c r="BA362" s="109"/>
      <c r="BB362" s="10" t="str">
        <f>IFERROR(_xlfn.XLOOKUP(AI362, BS_ATIVIDADE[ATIVIDADE],BS_ATIVIDADE[UNIDADE] ), "*")</f>
        <v>Nº DE SOLDA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38"/>
        <v>Produção e Intervalo</v>
      </c>
      <c r="BR362" s="19">
        <f t="shared" si="39"/>
        <v>0</v>
      </c>
      <c r="BS362" s="19">
        <f t="shared" si="40"/>
        <v>0</v>
      </c>
      <c r="BT362" s="8" t="str">
        <f t="shared" si="41"/>
        <v/>
      </c>
    </row>
    <row r="363" spans="1:72">
      <c r="A363" s="47" t="str">
        <f t="shared" si="37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6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8"/>
        <v>Aderente</v>
      </c>
      <c r="BR363" s="19" t="str">
        <f t="shared" si="39"/>
        <v>*</v>
      </c>
      <c r="BS363" s="19" t="str">
        <f t="shared" si="40"/>
        <v>*</v>
      </c>
      <c r="BT363" s="8" t="str">
        <f t="shared" si="41"/>
        <v/>
      </c>
    </row>
    <row r="364" spans="1:72">
      <c r="A364" s="47" t="str">
        <f t="shared" si="37"/>
        <v>MATEUS (TP-809)46067</v>
      </c>
      <c r="B364" s="102">
        <v>46067</v>
      </c>
      <c r="C364" s="135">
        <f>IF(BS_CONTROLE[[#This Row],[DATA]]="","",WEEKNUM(BS_CONTROLE[[#This Row],[DATA]]))</f>
        <v>7</v>
      </c>
      <c r="D364" s="104" t="s">
        <v>919</v>
      </c>
      <c r="E364" s="159">
        <v>358</v>
      </c>
      <c r="F364" s="126" t="s">
        <v>726</v>
      </c>
      <c r="G364" s="142" t="str">
        <f>IF(D364="","*",VLOOKUP(F364,BS_ATIVIDADE[],3,FALSE))</f>
        <v>MODERNIZAÇÃO</v>
      </c>
      <c r="H364" s="106" t="s">
        <v>593</v>
      </c>
      <c r="I364" s="106" t="s">
        <v>593</v>
      </c>
      <c r="J364" s="105">
        <v>48</v>
      </c>
      <c r="K364" s="105">
        <v>126.83</v>
      </c>
      <c r="L364" s="105" t="s">
        <v>593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ZYQ1261</v>
      </c>
      <c r="O364" s="106">
        <v>0.35416666666666669</v>
      </c>
      <c r="P364" s="106">
        <v>8.3333333333333329E-2</v>
      </c>
      <c r="Q364" s="105">
        <v>1</v>
      </c>
      <c r="R364" s="10" t="str">
        <f>IFERROR(_xlfn.XLOOKUP(F364, BS_ATIVIDADE[ATIVIDADE],BS_ATIVIDADE[UNIDADE] ), "*")</f>
        <v>Nº DE SOLDA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4" s="105" t="s">
        <v>1500</v>
      </c>
      <c r="W364" s="151" t="s">
        <v>1055</v>
      </c>
      <c r="X364" s="104" t="s">
        <v>421</v>
      </c>
      <c r="Y364" s="129"/>
      <c r="Z364" s="104"/>
      <c r="AA364" s="105" t="s">
        <v>593</v>
      </c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MODERNIZAÇÃO - SOLDA</v>
      </c>
      <c r="AJ364" s="9" t="str">
        <f>IF(BS_CONTROLE[[#This Row],[Atividade]]=0, "-", BS_CONTROLE[[#This Row],[Atividade]])</f>
        <v>MODERNIZAÇÃO - SOLDA</v>
      </c>
      <c r="AK364" s="31" t="str">
        <f>BS_CONTROLE[[#This Row],[Local - Partida]]</f>
        <v>-</v>
      </c>
      <c r="AL364" s="31" t="str">
        <f>BS_CONTROLE[[#This Row],[Local - Encerramento]]</f>
        <v>-</v>
      </c>
      <c r="AM364" s="105" t="str">
        <f>IF(BS_CONTROLE[[#This Row],[Entre - Estações]]=0, "-", BS_CONTROLE[[#This Row],[Entre - Estações]])</f>
        <v>ZWI-ZEM</v>
      </c>
      <c r="AN364" s="105" t="str">
        <f>IF(BS_CONTROLE[[#This Row],[SB]]=0, "-", BS_CONTROLE[[#This Row],[SB]])</f>
        <v>ZYQ1261</v>
      </c>
      <c r="AO364" s="105">
        <f>IF(BS_CONTROLE[[#This Row],[SUB]]=0, "-", BS_CONTROLE[[#This Row],[SUB]])</f>
        <v>48</v>
      </c>
      <c r="AP364" s="105">
        <f>BS_CONTROLE[[#This Row],[KM - Inicio]]</f>
        <v>126.83</v>
      </c>
      <c r="AQ364" s="105">
        <f>BS_CONTROLE[[#This Row],[KM - Inicio]]</f>
        <v>126.83</v>
      </c>
      <c r="AR364" s="108"/>
      <c r="AS364" s="108"/>
      <c r="AT364" s="108"/>
      <c r="AU364" s="136"/>
      <c r="AV364" s="136"/>
      <c r="AW364" s="14"/>
      <c r="AX364" s="14"/>
      <c r="AY364" s="164">
        <f t="shared" si="36"/>
        <v>0</v>
      </c>
      <c r="AZ364" s="153"/>
      <c r="BA364" s="109"/>
      <c r="BB364" s="10" t="str">
        <f>IFERROR(_xlfn.XLOOKUP(AI364, BS_ATIVIDADE[ATIVIDADE],BS_ATIVIDADE[UNIDADE] ), "*")</f>
        <v>Nº DE SOLDA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38"/>
        <v>Produção e Intervalo</v>
      </c>
      <c r="BR364" s="19">
        <f t="shared" si="39"/>
        <v>0</v>
      </c>
      <c r="BS364" s="19">
        <f t="shared" si="40"/>
        <v>0</v>
      </c>
      <c r="BT364" s="8" t="str">
        <f t="shared" si="41"/>
        <v/>
      </c>
    </row>
    <row r="365" spans="1:72">
      <c r="A365" s="47" t="str">
        <f t="shared" si="37"/>
        <v>ADENISON (TP-810)46067</v>
      </c>
      <c r="B365" s="102">
        <v>46067</v>
      </c>
      <c r="C365" s="135">
        <f>IF(BS_CONTROLE[[#This Row],[DATA]]="","",WEEKNUM(BS_CONTROLE[[#This Row],[DATA]]))</f>
        <v>7</v>
      </c>
      <c r="D365" s="104" t="s">
        <v>847</v>
      </c>
      <c r="E365" s="159">
        <v>359</v>
      </c>
      <c r="F365" s="126" t="s">
        <v>726</v>
      </c>
      <c r="G365" s="142" t="str">
        <f>IF(D365="","*",VLOOKUP(F365,BS_ATIVIDADE[],3,FALSE))</f>
        <v>MODERNIZAÇÃO</v>
      </c>
      <c r="H365" s="106" t="s">
        <v>593</v>
      </c>
      <c r="I365" s="106" t="s">
        <v>593</v>
      </c>
      <c r="J365" s="105">
        <v>48</v>
      </c>
      <c r="K365" s="105">
        <v>125.559</v>
      </c>
      <c r="L365" s="105" t="s">
        <v>593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5" s="127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1261251</v>
      </c>
      <c r="O365" s="106">
        <v>0.35416666666666669</v>
      </c>
      <c r="P365" s="106">
        <v>8.3333333333333329E-2</v>
      </c>
      <c r="Q365" s="105">
        <v>1</v>
      </c>
      <c r="R365" s="10" t="str">
        <f>IFERROR(_xlfn.XLOOKUP(F365, BS_ATIVIDADE[ATIVIDADE],BS_ATIVIDADE[UNIDADE] ), "*")</f>
        <v>Nº DE SOLDA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5" s="105" t="s">
        <v>1500</v>
      </c>
      <c r="W365" s="151" t="s">
        <v>1055</v>
      </c>
      <c r="X365" s="104" t="s">
        <v>421</v>
      </c>
      <c r="Y365" s="129"/>
      <c r="Z365" s="104"/>
      <c r="AA365" s="105" t="s">
        <v>593</v>
      </c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MODERNIZAÇÃO - SOLDA</v>
      </c>
      <c r="AJ365" s="9" t="str">
        <f>IF(BS_CONTROLE[[#This Row],[Atividade]]=0, "-", BS_CONTROLE[[#This Row],[Atividade]])</f>
        <v>MODERNIZAÇÃO - SOLDA</v>
      </c>
      <c r="AK365" s="31" t="str">
        <f>BS_CONTROLE[[#This Row],[Local - Partida]]</f>
        <v>-</v>
      </c>
      <c r="AL365" s="31" t="str">
        <f>BS_CONTROLE[[#This Row],[Local - Encerramento]]</f>
        <v>-</v>
      </c>
      <c r="AM365" s="105" t="str">
        <f>IF(BS_CONTROLE[[#This Row],[Entre - Estações]]=0, "-", BS_CONTROLE[[#This Row],[Entre - Estações]])</f>
        <v>ZWI-ZEM</v>
      </c>
      <c r="AN365" s="105">
        <f>IF(BS_CONTROLE[[#This Row],[SB]]=0, "-", BS_CONTROLE[[#This Row],[SB]])</f>
        <v>1261251</v>
      </c>
      <c r="AO365" s="105">
        <f>IF(BS_CONTROLE[[#This Row],[SUB]]=0, "-", BS_CONTROLE[[#This Row],[SUB]])</f>
        <v>48</v>
      </c>
      <c r="AP365" s="105">
        <f>BS_CONTROLE[[#This Row],[KM - Inicio]]</f>
        <v>125.559</v>
      </c>
      <c r="AQ365" s="105">
        <f>BS_CONTROLE[[#This Row],[KM - Inicio]]</f>
        <v>125.559</v>
      </c>
      <c r="AR365" s="108"/>
      <c r="AS365" s="108"/>
      <c r="AT365" s="108"/>
      <c r="AU365" s="136"/>
      <c r="AV365" s="136"/>
      <c r="AW365" s="14"/>
      <c r="AX365" s="14"/>
      <c r="AY365" s="164">
        <f t="shared" si="36"/>
        <v>0</v>
      </c>
      <c r="AZ365" s="153"/>
      <c r="BA365" s="109"/>
      <c r="BB365" s="10" t="str">
        <f>IFERROR(_xlfn.XLOOKUP(AI365, BS_ATIVIDADE[ATIVIDADE],BS_ATIVIDADE[UNIDADE] ), "*")</f>
        <v>Nº DE SOLDA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38"/>
        <v>Produção e Intervalo</v>
      </c>
      <c r="BR365" s="19">
        <f t="shared" si="39"/>
        <v>0</v>
      </c>
      <c r="BS365" s="19">
        <f t="shared" si="40"/>
        <v>0</v>
      </c>
      <c r="BT365" s="8" t="str">
        <f t="shared" si="41"/>
        <v/>
      </c>
    </row>
    <row r="366" spans="1:72">
      <c r="A366" s="47" t="str">
        <f t="shared" si="37"/>
        <v>JACIANO (TF-674)46067</v>
      </c>
      <c r="B366" s="102">
        <v>46067</v>
      </c>
      <c r="C366" s="135">
        <f>IF(BS_CONTROLE[[#This Row],[DATA]]="","",WEEKNUM(BS_CONTROLE[[#This Row],[DATA]]))</f>
        <v>7</v>
      </c>
      <c r="D366" s="104" t="s">
        <v>893</v>
      </c>
      <c r="E366" s="159">
        <v>360</v>
      </c>
      <c r="F366" s="126" t="s">
        <v>779</v>
      </c>
      <c r="G366" s="142" t="str">
        <f>IF(D366="","*",VLOOKUP(F366,BS_ATIVIDADE[],3,FALSE))</f>
        <v>DORMENTE - SUBSTITUIÇÂO</v>
      </c>
      <c r="H366" s="106" t="s">
        <v>593</v>
      </c>
      <c r="I366" s="106"/>
      <c r="J366" s="105">
        <v>92</v>
      </c>
      <c r="K366" s="105">
        <v>66.25</v>
      </c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66" s="106">
        <v>0.41666666666666669</v>
      </c>
      <c r="P366" s="106">
        <v>8.3333333333333329E-2</v>
      </c>
      <c r="Q366" s="105">
        <v>15</v>
      </c>
      <c r="R366" s="10" t="str">
        <f>IFERROR(_xlfn.XLOOKUP(F366, BS_ATIVIDADE[ATIVIDADE],BS_ATIVIDADE[UNIDADE] ), "*")</f>
        <v>Nº DE DORMENTES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6" s="105" t="s">
        <v>1104</v>
      </c>
      <c r="W366" s="151" t="s">
        <v>1126</v>
      </c>
      <c r="X366" s="104" t="s">
        <v>421</v>
      </c>
      <c r="Y366" s="129"/>
      <c r="Z366" s="104"/>
      <c r="AA366" s="105" t="s">
        <v>593</v>
      </c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ZEZ</v>
      </c>
      <c r="AN366" s="105" t="str">
        <f>IF(BS_CONTROLE[[#This Row],[SB]]=0, "-", BS_CONTROLE[[#This Row],[SB]])</f>
        <v>K67ZEV2</v>
      </c>
      <c r="AO366" s="105">
        <f>IF(BS_CONTROLE[[#This Row],[SUB]]=0, "-", BS_CONTROLE[[#This Row],[SUB]])</f>
        <v>92</v>
      </c>
      <c r="AP366" s="105">
        <f>BS_CONTROLE[[#This Row],[KM - Inicio]]</f>
        <v>66.25</v>
      </c>
      <c r="AQ366" s="105">
        <f>BS_CONTROLE[[#This Row],[KM - Inicio]]</f>
        <v>66.25</v>
      </c>
      <c r="AR366" s="108"/>
      <c r="AS366" s="108"/>
      <c r="AT366" s="108"/>
      <c r="AU366" s="136"/>
      <c r="AV366" s="136"/>
      <c r="AW366" s="14"/>
      <c r="AX366" s="14"/>
      <c r="AY366" s="164">
        <f t="shared" si="36"/>
        <v>0</v>
      </c>
      <c r="AZ366" s="153"/>
      <c r="BA366" s="109"/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38"/>
        <v>Produção e Intervalo</v>
      </c>
      <c r="BR366" s="19">
        <f t="shared" si="39"/>
        <v>0</v>
      </c>
      <c r="BS366" s="19">
        <f t="shared" si="40"/>
        <v>0</v>
      </c>
      <c r="BT366" s="8" t="str">
        <f t="shared" si="41"/>
        <v/>
      </c>
    </row>
    <row r="367" spans="1:72">
      <c r="A367" s="47" t="str">
        <f t="shared" si="37"/>
        <v>W6146067</v>
      </c>
      <c r="B367" s="102">
        <v>46067</v>
      </c>
      <c r="C367" s="135">
        <f>IF(BS_CONTROLE[[#This Row],[DATA]]="","",WEEKNUM(BS_CONTROLE[[#This Row],[DATA]]))</f>
        <v>7</v>
      </c>
      <c r="D367" s="104" t="s">
        <v>827</v>
      </c>
      <c r="E367" s="159">
        <v>361</v>
      </c>
      <c r="F367" s="126" t="s">
        <v>607</v>
      </c>
      <c r="G367" s="142" t="str">
        <f>IF(D367="","*",VLOOKUP(F367,BS_ATIVIDADE[],3,FALSE))</f>
        <v>OUTROS</v>
      </c>
      <c r="H367" s="106" t="s">
        <v>306</v>
      </c>
      <c r="I367" s="106" t="s">
        <v>306</v>
      </c>
      <c r="J367" s="105">
        <v>92</v>
      </c>
      <c r="K367" s="105">
        <v>83.7</v>
      </c>
      <c r="L367" s="105" t="s">
        <v>593</v>
      </c>
      <c r="M367" s="105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7" s="15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7" s="106">
        <v>0.33333333333333331</v>
      </c>
      <c r="P367" s="106">
        <v>4.1666666666666664E-2</v>
      </c>
      <c r="Q367" s="172">
        <v>1</v>
      </c>
      <c r="R367" s="10" t="str">
        <f>IFERROR(_xlfn.XLOOKUP(F367, BS_ATIVIDADE[ATIVIDADE],BS_ATIVIDADE[UNIDADE] ), "*")</f>
        <v>BINÁRIO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7" s="151" t="s">
        <v>1104</v>
      </c>
      <c r="W367" s="151" t="s">
        <v>1105</v>
      </c>
      <c r="X367" s="104" t="s">
        <v>416</v>
      </c>
      <c r="Y367" s="129"/>
      <c r="Z367" s="104"/>
      <c r="AA367" s="105">
        <v>1</v>
      </c>
      <c r="AB367" s="103" t="s">
        <v>412</v>
      </c>
      <c r="AC367" s="126" t="s">
        <v>593</v>
      </c>
      <c r="AD367" s="107">
        <v>0.3125</v>
      </c>
      <c r="AE367" s="105">
        <v>7663</v>
      </c>
      <c r="AF367" s="107" t="s">
        <v>593</v>
      </c>
      <c r="AG367" s="107" t="s">
        <v>593</v>
      </c>
      <c r="AH367" s="15"/>
      <c r="AI367" s="126" t="str">
        <f>IF(BS_CONTROLE[[#This Row],[Atividade]]=0, "-", BS_CONTROLE[[#This Row],[Atividade]])</f>
        <v>DESLOCAMENTO</v>
      </c>
      <c r="AJ367" s="9" t="str">
        <f>IF(BS_CONTROLE[[#This Row],[Atividade]]=0, "-", BS_CONTROLE[[#This Row],[Atividade]])</f>
        <v>DESLOCAMENTO</v>
      </c>
      <c r="AK367" s="31" t="str">
        <f>BS_CONTROLE[[#This Row],[Local - Partida]]</f>
        <v>K67ZEV2</v>
      </c>
      <c r="AL367" s="31" t="str">
        <f>BS_CONTROLE[[#This Row],[Local - Encerramento]]</f>
        <v>K67ZEV2</v>
      </c>
      <c r="AM367" s="105" t="str">
        <f>IF(BS_CONTROLE[[#This Row],[Entre - Estações]]=0, "-", BS_CONTROLE[[#This Row],[Entre - Estações]])</f>
        <v>ZXW-ZGP</v>
      </c>
      <c r="AN367" s="105" t="str">
        <f>IF(BS_CONTROLE[[#This Row],[SB]]=0, "-", BS_CONTROLE[[#This Row],[SB]])</f>
        <v>K84ZXW2</v>
      </c>
      <c r="AO367" s="105">
        <f>IF(BS_CONTROLE[[#This Row],[SUB]]=0, "-", BS_CONTROLE[[#This Row],[SUB]])</f>
        <v>92</v>
      </c>
      <c r="AP367" s="105">
        <f>BS_CONTROLE[[#This Row],[KM - Inicio]]</f>
        <v>83.7</v>
      </c>
      <c r="AQ367" s="105">
        <f>BS_CONTROLE[[#This Row],[KM - Inicio]]</f>
        <v>83.7</v>
      </c>
      <c r="AR367" s="108"/>
      <c r="AS367" s="108"/>
      <c r="AT367" s="108"/>
      <c r="AU367" s="136"/>
      <c r="AV367" s="136"/>
      <c r="AW367" s="14"/>
      <c r="AX367" s="14"/>
      <c r="AY367" s="164">
        <f t="shared" si="36"/>
        <v>0</v>
      </c>
      <c r="AZ367" s="153"/>
      <c r="BA367" s="109"/>
      <c r="BB367" s="10" t="str">
        <f>IFERROR(_xlfn.XLOOKUP(AI367, BS_ATIVIDADE[ATIVIDADE],BS_ATIVIDADE[UNIDADE] ), "*")</f>
        <v>BINÁRIO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 t="shared" si="38"/>
        <v>Produção e Intervalo</v>
      </c>
      <c r="BR367" s="19">
        <f t="shared" si="39"/>
        <v>0</v>
      </c>
      <c r="BS367" s="19">
        <f t="shared" si="40"/>
        <v>0</v>
      </c>
      <c r="BT367" s="8" t="str">
        <f t="shared" si="41"/>
        <v/>
      </c>
    </row>
    <row r="368" spans="1:72">
      <c r="A368" s="47" t="str">
        <f t="shared" si="37"/>
        <v>EXPANSÃO TURMA 146067</v>
      </c>
      <c r="B368" s="102">
        <v>46067</v>
      </c>
      <c r="C368" s="135">
        <f>IF(BS_CONTROLE[[#This Row],[DATA]]="","",WEEKNUM(BS_CONTROLE[[#This Row],[DATA]]))</f>
        <v>7</v>
      </c>
      <c r="D368" s="104" t="s">
        <v>594</v>
      </c>
      <c r="E368" s="159">
        <v>280</v>
      </c>
      <c r="F368" s="126" t="s">
        <v>654</v>
      </c>
      <c r="G368" s="142" t="str">
        <f>IF(D368="","*",VLOOKUP(F368,BS_ATIVIDADE[],3,FALSE))</f>
        <v>EXPANSÃO</v>
      </c>
      <c r="H368" s="106" t="s">
        <v>593</v>
      </c>
      <c r="I368" s="106"/>
      <c r="J368" s="105">
        <v>53</v>
      </c>
      <c r="K368" s="105">
        <v>108.79</v>
      </c>
      <c r="L368" s="105" t="s">
        <v>593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68" s="106">
        <v>0.35416666666666669</v>
      </c>
      <c r="P368" s="106">
        <v>6.25E-2</v>
      </c>
      <c r="Q368" s="105">
        <v>1</v>
      </c>
      <c r="R368" s="10" t="str">
        <f>IFERROR(_xlfn.XLOOKUP(F368, BS_ATIVIDADE[ATIVIDADE],BS_ATIVIDADE[UNIDADE] ), "*")</f>
        <v>Nº DE SOLDA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68" s="105" t="s">
        <v>1113</v>
      </c>
      <c r="W368" s="151" t="s">
        <v>1055</v>
      </c>
      <c r="X368" s="104" t="s">
        <v>421</v>
      </c>
      <c r="Y368" s="129"/>
      <c r="Z368" s="104"/>
      <c r="AA368" s="105" t="s">
        <v>593</v>
      </c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EXPANSÃO - SOLDA</v>
      </c>
      <c r="AJ368" s="9" t="str">
        <f>IF(BS_CONTROLE[[#This Row],[Atividade]]=0, "-", BS_CONTROLE[[#This Row],[Atividade]])</f>
        <v>EXPANSÃO - SOLDA</v>
      </c>
      <c r="AK368" s="31" t="str">
        <f>BS_CONTROLE[[#This Row],[Local - Partida]]</f>
        <v>-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PAT-ZGM</v>
      </c>
      <c r="AN368" s="105" t="str">
        <f>IF(BS_CONTROLE[[#This Row],[SB]]=0, "-", BS_CONTROLE[[#This Row],[SB]])</f>
        <v>PAT1102</v>
      </c>
      <c r="AO368" s="105">
        <f>IF(BS_CONTROLE[[#This Row],[SUB]]=0, "-", BS_CONTROLE[[#This Row],[SUB]])</f>
        <v>53</v>
      </c>
      <c r="AP368" s="105">
        <f>BS_CONTROLE[[#This Row],[KM - Inicio]]</f>
        <v>108.79</v>
      </c>
      <c r="AQ368" s="105">
        <f>BS_CONTROLE[[#This Row],[KM - Inicio]]</f>
        <v>108.79</v>
      </c>
      <c r="AR368" s="108"/>
      <c r="AS368" s="108"/>
      <c r="AT368" s="108"/>
      <c r="AU368" s="136"/>
      <c r="AV368" s="136"/>
      <c r="AW368" s="14"/>
      <c r="AX368" s="14"/>
      <c r="AY368" s="164">
        <f t="shared" si="36"/>
        <v>0</v>
      </c>
      <c r="AZ368" s="153"/>
      <c r="BA368" s="109"/>
      <c r="BB368" s="10" t="str">
        <f>IFERROR(_xlfn.XLOOKUP(AI368, BS_ATIVIDADE[ATIVIDADE],BS_ATIVIDADE[UNIDADE] ), "*")</f>
        <v>Nº DE SOLDA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8"/>
        <v>Produção e Intervalo</v>
      </c>
      <c r="BR368" s="19">
        <f t="shared" si="39"/>
        <v>0</v>
      </c>
      <c r="BS368" s="19">
        <f t="shared" si="40"/>
        <v>0</v>
      </c>
      <c r="BT368" s="8" t="str">
        <f t="shared" si="41"/>
        <v/>
      </c>
    </row>
    <row r="369" spans="1:72">
      <c r="A369" s="47" t="str">
        <f t="shared" si="37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6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8"/>
        <v>Aderente</v>
      </c>
      <c r="BR369" s="19" t="str">
        <f t="shared" si="39"/>
        <v>*</v>
      </c>
      <c r="BS369" s="19" t="str">
        <f t="shared" si="40"/>
        <v>*</v>
      </c>
      <c r="BT369" s="8" t="str">
        <f t="shared" si="41"/>
        <v/>
      </c>
    </row>
    <row r="370" spans="1:72">
      <c r="A370" s="47" t="str">
        <f t="shared" si="37"/>
        <v>V9346068</v>
      </c>
      <c r="B370" s="102">
        <v>46068</v>
      </c>
      <c r="C370" s="135">
        <f>IF(BS_CONTROLE[[#This Row],[DATA]]="","",WEEKNUM(BS_CONTROLE[[#This Row],[DATA]]))</f>
        <v>8</v>
      </c>
      <c r="D370" s="104" t="s">
        <v>810</v>
      </c>
      <c r="E370" s="159">
        <v>162</v>
      </c>
      <c r="F370" s="126" t="s">
        <v>698</v>
      </c>
      <c r="G370" s="142" t="str">
        <f>IF(D370="","*",VLOOKUP(F370,BS_ATIVIDADE[],3,FALSE))</f>
        <v>MECANIZAÇÃO - SOCADORA</v>
      </c>
      <c r="H370" s="105" t="s">
        <v>104</v>
      </c>
      <c r="I370" s="105" t="s">
        <v>104</v>
      </c>
      <c r="J370" s="105">
        <v>56</v>
      </c>
      <c r="K370" s="105">
        <v>204.4</v>
      </c>
      <c r="L370" s="105">
        <v>205.8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0" s="106">
        <v>0.375</v>
      </c>
      <c r="P370" s="106">
        <v>8.3333333333333329E-2</v>
      </c>
      <c r="Q370" s="105">
        <v>200</v>
      </c>
      <c r="R370" s="10" t="str">
        <f>IFERROR(_xlfn.XLOOKUP(F370, BS_ATIVIDADE[ATIVIDADE],BS_ATIVIDADE[UNIDADE] ), "*")</f>
        <v>M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5" t="s">
        <v>1104</v>
      </c>
      <c r="W370" s="151" t="s">
        <v>1050</v>
      </c>
      <c r="X370" s="104" t="s">
        <v>421</v>
      </c>
      <c r="Y370" s="129"/>
      <c r="Z370" s="104"/>
      <c r="AA370" s="105">
        <v>1</v>
      </c>
      <c r="AB370" s="103" t="s">
        <v>418</v>
      </c>
      <c r="AC370" s="152"/>
      <c r="AD370" s="107">
        <v>0.29166666666666669</v>
      </c>
      <c r="AE370" s="105">
        <v>7309</v>
      </c>
      <c r="AF370" s="105" t="s">
        <v>593</v>
      </c>
      <c r="AG370" s="105" t="s">
        <v>593</v>
      </c>
      <c r="AH370" s="15"/>
      <c r="AI370" s="126" t="str">
        <f>IF(BS_CONTROLE[[#This Row],[Atividade]]=0, "-", BS_CONTROLE[[#This Row],[Atividade]])</f>
        <v>MECANIZAÇÃO - SOCADORA</v>
      </c>
      <c r="AJ370" s="9" t="str">
        <f>IF(BS_CONTROLE[[#This Row],[Atividade]]=0, "-", BS_CONTROLE[[#This Row],[Atividade]])</f>
        <v>MECANIZAÇÃO - SOCADORA</v>
      </c>
      <c r="AK370" s="31" t="str">
        <f>BS_CONTROLE[[#This Row],[Local - Partida]]</f>
        <v>ZYU1</v>
      </c>
      <c r="AL370" s="31" t="str">
        <f>BS_CONTROLE[[#This Row],[Local - Encerramento]]</f>
        <v>ZYU1</v>
      </c>
      <c r="AM370" s="105" t="str">
        <f>IF(BS_CONTROLE[[#This Row],[Entre - Estações]]=0, "-", BS_CONTROLE[[#This Row],[Entre - Estações]])</f>
        <v>ZYU-ZST</v>
      </c>
      <c r="AN370" s="105" t="str">
        <f>IF(BS_CONTROLE[[#This Row],[SB]]=0, "-", BS_CONTROLE[[#This Row],[SB]])</f>
        <v>ZYU206</v>
      </c>
      <c r="AO370" s="105">
        <f>IF(BS_CONTROLE[[#This Row],[SUB]]=0, "-", BS_CONTROLE[[#This Row],[SUB]])</f>
        <v>56</v>
      </c>
      <c r="AP370" s="105">
        <f>BS_CONTROLE[[#This Row],[KM - Inicio]]</f>
        <v>204.4</v>
      </c>
      <c r="AQ370" s="105">
        <f>BS_CONTROLE[[#This Row],[KM - Inicio]]</f>
        <v>204.4</v>
      </c>
      <c r="AR370" s="108"/>
      <c r="AS370" s="108"/>
      <c r="AT370" s="108"/>
      <c r="AU370" s="136"/>
      <c r="AV370" s="136"/>
      <c r="AW370" s="14"/>
      <c r="AX370" s="14"/>
      <c r="AY370" s="164">
        <f t="shared" si="36"/>
        <v>0</v>
      </c>
      <c r="AZ370" s="153"/>
      <c r="BA370" s="109"/>
      <c r="BB370" s="10" t="str">
        <f>IFERROR(_xlfn.XLOOKUP(AI370, BS_ATIVIDADE[ATIVIDADE],BS_ATIVIDADE[UNIDADE] ), "*")</f>
        <v>M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8"/>
        <v>Produção e Intervalo</v>
      </c>
      <c r="BR370" s="19">
        <f t="shared" si="39"/>
        <v>0</v>
      </c>
      <c r="BS370" s="19">
        <f t="shared" si="40"/>
        <v>0</v>
      </c>
      <c r="BT370" s="8" t="str">
        <f t="shared" si="41"/>
        <v/>
      </c>
    </row>
    <row r="371" spans="1:72">
      <c r="A371" s="47" t="str">
        <f t="shared" si="37"/>
        <v>E1746068</v>
      </c>
      <c r="B371" s="102">
        <v>46068</v>
      </c>
      <c r="C371" s="135">
        <f>IF(BS_CONTROLE[[#This Row],[DATA]]="","",WEEKNUM(BS_CONTROLE[[#This Row],[DATA]]))</f>
        <v>8</v>
      </c>
      <c r="D371" s="104" t="s">
        <v>737</v>
      </c>
      <c r="E371" s="159">
        <v>4</v>
      </c>
      <c r="F371" s="126" t="s">
        <v>595</v>
      </c>
      <c r="G371" s="142" t="str">
        <f>IF(D371="","*",VLOOKUP(F371,BS_ATIVIDADE[],3,FALSE))</f>
        <v>CAMINHÂO - SOLDA</v>
      </c>
      <c r="H371" s="106" t="s">
        <v>201</v>
      </c>
      <c r="I371" s="106" t="s">
        <v>201</v>
      </c>
      <c r="J371" s="105">
        <v>55</v>
      </c>
      <c r="K371" s="105">
        <v>100.95099999999999</v>
      </c>
      <c r="L371" s="105">
        <v>101.16500000000001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71" s="106">
        <v>0.39583333333333331</v>
      </c>
      <c r="P371" s="106">
        <v>0.125</v>
      </c>
      <c r="Q371" s="105">
        <v>2</v>
      </c>
      <c r="R371" s="10" t="str">
        <f>IFERROR(_xlfn.XLOOKUP(F371, BS_ATIVIDADE[ATIVIDADE],BS_ATIVIDADE[UNIDADE] ), "*")</f>
        <v>Nº DE SOLDA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1" s="105" t="s">
        <v>1084</v>
      </c>
      <c r="W371" s="151" t="s">
        <v>1085</v>
      </c>
      <c r="X371" s="104" t="s">
        <v>421</v>
      </c>
      <c r="Y371" s="129"/>
      <c r="Z371" s="104"/>
      <c r="AA371" s="105">
        <v>1</v>
      </c>
      <c r="AB371" s="103" t="s">
        <v>412</v>
      </c>
      <c r="AC371" s="152"/>
      <c r="AD371" s="107">
        <v>0.35416666666666669</v>
      </c>
      <c r="AE371" s="105">
        <v>6251</v>
      </c>
      <c r="AF371" s="105" t="s">
        <v>593</v>
      </c>
      <c r="AG371" s="105" t="s">
        <v>593</v>
      </c>
      <c r="AH371" s="15"/>
      <c r="AI371" s="126" t="str">
        <f>IF(BS_CONTROLE[[#This Row],[Atividade]]=0, "-", BS_CONTROLE[[#This Row],[Atividade]])</f>
        <v>CAMINHÃO DE SOLDA</v>
      </c>
      <c r="AJ371" s="9" t="str">
        <f>IF(BS_CONTROLE[[#This Row],[Atividade]]=0, "-", BS_CONTROLE[[#This Row],[Atividade]])</f>
        <v>CAMINHÃO DE SOLDA</v>
      </c>
      <c r="AK371" s="31" t="str">
        <f>BS_CONTROLE[[#This Row],[Local - Partida]]</f>
        <v>102ZKW2</v>
      </c>
      <c r="AL371" s="31" t="str">
        <f>BS_CONTROLE[[#This Row],[Local - Encerramento]]</f>
        <v>102ZKW2</v>
      </c>
      <c r="AM371" s="105" t="str">
        <f>IF(BS_CONTROLE[[#This Row],[Entre - Estações]]=0, "-", BS_CONTROLE[[#This Row],[Entre - Estações]])</f>
        <v>ZKW-ZLU</v>
      </c>
      <c r="AN371" s="105" t="str">
        <f>IF(BS_CONTROLE[[#This Row],[SB]]=0, "-", BS_CONTROLE[[#This Row],[SB]])</f>
        <v>102ZKW2</v>
      </c>
      <c r="AO371" s="105">
        <f>IF(BS_CONTROLE[[#This Row],[SUB]]=0, "-", BS_CONTROLE[[#This Row],[SUB]])</f>
        <v>55</v>
      </c>
      <c r="AP371" s="105">
        <f>BS_CONTROLE[[#This Row],[KM - Inicio]]</f>
        <v>100.95099999999999</v>
      </c>
      <c r="AQ371" s="105">
        <f>BS_CONTROLE[[#This Row],[KM - Inicio]]</f>
        <v>100.95099999999999</v>
      </c>
      <c r="AR371" s="108"/>
      <c r="AS371" s="108"/>
      <c r="AT371" s="108"/>
      <c r="AU371" s="136"/>
      <c r="AV371" s="136"/>
      <c r="AW371" s="14"/>
      <c r="AX371" s="14"/>
      <c r="AY371" s="164">
        <f t="shared" si="36"/>
        <v>0</v>
      </c>
      <c r="AZ371" s="153"/>
      <c r="BA371" s="109"/>
      <c r="BB371" s="10" t="str">
        <f>IFERROR(_xlfn.XLOOKUP(AI371, BS_ATIVIDADE[ATIVIDADE],BS_ATIVIDADE[UNIDADE] ), "*")</f>
        <v>Nº DE SOLDA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8"/>
        <v>Produção e Intervalo</v>
      </c>
      <c r="BR371" s="19">
        <f t="shared" si="39"/>
        <v>0</v>
      </c>
      <c r="BS371" s="19">
        <f t="shared" si="40"/>
        <v>0</v>
      </c>
      <c r="BT371" s="8" t="str">
        <f t="shared" si="41"/>
        <v/>
      </c>
    </row>
    <row r="372" spans="1:72">
      <c r="A372" s="47" t="str">
        <f t="shared" si="37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6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8"/>
        <v>Aderente</v>
      </c>
      <c r="BR372" s="19" t="str">
        <f t="shared" si="39"/>
        <v>*</v>
      </c>
      <c r="BS372" s="19" t="str">
        <f t="shared" si="40"/>
        <v>*</v>
      </c>
      <c r="BT372" s="8" t="str">
        <f t="shared" si="41"/>
        <v/>
      </c>
    </row>
    <row r="373" spans="1:72">
      <c r="A373" s="47" t="str">
        <f t="shared" si="37"/>
        <v>EXPANSÃO TURMA 146069</v>
      </c>
      <c r="B373" s="102">
        <v>46069</v>
      </c>
      <c r="C373" s="135">
        <f>IF(BS_CONTROLE[[#This Row],[DATA]]="","",WEEKNUM(BS_CONTROLE[[#This Row],[DATA]]))</f>
        <v>8</v>
      </c>
      <c r="D373" s="104" t="s">
        <v>594</v>
      </c>
      <c r="E373" s="159">
        <v>185</v>
      </c>
      <c r="F373" s="126" t="s">
        <v>654</v>
      </c>
      <c r="G373" s="142" t="str">
        <f>IF(D373="","*",VLOOKUP(F373,BS_ATIVIDADE[],3,FALSE))</f>
        <v>EXPANSÃO</v>
      </c>
      <c r="H373" s="106" t="s">
        <v>593</v>
      </c>
      <c r="I373" s="106" t="s">
        <v>593</v>
      </c>
      <c r="J373" s="105">
        <v>170</v>
      </c>
      <c r="K373" s="105">
        <v>110.35</v>
      </c>
      <c r="L373" s="105">
        <v>112.3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73" s="106">
        <v>0.35416666666666669</v>
      </c>
      <c r="P373" s="106">
        <v>0.125</v>
      </c>
      <c r="Q373" s="105">
        <v>1</v>
      </c>
      <c r="R373" s="10" t="str">
        <f>IFERROR(_xlfn.XLOOKUP(F373, BS_ATIVIDADE[ATIVIDADE],BS_ATIVIDADE[UNIDADE] ), "*")</f>
        <v>Nº DE SOLDA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73" s="105" t="s">
        <v>1272</v>
      </c>
      <c r="W373" s="151" t="s">
        <v>1459</v>
      </c>
      <c r="X373" s="104" t="s">
        <v>421</v>
      </c>
      <c r="Y373" s="129"/>
      <c r="Z373" s="104"/>
      <c r="AA373" s="105" t="s">
        <v>593</v>
      </c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EXPANSÃO - SOLDA</v>
      </c>
      <c r="AJ373" s="9" t="str">
        <f>IF(BS_CONTROLE[[#This Row],[Atividade]]=0, "-", BS_CONTROLE[[#This Row],[Atividade]])</f>
        <v>EXPANSÃO - SOLDA</v>
      </c>
      <c r="AK373" s="31" t="str">
        <f>BS_CONTROLE[[#This Row],[Local - Partida]]</f>
        <v>-</v>
      </c>
      <c r="AL373" s="31" t="str">
        <f>BS_CONTROLE[[#This Row],[Local - Encerramento]]</f>
        <v>-</v>
      </c>
      <c r="AM373" s="105" t="str">
        <f>IF(BS_CONTROLE[[#This Row],[Entre - Estações]]=0, "-", BS_CONTROLE[[#This Row],[Entre - Estações]])</f>
        <v>ZCD</v>
      </c>
      <c r="AN373" s="105" t="str">
        <f>IF(BS_CONTROLE[[#This Row],[SB]]=0, "-", BS_CONTROLE[[#This Row],[SB]])</f>
        <v>109ZCD2</v>
      </c>
      <c r="AO373" s="105">
        <f>IF(BS_CONTROLE[[#This Row],[SUB]]=0, "-", BS_CONTROLE[[#This Row],[SUB]])</f>
        <v>170</v>
      </c>
      <c r="AP373" s="105">
        <f>BS_CONTROLE[[#This Row],[KM - Inicio]]</f>
        <v>110.35</v>
      </c>
      <c r="AQ373" s="105">
        <f>BS_CONTROLE[[#This Row],[KM - Inicio]]</f>
        <v>110.35</v>
      </c>
      <c r="AR373" s="108"/>
      <c r="AS373" s="108"/>
      <c r="AT373" s="108"/>
      <c r="AU373" s="136"/>
      <c r="AV373" s="136"/>
      <c r="AW373" s="14"/>
      <c r="AX373" s="14"/>
      <c r="AY373" s="164">
        <f t="shared" si="36"/>
        <v>0</v>
      </c>
      <c r="AZ373" s="153"/>
      <c r="BA373" s="109"/>
      <c r="BB373" s="10" t="str">
        <f>IFERROR(_xlfn.XLOOKUP(AI373, BS_ATIVIDADE[ATIVIDADE],BS_ATIVIDADE[UNIDADE] ), "*")</f>
        <v>Nº DE SOLDA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8"/>
        <v>Produção e Intervalo</v>
      </c>
      <c r="BR373" s="19">
        <f t="shared" si="39"/>
        <v>0</v>
      </c>
      <c r="BS373" s="19">
        <f t="shared" si="40"/>
        <v>0</v>
      </c>
      <c r="BT373" s="8" t="str">
        <f t="shared" si="41"/>
        <v/>
      </c>
    </row>
    <row r="374" spans="1:72">
      <c r="A374" s="47" t="str">
        <f t="shared" si="37"/>
        <v>KLECIO (TP-699)46069</v>
      </c>
      <c r="B374" s="102">
        <v>46069</v>
      </c>
      <c r="C374" s="135">
        <f>IF(BS_CONTROLE[[#This Row],[DATA]]="","",WEEKNUM(BS_CONTROLE[[#This Row],[DATA]]))</f>
        <v>8</v>
      </c>
      <c r="D374" s="104" t="s">
        <v>911</v>
      </c>
      <c r="E374" s="159"/>
      <c r="F374" s="126" t="s">
        <v>775</v>
      </c>
      <c r="G374" s="142" t="str">
        <f>IF(D374="","*",VLOOKUP(F374,BS_ATIVIDADE[],3,FALSE))</f>
        <v>SOLDA</v>
      </c>
      <c r="H374" s="106" t="s">
        <v>593</v>
      </c>
      <c r="I374" s="106" t="s">
        <v>593</v>
      </c>
      <c r="J374" s="105">
        <v>68</v>
      </c>
      <c r="K374" s="105">
        <v>77.212999999999994</v>
      </c>
      <c r="L374" s="105" t="s">
        <v>593</v>
      </c>
      <c r="M374" s="127" t="s">
        <v>1501</v>
      </c>
      <c r="N374" s="127" t="s">
        <v>1502</v>
      </c>
      <c r="O374" s="106">
        <v>0.375</v>
      </c>
      <c r="P374" s="106">
        <v>6.25E-2</v>
      </c>
      <c r="Q374" s="105">
        <v>1</v>
      </c>
      <c r="R374" s="10" t="str">
        <f>IFERROR(_xlfn.XLOOKUP(F374, BS_ATIVIDADE[ATIVIDADE],BS_ATIVIDADE[UNIDADE] ), "*")</f>
        <v>Nº DE SOLDA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4" s="105" t="s">
        <v>1054</v>
      </c>
      <c r="W374" s="151" t="s">
        <v>1055</v>
      </c>
      <c r="X374" s="104" t="s">
        <v>421</v>
      </c>
      <c r="Y374" s="129"/>
      <c r="Z374" s="104"/>
      <c r="AA374" s="105" t="s">
        <v>593</v>
      </c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PDM - SOLDA</v>
      </c>
      <c r="AJ374" s="9" t="str">
        <f>IF(BS_CONTROLE[[#This Row],[Atividade]]=0, "-", BS_CONTROLE[[#This Row],[Atividade]])</f>
        <v>PDM - SOLDA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5" t="str">
        <f>IF(BS_CONTROLE[[#This Row],[Entre - Estações]]=0, "-", BS_CONTROLE[[#This Row],[Entre - Estações]])</f>
        <v>ZAC-S</v>
      </c>
      <c r="AN374" s="105" t="str">
        <f>IF(BS_CONTROLE[[#This Row],[SB]]=0, "-", BS_CONTROLE[[#This Row],[SB]])</f>
        <v>ZACS</v>
      </c>
      <c r="AO374" s="105">
        <f>IF(BS_CONTROLE[[#This Row],[SUB]]=0, "-", BS_CONTROLE[[#This Row],[SUB]])</f>
        <v>68</v>
      </c>
      <c r="AP374" s="105">
        <f>BS_CONTROLE[[#This Row],[KM - Inicio]]</f>
        <v>77.212999999999994</v>
      </c>
      <c r="AQ374" s="105">
        <f>BS_CONTROLE[[#This Row],[KM - Inicio]]</f>
        <v>77.212999999999994</v>
      </c>
      <c r="AR374" s="108"/>
      <c r="AS374" s="108"/>
      <c r="AT374" s="108"/>
      <c r="AU374" s="136"/>
      <c r="AV374" s="136"/>
      <c r="AW374" s="14"/>
      <c r="AX374" s="14"/>
      <c r="AY374" s="164">
        <f t="shared" si="36"/>
        <v>0</v>
      </c>
      <c r="AZ374" s="153"/>
      <c r="BA374" s="109"/>
      <c r="BB374" s="10" t="str">
        <f>IFERROR(_xlfn.XLOOKUP(AI374, BS_ATIVIDADE[ATIVIDADE],BS_ATIVIDADE[UNIDADE] ), "*")</f>
        <v>Nº DE SOLDA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8"/>
        <v>Produção e Intervalo</v>
      </c>
      <c r="BR374" s="19">
        <f t="shared" si="39"/>
        <v>0</v>
      </c>
      <c r="BS374" s="19">
        <f t="shared" si="40"/>
        <v>0</v>
      </c>
      <c r="BT374" s="8" t="str">
        <f t="shared" si="41"/>
        <v/>
      </c>
    </row>
    <row r="375" spans="1:72">
      <c r="A375" s="47" t="str">
        <f t="shared" si="37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6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8"/>
        <v>Aderente</v>
      </c>
      <c r="BR375" s="19" t="str">
        <f t="shared" si="39"/>
        <v>*</v>
      </c>
      <c r="BS375" s="19" t="str">
        <f t="shared" si="40"/>
        <v>*</v>
      </c>
      <c r="BT375" s="8" t="str">
        <f t="shared" si="41"/>
        <v/>
      </c>
    </row>
    <row r="376" spans="1:72">
      <c r="A376" s="47" t="str">
        <f t="shared" si="37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6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8"/>
        <v>Aderente</v>
      </c>
      <c r="BR376" s="19" t="str">
        <f t="shared" si="39"/>
        <v>*</v>
      </c>
      <c r="BS376" s="19" t="str">
        <f t="shared" si="40"/>
        <v>*</v>
      </c>
      <c r="BT376" s="8" t="str">
        <f t="shared" si="41"/>
        <v/>
      </c>
    </row>
    <row r="377" spans="1:72">
      <c r="A377" s="47" t="str">
        <f t="shared" si="37"/>
        <v>ROGÉRIO (TP-730)46069</v>
      </c>
      <c r="B377" s="102">
        <v>46069</v>
      </c>
      <c r="C377" s="135">
        <f>IF(BS_CONTROLE[[#This Row],[DATA]]="","",WEEKNUM(BS_CONTROLE[[#This Row],[DATA]]))</f>
        <v>8</v>
      </c>
      <c r="D377" s="104" t="s">
        <v>935</v>
      </c>
      <c r="E377" s="159">
        <v>81</v>
      </c>
      <c r="F377" s="126" t="s">
        <v>779</v>
      </c>
      <c r="G377" s="142" t="str">
        <f>IF(D377="","*",VLOOKUP(F377,BS_ATIVIDADE[],3,FALSE))</f>
        <v>DORMENTE - SUBSTITUIÇÂO</v>
      </c>
      <c r="H377" s="106" t="s">
        <v>593</v>
      </c>
      <c r="I377" s="106" t="s">
        <v>593</v>
      </c>
      <c r="J377" s="105">
        <v>56</v>
      </c>
      <c r="K377" s="105">
        <v>206.9</v>
      </c>
      <c r="L377" s="105">
        <v>205.9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77" s="106">
        <v>0.41666666666666669</v>
      </c>
      <c r="P377" s="106">
        <v>8.3333333333333329E-2</v>
      </c>
      <c r="Q377" s="105">
        <v>65</v>
      </c>
      <c r="R377" s="10" t="str">
        <f>IFERROR(_xlfn.XLOOKUP(F377, BS_ATIVIDADE[ATIVIDADE],BS_ATIVIDADE[UNIDADE] ), "*")</f>
        <v>Nº DE DORMENTES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7" s="105" t="s">
        <v>1104</v>
      </c>
      <c r="W377" s="151" t="s">
        <v>1332</v>
      </c>
      <c r="X377" s="104" t="s">
        <v>421</v>
      </c>
      <c r="Y377" s="129"/>
      <c r="Z377" s="104"/>
      <c r="AA377" s="105" t="s">
        <v>593</v>
      </c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PDM - SUBSTITUIÇÃO - DORMENTE</v>
      </c>
      <c r="AJ377" s="9" t="str">
        <f>IF(BS_CONTROLE[[#This Row],[Atividade]]=0, "-", BS_CONTROLE[[#This Row],[Atividade]])</f>
        <v>PDM - SUBSTITUIÇÃO - DORMENTE</v>
      </c>
      <c r="AK377" s="31" t="str">
        <f>BS_CONTROLE[[#This Row],[Local - Partida]]</f>
        <v>-</v>
      </c>
      <c r="AL377" s="31" t="str">
        <f>BS_CONTROLE[[#This Row],[Local - Encerramento]]</f>
        <v>-</v>
      </c>
      <c r="AM377" s="105" t="str">
        <f>IF(BS_CONTROLE[[#This Row],[Entre - Estações]]=0, "-", BS_CONTROLE[[#This Row],[Entre - Estações]])</f>
        <v>ZYU-ZST</v>
      </c>
      <c r="AN377" s="105" t="str">
        <f>IF(BS_CONTROLE[[#This Row],[SB]]=0, "-", BS_CONTROLE[[#This Row],[SB]])</f>
        <v>206ZST</v>
      </c>
      <c r="AO377" s="105">
        <f>IF(BS_CONTROLE[[#This Row],[SUB]]=0, "-", BS_CONTROLE[[#This Row],[SUB]])</f>
        <v>56</v>
      </c>
      <c r="AP377" s="105">
        <f>BS_CONTROLE[[#This Row],[KM - Inicio]]</f>
        <v>206.9</v>
      </c>
      <c r="AQ377" s="105">
        <f>BS_CONTROLE[[#This Row],[KM - Inicio]]</f>
        <v>206.9</v>
      </c>
      <c r="AR377" s="108"/>
      <c r="AS377" s="108"/>
      <c r="AT377" s="108"/>
      <c r="AU377" s="136"/>
      <c r="AV377" s="136"/>
      <c r="AW377" s="14"/>
      <c r="AX377" s="14"/>
      <c r="AY377" s="164">
        <f t="shared" si="36"/>
        <v>0</v>
      </c>
      <c r="AZ377" s="153"/>
      <c r="BA377" s="109"/>
      <c r="BB377" s="10" t="str">
        <f>IFERROR(_xlfn.XLOOKUP(AI377, BS_ATIVIDADE[ATIVIDADE],BS_ATIVIDADE[UNIDADE] ), "*")</f>
        <v>Nº DE DORMENTES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8"/>
        <v>Produção e Intervalo</v>
      </c>
      <c r="BR377" s="19">
        <f t="shared" si="39"/>
        <v>0</v>
      </c>
      <c r="BS377" s="19">
        <f t="shared" si="40"/>
        <v>0</v>
      </c>
      <c r="BT377" s="8" t="str">
        <f t="shared" si="41"/>
        <v/>
      </c>
    </row>
    <row r="378" spans="1:72">
      <c r="A378" s="47" t="str">
        <f t="shared" si="37"/>
        <v>V9346069</v>
      </c>
      <c r="B378" s="102">
        <v>46069</v>
      </c>
      <c r="C378" s="135">
        <f>IF(BS_CONTROLE[[#This Row],[DATA]]="","",WEEKNUM(BS_CONTROLE[[#This Row],[DATA]]))</f>
        <v>8</v>
      </c>
      <c r="D378" s="104" t="s">
        <v>810</v>
      </c>
      <c r="E378" s="159">
        <v>162</v>
      </c>
      <c r="F378" s="126" t="s">
        <v>698</v>
      </c>
      <c r="G378" s="142" t="str">
        <f>IF(D378="","*",VLOOKUP(F378,BS_ATIVIDADE[],3,FALSE))</f>
        <v>MECANIZAÇÃO - SOCADORA</v>
      </c>
      <c r="H378" s="105" t="s">
        <v>104</v>
      </c>
      <c r="I378" s="105" t="s">
        <v>104</v>
      </c>
      <c r="J378" s="105">
        <v>56</v>
      </c>
      <c r="K378" s="105">
        <v>204.4</v>
      </c>
      <c r="L378" s="105">
        <v>205.8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8" s="106">
        <v>0.375</v>
      </c>
      <c r="P378" s="106">
        <v>0.125</v>
      </c>
      <c r="Q378" s="105">
        <v>200</v>
      </c>
      <c r="R378" s="10" t="str">
        <f>IFERROR(_xlfn.XLOOKUP(F378, BS_ATIVIDADE[ATIVIDADE],BS_ATIVIDADE[UNIDADE] ), "*")</f>
        <v>M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8" s="105" t="s">
        <v>1104</v>
      </c>
      <c r="W378" s="151" t="s">
        <v>1050</v>
      </c>
      <c r="X378" s="104" t="s">
        <v>416</v>
      </c>
      <c r="Y378" s="129"/>
      <c r="Z378" s="104"/>
      <c r="AA378" s="105">
        <v>1</v>
      </c>
      <c r="AB378" s="103" t="s">
        <v>418</v>
      </c>
      <c r="AC378" s="152"/>
      <c r="AD378" s="107">
        <v>0.29166666666666669</v>
      </c>
      <c r="AE378" s="105">
        <v>7309</v>
      </c>
      <c r="AF378" s="105" t="s">
        <v>593</v>
      </c>
      <c r="AG378" s="105" t="s">
        <v>593</v>
      </c>
      <c r="AH378" s="15"/>
      <c r="AI378" s="126" t="str">
        <f>IF(BS_CONTROLE[[#This Row],[Atividade]]=0, "-", BS_CONTROLE[[#This Row],[Atividade]])</f>
        <v>MECANIZAÇÃO - SOCADORA</v>
      </c>
      <c r="AJ378" s="9" t="str">
        <f>IF(BS_CONTROLE[[#This Row],[Atividade]]=0, "-", BS_CONTROLE[[#This Row],[Atividade]])</f>
        <v>MECANIZAÇÃO - SOCADORA</v>
      </c>
      <c r="AK378" s="31" t="str">
        <f>BS_CONTROLE[[#This Row],[Local - Partida]]</f>
        <v>ZYU1</v>
      </c>
      <c r="AL378" s="31" t="str">
        <f>BS_CONTROLE[[#This Row],[Local - Encerramento]]</f>
        <v>ZYU1</v>
      </c>
      <c r="AM378" s="105" t="str">
        <f>IF(BS_CONTROLE[[#This Row],[Entre - Estações]]=0, "-", BS_CONTROLE[[#This Row],[Entre - Estações]])</f>
        <v>ZYU-ZST</v>
      </c>
      <c r="AN378" s="105" t="str">
        <f>IF(BS_CONTROLE[[#This Row],[SB]]=0, "-", BS_CONTROLE[[#This Row],[SB]])</f>
        <v>ZYU206</v>
      </c>
      <c r="AO378" s="105">
        <f>IF(BS_CONTROLE[[#This Row],[SUB]]=0, "-", BS_CONTROLE[[#This Row],[SUB]])</f>
        <v>56</v>
      </c>
      <c r="AP378" s="105">
        <f>BS_CONTROLE[[#This Row],[KM - Inicio]]</f>
        <v>204.4</v>
      </c>
      <c r="AQ378" s="105">
        <f>BS_CONTROLE[[#This Row],[KM - Inicio]]</f>
        <v>204.4</v>
      </c>
      <c r="AR378" s="108"/>
      <c r="AS378" s="108"/>
      <c r="AT378" s="108"/>
      <c r="AU378" s="136"/>
      <c r="AV378" s="136"/>
      <c r="AW378" s="14"/>
      <c r="AX378" s="14"/>
      <c r="AY378" s="164">
        <f t="shared" si="36"/>
        <v>0</v>
      </c>
      <c r="AZ378" s="153"/>
      <c r="BA378" s="109"/>
      <c r="BB378" s="10" t="str">
        <f>IFERROR(_xlfn.XLOOKUP(AI378, BS_ATIVIDADE[ATIVIDADE],BS_ATIVIDADE[UNIDADE] ), "*")</f>
        <v>M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8"/>
        <v>Produção e Intervalo</v>
      </c>
      <c r="BR378" s="19">
        <f t="shared" si="39"/>
        <v>0</v>
      </c>
      <c r="BS378" s="19">
        <f t="shared" si="40"/>
        <v>0</v>
      </c>
      <c r="BT378" s="8" t="str">
        <f t="shared" si="41"/>
        <v/>
      </c>
    </row>
    <row r="379" spans="1:72">
      <c r="A379" s="47" t="str">
        <f t="shared" si="37"/>
        <v>W5946069</v>
      </c>
      <c r="B379" s="102">
        <v>46069</v>
      </c>
      <c r="C379" s="135">
        <f>IF(BS_CONTROLE[[#This Row],[DATA]]="","",WEEKNUM(BS_CONTROLE[[#This Row],[DATA]]))</f>
        <v>8</v>
      </c>
      <c r="D379" s="104" t="s">
        <v>825</v>
      </c>
      <c r="E379" s="159">
        <v>373</v>
      </c>
      <c r="F379" s="126" t="s">
        <v>788</v>
      </c>
      <c r="G379" s="142" t="str">
        <f>IF(D379="","*",VLOOKUP(F379,BS_ATIVIDADE[],3,FALSE))</f>
        <v>OUTROS</v>
      </c>
      <c r="H379" s="105" t="s">
        <v>104</v>
      </c>
      <c r="I379" s="105" t="s">
        <v>104</v>
      </c>
      <c r="J379" s="105">
        <v>49</v>
      </c>
      <c r="K379" s="105">
        <v>203.8</v>
      </c>
      <c r="L379" s="105">
        <v>202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79" s="106">
        <v>0.39583333333333331</v>
      </c>
      <c r="P379" s="106">
        <v>4.1666666666666664E-2</v>
      </c>
      <c r="Q379" s="105">
        <v>1</v>
      </c>
      <c r="R379" s="10" t="str">
        <f>IFERROR(_xlfn.XLOOKUP(F379, BS_ATIVIDADE[ATIVIDADE],BS_ATIVIDADE[UNIDADE] ), "*")</f>
        <v>BINÁRIO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79" s="105" t="s">
        <v>1104</v>
      </c>
      <c r="W379" s="151" t="s">
        <v>1503</v>
      </c>
      <c r="X379" s="104" t="s">
        <v>421</v>
      </c>
      <c r="Y379" s="129"/>
      <c r="Z379" s="104"/>
      <c r="AA379" s="105">
        <v>1</v>
      </c>
      <c r="AB379" s="103" t="s">
        <v>412</v>
      </c>
      <c r="AC379" s="152"/>
      <c r="AD379" s="107">
        <v>0.29166666666666669</v>
      </c>
      <c r="AE379" s="105">
        <v>7629</v>
      </c>
      <c r="AF379" s="105" t="s">
        <v>593</v>
      </c>
      <c r="AG379" s="105"/>
      <c r="AH379" s="15"/>
      <c r="AI379" s="126" t="str">
        <f>IF(BS_CONTROLE[[#This Row],[Atividade]]=0, "-", BS_CONTROLE[[#This Row],[Atividade]])</f>
        <v>RECOLHIMENTO DE MATERIAL</v>
      </c>
      <c r="AJ379" s="9" t="str">
        <f>IF(BS_CONTROLE[[#This Row],[Atividade]]=0, "-", BS_CONTROLE[[#This Row],[Atividade]])</f>
        <v>RECOLHIMENTO DE MATERIAL</v>
      </c>
      <c r="AK379" s="31" t="str">
        <f>BS_CONTROLE[[#This Row],[Local - Partida]]</f>
        <v>ZYU1</v>
      </c>
      <c r="AL379" s="31" t="str">
        <f>BS_CONTROLE[[#This Row],[Local - Encerramento]]</f>
        <v>ZYU1</v>
      </c>
      <c r="AM379" s="105" t="str">
        <f>IF(BS_CONTROLE[[#This Row],[Entre - Estações]]=0, "-", BS_CONTROLE[[#This Row],[Entre - Estações]])</f>
        <v>ZYU</v>
      </c>
      <c r="AN379" s="105" t="str">
        <f>IF(BS_CONTROLE[[#This Row],[SB]]=0, "-", BS_CONTROLE[[#This Row],[SB]])</f>
        <v>ZYU1</v>
      </c>
      <c r="AO379" s="105">
        <f>IF(BS_CONTROLE[[#This Row],[SUB]]=0, "-", BS_CONTROLE[[#This Row],[SUB]])</f>
        <v>49</v>
      </c>
      <c r="AP379" s="105">
        <f>BS_CONTROLE[[#This Row],[KM - Inicio]]</f>
        <v>203.8</v>
      </c>
      <c r="AQ379" s="105">
        <f>BS_CONTROLE[[#This Row],[KM - Inicio]]</f>
        <v>203.8</v>
      </c>
      <c r="AR379" s="108"/>
      <c r="AS379" s="108"/>
      <c r="AT379" s="108"/>
      <c r="AU379" s="136"/>
      <c r="AV379" s="136"/>
      <c r="AW379" s="14"/>
      <c r="AX379" s="14"/>
      <c r="AY379" s="164">
        <f t="shared" si="36"/>
        <v>0</v>
      </c>
      <c r="AZ379" s="153"/>
      <c r="BA379" s="109"/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8"/>
        <v>Produção e Intervalo</v>
      </c>
      <c r="BR379" s="19">
        <f t="shared" si="39"/>
        <v>0</v>
      </c>
      <c r="BS379" s="19">
        <f t="shared" si="40"/>
        <v>0</v>
      </c>
      <c r="BT379" s="8" t="str">
        <f t="shared" si="41"/>
        <v/>
      </c>
    </row>
    <row r="380" spans="1:72">
      <c r="A380" s="47" t="str">
        <f t="shared" si="37"/>
        <v>ROBSON (TF-701)46069</v>
      </c>
      <c r="B380" s="102">
        <v>46069</v>
      </c>
      <c r="C380" s="135">
        <f>IF(BS_CONTROLE[[#This Row],[DATA]]="","",WEEKNUM(BS_CONTROLE[[#This Row],[DATA]]))</f>
        <v>8</v>
      </c>
      <c r="D380" s="104" t="s">
        <v>933</v>
      </c>
      <c r="E380" s="159">
        <v>310</v>
      </c>
      <c r="F380" s="126" t="s">
        <v>779</v>
      </c>
      <c r="G380" s="142" t="str">
        <f>IF(D380="","*",VLOOKUP(F380,BS_ATIVIDADE[],3,FALSE))</f>
        <v>DORMENTE - SUBSTITUIÇÂO</v>
      </c>
      <c r="H380" s="106" t="s">
        <v>593</v>
      </c>
      <c r="I380" s="106" t="s">
        <v>593</v>
      </c>
      <c r="J380" s="105">
        <v>56</v>
      </c>
      <c r="K380" s="105">
        <v>190.3</v>
      </c>
      <c r="L380" s="105">
        <v>190.5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0" s="106">
        <v>0.375</v>
      </c>
      <c r="P380" s="106">
        <v>8.3333333333333329E-2</v>
      </c>
      <c r="Q380" s="105">
        <v>50</v>
      </c>
      <c r="R380" s="10" t="str">
        <f>IFERROR(_xlfn.XLOOKUP(F380, BS_ATIVIDADE[ATIVIDADE],BS_ATIVIDADE[UNIDADE] ), "*")</f>
        <v>Nº DE DORMENTES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0" s="105" t="s">
        <v>1104</v>
      </c>
      <c r="W380" s="151" t="s">
        <v>1332</v>
      </c>
      <c r="X380" s="104" t="s">
        <v>421</v>
      </c>
      <c r="Y380" s="129"/>
      <c r="Z380" s="104"/>
      <c r="AA380" s="105" t="s">
        <v>593</v>
      </c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PDM - SUBSTITUIÇÃO - DORMENTE</v>
      </c>
      <c r="AJ380" s="9" t="str">
        <f>IF(BS_CONTROLE[[#This Row],[Atividade]]=0, "-", BS_CONTROLE[[#This Row],[Atividade]])</f>
        <v>PDM - SUBSTITUIÇÃO - DORMENTE</v>
      </c>
      <c r="AK380" s="31" t="str">
        <f>BS_CONTROLE[[#This Row],[Local - Partida]]</f>
        <v>-</v>
      </c>
      <c r="AL380" s="31" t="str">
        <f>BS_CONTROLE[[#This Row],[Local - Encerramento]]</f>
        <v>-</v>
      </c>
      <c r="AM380" s="105" t="str">
        <f>IF(BS_CONTROLE[[#This Row],[Entre - Estações]]=0, "-", BS_CONTROLE[[#This Row],[Entre - Estações]])</f>
        <v>ZDY-ZFY</v>
      </c>
      <c r="AN380" s="105" t="str">
        <f>IF(BS_CONTROLE[[#This Row],[SB]]=0, "-", BS_CONTROLE[[#This Row],[SB]])</f>
        <v>189ZFY</v>
      </c>
      <c r="AO380" s="105">
        <f>IF(BS_CONTROLE[[#This Row],[SUB]]=0, "-", BS_CONTROLE[[#This Row],[SUB]])</f>
        <v>56</v>
      </c>
      <c r="AP380" s="105">
        <f>BS_CONTROLE[[#This Row],[KM - Inicio]]</f>
        <v>190.3</v>
      </c>
      <c r="AQ380" s="105">
        <f>BS_CONTROLE[[#This Row],[KM - Inicio]]</f>
        <v>190.3</v>
      </c>
      <c r="AR380" s="108"/>
      <c r="AS380" s="108"/>
      <c r="AT380" s="108"/>
      <c r="AU380" s="136"/>
      <c r="AV380" s="136"/>
      <c r="AW380" s="14"/>
      <c r="AX380" s="14"/>
      <c r="AY380" s="164">
        <f t="shared" si="36"/>
        <v>0</v>
      </c>
      <c r="AZ380" s="153"/>
      <c r="BA380" s="109"/>
      <c r="BB380" s="10" t="str">
        <f>IFERROR(_xlfn.XLOOKUP(AI380, BS_ATIVIDADE[ATIVIDADE],BS_ATIVIDADE[UNIDADE] ), "*")</f>
        <v>Nº DE DORMENTES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8"/>
        <v>Produção e Intervalo</v>
      </c>
      <c r="BR380" s="19">
        <f t="shared" si="39"/>
        <v>0</v>
      </c>
      <c r="BS380" s="19">
        <f t="shared" si="40"/>
        <v>0</v>
      </c>
      <c r="BT380" s="8" t="str">
        <f t="shared" si="41"/>
        <v/>
      </c>
    </row>
    <row r="381" spans="1:72">
      <c r="A381" s="47" t="str">
        <f t="shared" si="37"/>
        <v>JACIANO (TF-674)46069</v>
      </c>
      <c r="B381" s="102">
        <v>46069</v>
      </c>
      <c r="C381" s="135">
        <f>IF(BS_CONTROLE[[#This Row],[DATA]]="","",WEEKNUM(BS_CONTROLE[[#This Row],[DATA]]))</f>
        <v>8</v>
      </c>
      <c r="D381" s="104" t="s">
        <v>893</v>
      </c>
      <c r="E381" s="159"/>
      <c r="F381" s="126" t="s">
        <v>779</v>
      </c>
      <c r="G381" s="142" t="str">
        <f>IF(D381="","*",VLOOKUP(F381,BS_ATIVIDADE[],3,FALSE))</f>
        <v>DORMENTE - SUBSTITUIÇÂO</v>
      </c>
      <c r="H381" s="106" t="s">
        <v>593</v>
      </c>
      <c r="I381" s="106" t="s">
        <v>593</v>
      </c>
      <c r="J381" s="105">
        <v>56</v>
      </c>
      <c r="K381" s="105">
        <v>191</v>
      </c>
      <c r="L381" s="105">
        <v>190.5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1" s="106">
        <v>0.375</v>
      </c>
      <c r="P381" s="106">
        <v>8.3333333333333329E-2</v>
      </c>
      <c r="Q381" s="105">
        <v>50</v>
      </c>
      <c r="R381" s="10" t="str">
        <f>IFERROR(_xlfn.XLOOKUP(F381, BS_ATIVIDADE[ATIVIDADE],BS_ATIVIDADE[UNIDADE] ), "*")</f>
        <v>Nº DE DORMENTES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1" s="105" t="s">
        <v>1104</v>
      </c>
      <c r="W381" s="151" t="s">
        <v>1332</v>
      </c>
      <c r="X381" s="104" t="s">
        <v>421</v>
      </c>
      <c r="Y381" s="129"/>
      <c r="Z381" s="104"/>
      <c r="AA381" s="105" t="s">
        <v>593</v>
      </c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PDM - SUBSTITUIÇÃO - DORMENTE</v>
      </c>
      <c r="AJ381" s="9" t="str">
        <f>IF(BS_CONTROLE[[#This Row],[Atividade]]=0, "-", BS_CONTROLE[[#This Row],[Atividade]])</f>
        <v>PDM - SUBSTITUIÇÃO - DORMENTE</v>
      </c>
      <c r="AK381" s="31" t="str">
        <f>BS_CONTROLE[[#This Row],[Local - Partida]]</f>
        <v>-</v>
      </c>
      <c r="AL381" s="31" t="str">
        <f>BS_CONTROLE[[#This Row],[Local - Encerramento]]</f>
        <v>-</v>
      </c>
      <c r="AM381" s="105" t="str">
        <f>IF(BS_CONTROLE[[#This Row],[Entre - Estações]]=0, "-", BS_CONTROLE[[#This Row],[Entre - Estações]])</f>
        <v>ZDY-ZFY</v>
      </c>
      <c r="AN381" s="105" t="str">
        <f>IF(BS_CONTROLE[[#This Row],[SB]]=0, "-", BS_CONTROLE[[#This Row],[SB]])</f>
        <v>189ZFY</v>
      </c>
      <c r="AO381" s="105">
        <f>IF(BS_CONTROLE[[#This Row],[SUB]]=0, "-", BS_CONTROLE[[#This Row],[SUB]])</f>
        <v>56</v>
      </c>
      <c r="AP381" s="105">
        <f>BS_CONTROLE[[#This Row],[KM - Inicio]]</f>
        <v>191</v>
      </c>
      <c r="AQ381" s="105">
        <f>BS_CONTROLE[[#This Row],[KM - Inicio]]</f>
        <v>191</v>
      </c>
      <c r="AR381" s="108"/>
      <c r="AS381" s="108"/>
      <c r="AT381" s="108"/>
      <c r="AU381" s="136"/>
      <c r="AV381" s="136"/>
      <c r="AW381" s="14"/>
      <c r="AX381" s="14"/>
      <c r="AY381" s="164">
        <f t="shared" si="36"/>
        <v>0</v>
      </c>
      <c r="AZ381" s="153"/>
      <c r="BA381" s="109"/>
      <c r="BB381" s="10" t="str">
        <f>IFERROR(_xlfn.XLOOKUP(AI381, BS_ATIVIDADE[ATIVIDADE],BS_ATIVIDADE[UNIDADE] ), "*")</f>
        <v>Nº DE DORMENTES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8"/>
        <v>Produção e Intervalo</v>
      </c>
      <c r="BR381" s="19">
        <f t="shared" si="39"/>
        <v>0</v>
      </c>
      <c r="BS381" s="19">
        <f t="shared" si="40"/>
        <v>0</v>
      </c>
      <c r="BT381" s="8" t="str">
        <f t="shared" si="41"/>
        <v/>
      </c>
    </row>
    <row r="382" spans="1:72">
      <c r="A382" s="47" t="str">
        <f t="shared" si="37"/>
        <v>V9546069</v>
      </c>
      <c r="B382" s="102">
        <v>46069</v>
      </c>
      <c r="C382" s="135">
        <f>IF(BS_CONTROLE[[#This Row],[DATA]]="","",WEEKNUM(BS_CONTROLE[[#This Row],[DATA]]))</f>
        <v>8</v>
      </c>
      <c r="D382" s="104" t="s">
        <v>814</v>
      </c>
      <c r="E382" s="159">
        <v>376</v>
      </c>
      <c r="F382" s="126" t="s">
        <v>607</v>
      </c>
      <c r="G382" s="142" t="str">
        <f>IF(D382="","*",VLOOKUP(F382,BS_ATIVIDADE[],3,FALSE))</f>
        <v>OUTROS</v>
      </c>
      <c r="H382" s="105" t="s">
        <v>104</v>
      </c>
      <c r="I382" s="106" t="s">
        <v>55</v>
      </c>
      <c r="J382" s="105">
        <v>49</v>
      </c>
      <c r="K382" s="105">
        <v>202</v>
      </c>
      <c r="L382" s="105" t="s">
        <v>593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82" s="106">
        <v>0.33333333333333331</v>
      </c>
      <c r="P382" s="106">
        <v>4.1666666666666664E-2</v>
      </c>
      <c r="Q382" s="105">
        <v>1</v>
      </c>
      <c r="R382" s="10" t="str">
        <f>IFERROR(_xlfn.XLOOKUP(F382, BS_ATIVIDADE[ATIVIDADE],BS_ATIVIDADE[UNIDADE] ), "*")</f>
        <v>BINÁRIO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82" s="105" t="s">
        <v>1500</v>
      </c>
      <c r="W382" s="151" t="s">
        <v>1047</v>
      </c>
      <c r="X382" s="104" t="s">
        <v>421</v>
      </c>
      <c r="Y382" s="129"/>
      <c r="Z382" s="104"/>
      <c r="AA382" s="105">
        <v>1</v>
      </c>
      <c r="AB382" s="103" t="s">
        <v>412</v>
      </c>
      <c r="AC382" s="152"/>
      <c r="AD382" s="107">
        <v>0.3125</v>
      </c>
      <c r="AE382" s="105" t="s">
        <v>593</v>
      </c>
      <c r="AF382" s="105"/>
      <c r="AG382" s="105"/>
      <c r="AH382" s="15"/>
      <c r="AI382" s="126" t="str">
        <f>IF(BS_CONTROLE[[#This Row],[Atividade]]=0, "-", BS_CONTROLE[[#This Row],[Atividade]])</f>
        <v>DESLOCAMENTO</v>
      </c>
      <c r="AJ382" s="9" t="str">
        <f>IF(BS_CONTROLE[[#This Row],[Atividade]]=0, "-", BS_CONTROLE[[#This Row],[Atividade]])</f>
        <v>DESLOCAMENTO</v>
      </c>
      <c r="AK382" s="31" t="str">
        <f>BS_CONTROLE[[#This Row],[Local - Partida]]</f>
        <v>ZYU1</v>
      </c>
      <c r="AL382" s="31" t="str">
        <f>BS_CONTROLE[[#This Row],[Local - Encerramento]]</f>
        <v>ZEM1</v>
      </c>
      <c r="AM382" s="105" t="str">
        <f>IF(BS_CONTROLE[[#This Row],[Entre - Estações]]=0, "-", BS_CONTROLE[[#This Row],[Entre - Estações]])</f>
        <v>ZYU</v>
      </c>
      <c r="AN382" s="105" t="str">
        <f>IF(BS_CONTROLE[[#This Row],[SB]]=0, "-", BS_CONTROLE[[#This Row],[SB]])</f>
        <v>ZYU1</v>
      </c>
      <c r="AO382" s="105">
        <f>IF(BS_CONTROLE[[#This Row],[SUB]]=0, "-", BS_CONTROLE[[#This Row],[SUB]])</f>
        <v>49</v>
      </c>
      <c r="AP382" s="105">
        <f>BS_CONTROLE[[#This Row],[KM - Inicio]]</f>
        <v>202</v>
      </c>
      <c r="AQ382" s="105">
        <f>BS_CONTROLE[[#This Row],[KM - Inicio]]</f>
        <v>202</v>
      </c>
      <c r="AR382" s="108"/>
      <c r="AS382" s="108"/>
      <c r="AT382" s="108"/>
      <c r="AU382" s="136"/>
      <c r="AV382" s="136"/>
      <c r="AW382" s="14"/>
      <c r="AX382" s="14"/>
      <c r="AY382" s="164">
        <f t="shared" si="36"/>
        <v>0</v>
      </c>
      <c r="AZ382" s="153"/>
      <c r="BA382" s="109"/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8"/>
        <v>Produção e Intervalo</v>
      </c>
      <c r="BR382" s="19">
        <f t="shared" si="39"/>
        <v>0</v>
      </c>
      <c r="BS382" s="19">
        <f t="shared" si="40"/>
        <v>0</v>
      </c>
      <c r="BT382" s="8" t="str">
        <f t="shared" si="41"/>
        <v/>
      </c>
    </row>
    <row r="383" spans="1:72">
      <c r="A383" s="47" t="str">
        <f t="shared" si="37"/>
        <v/>
      </c>
      <c r="B383" s="102"/>
      <c r="C383" s="135" t="str">
        <f>IF(BS_CONTROLE[[#This Row],[DATA]]="","",WEEKNUM(BS_CONTROLE[[#This Row],[DATA]]))</f>
        <v/>
      </c>
      <c r="D383" s="104"/>
      <c r="E383" s="159"/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6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8"/>
        <v>Aderente</v>
      </c>
      <c r="BR383" s="19" t="str">
        <f t="shared" si="39"/>
        <v>*</v>
      </c>
      <c r="BS383" s="19" t="str">
        <f t="shared" si="40"/>
        <v>*</v>
      </c>
      <c r="BT383" s="8" t="str">
        <f t="shared" si="41"/>
        <v/>
      </c>
    </row>
    <row r="384" spans="1:72">
      <c r="A384" s="47" t="str">
        <f t="shared" si="37"/>
        <v>W6046069</v>
      </c>
      <c r="B384" s="102">
        <v>46069</v>
      </c>
      <c r="C384" s="135">
        <f>IF(BS_CONTROLE[[#This Row],[DATA]]="","",WEEKNUM(BS_CONTROLE[[#This Row],[DATA]]))</f>
        <v>8</v>
      </c>
      <c r="D384" s="104" t="s">
        <v>826</v>
      </c>
      <c r="E384" s="159">
        <v>352</v>
      </c>
      <c r="F384" s="126" t="s">
        <v>768</v>
      </c>
      <c r="G384" s="142" t="str">
        <f>IF(D384="","*",VLOOKUP(F384,BS_ATIVIDADE[],3,FALSE))</f>
        <v>PEDRA</v>
      </c>
      <c r="H384" s="106" t="s">
        <v>201</v>
      </c>
      <c r="I384" s="106" t="s">
        <v>201</v>
      </c>
      <c r="J384" s="105">
        <v>55</v>
      </c>
      <c r="K384" s="105">
        <v>83</v>
      </c>
      <c r="L384" s="105">
        <v>83.1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384" s="106">
        <v>0.39583333333333331</v>
      </c>
      <c r="P384" s="106">
        <v>4.1666666666666664E-2</v>
      </c>
      <c r="Q384" s="105">
        <v>4</v>
      </c>
      <c r="R384" s="10" t="str">
        <f>IFERROR(_xlfn.XLOOKUP(F384, BS_ATIVIDADE[ATIVIDADE],BS_ATIVIDADE[UNIDADE] ), "*")</f>
        <v>VAGÕES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5" t="s">
        <v>1220</v>
      </c>
      <c r="W384" s="151" t="s">
        <v>1504</v>
      </c>
      <c r="X384" s="104" t="s">
        <v>421</v>
      </c>
      <c r="Y384" s="129"/>
      <c r="Z384" s="104"/>
      <c r="AA384" s="105">
        <v>1</v>
      </c>
      <c r="AB384" s="103" t="s">
        <v>412</v>
      </c>
      <c r="AC384" s="152"/>
      <c r="AD384" s="107">
        <v>0.35416666666666669</v>
      </c>
      <c r="AE384" s="105">
        <v>7694</v>
      </c>
      <c r="AF384" s="105" t="s">
        <v>593</v>
      </c>
      <c r="AG384" s="105" t="s">
        <v>593</v>
      </c>
      <c r="AH384" s="15"/>
      <c r="AI384" s="126" t="str">
        <f>IF(BS_CONTROLE[[#This Row],[Atividade]]=0, "-", BS_CONTROLE[[#This Row],[Atividade]])</f>
        <v>PDM - PEDRA - DESCARGA</v>
      </c>
      <c r="AJ384" s="9" t="str">
        <f>IF(BS_CONTROLE[[#This Row],[Atividade]]=0, "-", BS_CONTROLE[[#This Row],[Atividade]])</f>
        <v>PDM - PEDRA - DESCARGA</v>
      </c>
      <c r="AK384" s="31" t="str">
        <f>BS_CONTROLE[[#This Row],[Local - Partida]]</f>
        <v>102ZKW2</v>
      </c>
      <c r="AL384" s="31" t="str">
        <f>BS_CONTROLE[[#This Row],[Local - Encerramento]]</f>
        <v>102ZKW2</v>
      </c>
      <c r="AM384" s="105" t="str">
        <f>IF(BS_CONTROLE[[#This Row],[Entre - Estações]]=0, "-", BS_CONTROLE[[#This Row],[Entre - Estações]])</f>
        <v>ZKE-ZWW</v>
      </c>
      <c r="AN384" s="105" t="str">
        <f>IF(BS_CONTROLE[[#This Row],[SB]]=0, "-", BS_CONTROLE[[#This Row],[SB]])</f>
        <v>K83K802</v>
      </c>
      <c r="AO384" s="105">
        <f>IF(BS_CONTROLE[[#This Row],[SUB]]=0, "-", BS_CONTROLE[[#This Row],[SUB]])</f>
        <v>55</v>
      </c>
      <c r="AP384" s="105">
        <f>BS_CONTROLE[[#This Row],[KM - Inicio]]</f>
        <v>83</v>
      </c>
      <c r="AQ384" s="105">
        <f>BS_CONTROLE[[#This Row],[KM - Inicio]]</f>
        <v>83</v>
      </c>
      <c r="AR384" s="108"/>
      <c r="AS384" s="108"/>
      <c r="AT384" s="108"/>
      <c r="AU384" s="136"/>
      <c r="AV384" s="136"/>
      <c r="AW384" s="14"/>
      <c r="AX384" s="14"/>
      <c r="AY384" s="164">
        <f t="shared" si="36"/>
        <v>0</v>
      </c>
      <c r="AZ384" s="153"/>
      <c r="BA384" s="109"/>
      <c r="BB384" s="10" t="str">
        <f>IFERROR(_xlfn.XLOOKUP(AI384, BS_ATIVIDADE[ATIVIDADE],BS_ATIVIDADE[UNIDADE] ), "*")</f>
        <v>VAGÕES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8"/>
        <v>Produção e Intervalo</v>
      </c>
      <c r="BR384" s="19">
        <f t="shared" si="39"/>
        <v>0</v>
      </c>
      <c r="BS384" s="19">
        <f t="shared" si="40"/>
        <v>0</v>
      </c>
      <c r="BT384" s="8" t="str">
        <f t="shared" si="41"/>
        <v/>
      </c>
    </row>
    <row r="385" spans="1:72">
      <c r="A385" s="47" t="str">
        <f t="shared" si="37"/>
        <v>E1746069</v>
      </c>
      <c r="B385" s="102">
        <v>46069</v>
      </c>
      <c r="C385" s="135">
        <f>IF(BS_CONTROLE[[#This Row],[DATA]]="","",WEEKNUM(BS_CONTROLE[[#This Row],[DATA]]))</f>
        <v>8</v>
      </c>
      <c r="D385" s="104" t="s">
        <v>737</v>
      </c>
      <c r="E385" s="159">
        <v>4</v>
      </c>
      <c r="F385" s="126" t="s">
        <v>595</v>
      </c>
      <c r="G385" s="142" t="str">
        <f>IF(D385="","*",VLOOKUP(F385,BS_ATIVIDADE[],3,FALSE))</f>
        <v>CAMINHÂO - SOLDA</v>
      </c>
      <c r="H385" s="106" t="s">
        <v>201</v>
      </c>
      <c r="I385" s="106" t="s">
        <v>201</v>
      </c>
      <c r="J385" s="105">
        <v>55</v>
      </c>
      <c r="K385" s="105">
        <v>100.95099999999999</v>
      </c>
      <c r="L385" s="105">
        <v>101.16500000000001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5" s="106">
        <v>0.39583333333333331</v>
      </c>
      <c r="P385" s="106">
        <v>0.125</v>
      </c>
      <c r="Q385" s="105">
        <v>2</v>
      </c>
      <c r="R385" s="10" t="str">
        <f>IFERROR(_xlfn.XLOOKUP(F385, BS_ATIVIDADE[ATIVIDADE],BS_ATIVIDADE[UNIDADE] ), "*")</f>
        <v>Nº DE SOLDA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5" s="105" t="s">
        <v>1084</v>
      </c>
      <c r="W385" s="151" t="s">
        <v>1085</v>
      </c>
      <c r="X385" s="104" t="s">
        <v>421</v>
      </c>
      <c r="Y385" s="129"/>
      <c r="Z385" s="104"/>
      <c r="AA385" s="105">
        <v>1</v>
      </c>
      <c r="AB385" s="103" t="s">
        <v>412</v>
      </c>
      <c r="AC385" s="152"/>
      <c r="AD385" s="107">
        <v>0.35416666666666669</v>
      </c>
      <c r="AE385" s="105">
        <v>6251</v>
      </c>
      <c r="AF385" s="105" t="s">
        <v>593</v>
      </c>
      <c r="AG385" s="105" t="s">
        <v>593</v>
      </c>
      <c r="AH385" s="15"/>
      <c r="AI385" s="126" t="str">
        <f>IF(BS_CONTROLE[[#This Row],[Atividade]]=0, "-", BS_CONTROLE[[#This Row],[Atividade]])</f>
        <v>CAMINHÃO DE SOLDA</v>
      </c>
      <c r="AJ385" s="9" t="str">
        <f>IF(BS_CONTROLE[[#This Row],[Atividade]]=0, "-", BS_CONTROLE[[#This Row],[Atividade]])</f>
        <v>CAMINHÃO DE SOLDA</v>
      </c>
      <c r="AK385" s="31" t="str">
        <f>BS_CONTROLE[[#This Row],[Local - Partida]]</f>
        <v>102ZKW2</v>
      </c>
      <c r="AL385" s="31" t="str">
        <f>BS_CONTROLE[[#This Row],[Local - Encerramento]]</f>
        <v>102ZKW2</v>
      </c>
      <c r="AM385" s="105" t="str">
        <f>IF(BS_CONTROLE[[#This Row],[Entre - Estações]]=0, "-", BS_CONTROLE[[#This Row],[Entre - Estações]])</f>
        <v>ZKW-ZLU</v>
      </c>
      <c r="AN385" s="105" t="str">
        <f>IF(BS_CONTROLE[[#This Row],[SB]]=0, "-", BS_CONTROLE[[#This Row],[SB]])</f>
        <v>102ZKW2</v>
      </c>
      <c r="AO385" s="105">
        <f>IF(BS_CONTROLE[[#This Row],[SUB]]=0, "-", BS_CONTROLE[[#This Row],[SUB]])</f>
        <v>55</v>
      </c>
      <c r="AP385" s="105">
        <f>BS_CONTROLE[[#This Row],[KM - Inicio]]</f>
        <v>100.95099999999999</v>
      </c>
      <c r="AQ385" s="105">
        <f>BS_CONTROLE[[#This Row],[KM - Inicio]]</f>
        <v>100.95099999999999</v>
      </c>
      <c r="AR385" s="108"/>
      <c r="AS385" s="108"/>
      <c r="AT385" s="108"/>
      <c r="AU385" s="136"/>
      <c r="AV385" s="136"/>
      <c r="AW385" s="14"/>
      <c r="AX385" s="14"/>
      <c r="AY385" s="164">
        <f t="shared" si="36"/>
        <v>0</v>
      </c>
      <c r="AZ385" s="153"/>
      <c r="BA385" s="109"/>
      <c r="BB385" s="10" t="str">
        <f>IFERROR(_xlfn.XLOOKUP(AI385, BS_ATIVIDADE[ATIVIDADE],BS_ATIVIDADE[UNIDADE] ), "*")</f>
        <v>Nº DE SOLDA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8"/>
        <v>Produção e Intervalo</v>
      </c>
      <c r="BR385" s="19">
        <f t="shared" si="39"/>
        <v>0</v>
      </c>
      <c r="BS385" s="19">
        <f t="shared" si="40"/>
        <v>0</v>
      </c>
      <c r="BT385" s="8" t="str">
        <f t="shared" si="41"/>
        <v/>
      </c>
    </row>
    <row r="386" spans="1:72">
      <c r="A386" s="47" t="str">
        <f t="shared" si="37"/>
        <v>V8946069</v>
      </c>
      <c r="B386" s="102">
        <v>46069</v>
      </c>
      <c r="C386" s="135">
        <f>IF(BS_CONTROLE[[#This Row],[DATA]]="","",WEEKNUM(BS_CONTROLE[[#This Row],[DATA]]))</f>
        <v>8</v>
      </c>
      <c r="D386" s="104" t="s">
        <v>803</v>
      </c>
      <c r="E386" s="159"/>
      <c r="F386" s="126" t="s">
        <v>698</v>
      </c>
      <c r="G386" s="142" t="str">
        <f>IF(D386="","*",VLOOKUP(F386,BS_ATIVIDADE[],3,FALSE))</f>
        <v>MECANIZAÇÃO - SOCADORA</v>
      </c>
      <c r="H386" s="106" t="s">
        <v>201</v>
      </c>
      <c r="I386" s="106" t="s">
        <v>201</v>
      </c>
      <c r="J386" s="105">
        <v>55</v>
      </c>
      <c r="K386" s="105">
        <v>101.8</v>
      </c>
      <c r="L386" s="105">
        <v>103.3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6" s="106">
        <v>0.41666666666666669</v>
      </c>
      <c r="P386" s="106">
        <v>8.3333333333333329E-2</v>
      </c>
      <c r="Q386" s="105">
        <v>480</v>
      </c>
      <c r="R386" s="10" t="str">
        <f>IFERROR(_xlfn.XLOOKUP(F386, BS_ATIVIDADE[ATIVIDADE],BS_ATIVIDADE[UNIDADE] ), "*")</f>
        <v>M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6" s="151" t="s">
        <v>1061</v>
      </c>
      <c r="W386" s="151" t="s">
        <v>1050</v>
      </c>
      <c r="X386" s="104" t="s">
        <v>421</v>
      </c>
      <c r="Y386" s="129"/>
      <c r="Z386" s="104"/>
      <c r="AA386" s="105">
        <v>1</v>
      </c>
      <c r="AB386" s="103" t="s">
        <v>412</v>
      </c>
      <c r="AC386" s="152"/>
      <c r="AD386" s="107">
        <v>0.35416666666666669</v>
      </c>
      <c r="AE386" s="105">
        <v>6239</v>
      </c>
      <c r="AF386" s="105" t="s">
        <v>593</v>
      </c>
      <c r="AG386" s="105"/>
      <c r="AH386" s="15"/>
      <c r="AI386" s="126" t="str">
        <f>IF(BS_CONTROLE[[#This Row],[Atividade]]=0, "-", BS_CONTROLE[[#This Row],[Atividade]])</f>
        <v>MECANIZAÇÃO - SOCADORA</v>
      </c>
      <c r="AJ386" s="9" t="str">
        <f>IF(BS_CONTROLE[[#This Row],[Atividade]]=0, "-", BS_CONTROLE[[#This Row],[Atividade]])</f>
        <v>MECANIZAÇÃO - SOCADORA</v>
      </c>
      <c r="AK386" s="31" t="str">
        <f>BS_CONTROLE[[#This Row],[Local - Partida]]</f>
        <v>102ZKW2</v>
      </c>
      <c r="AL386" s="31" t="str">
        <f>BS_CONTROLE[[#This Row],[Local - Encerramento]]</f>
        <v>102ZKW2</v>
      </c>
      <c r="AM386" s="105" t="str">
        <f>IF(BS_CONTROLE[[#This Row],[Entre - Estações]]=0, "-", BS_CONTROLE[[#This Row],[Entre - Estações]])</f>
        <v>ZKW-ZLU</v>
      </c>
      <c r="AN386" s="105" t="str">
        <f>IF(BS_CONTROLE[[#This Row],[SB]]=0, "-", BS_CONTROLE[[#This Row],[SB]])</f>
        <v>102ZKW2</v>
      </c>
      <c r="AO386" s="105">
        <f>IF(BS_CONTROLE[[#This Row],[SUB]]=0, "-", BS_CONTROLE[[#This Row],[SUB]])</f>
        <v>55</v>
      </c>
      <c r="AP386" s="105">
        <f>BS_CONTROLE[[#This Row],[KM - Inicio]]</f>
        <v>101.8</v>
      </c>
      <c r="AQ386" s="105">
        <f>BS_CONTROLE[[#This Row],[KM - Inicio]]</f>
        <v>101.8</v>
      </c>
      <c r="AR386" s="108"/>
      <c r="AS386" s="108"/>
      <c r="AT386" s="108"/>
      <c r="AU386" s="136"/>
      <c r="AV386" s="136"/>
      <c r="AW386" s="14"/>
      <c r="AX386" s="14"/>
      <c r="AY386" s="164">
        <f t="shared" si="36"/>
        <v>0</v>
      </c>
      <c r="AZ386" s="153"/>
      <c r="BA386" s="109"/>
      <c r="BB386" s="10" t="str">
        <f>IFERROR(_xlfn.XLOOKUP(AI386, BS_ATIVIDADE[ATIVIDADE],BS_ATIVIDADE[UNIDADE] ), "*")</f>
        <v>M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8"/>
        <v>Produção e Intervalo</v>
      </c>
      <c r="BR386" s="19">
        <f t="shared" si="39"/>
        <v>0</v>
      </c>
      <c r="BS386" s="19">
        <f t="shared" si="40"/>
        <v>0</v>
      </c>
      <c r="BT386" s="8" t="str">
        <f t="shared" si="41"/>
        <v/>
      </c>
    </row>
    <row r="387" spans="1:72">
      <c r="A387" s="47" t="str">
        <f t="shared" si="37"/>
        <v>CLEBISON (TP-728)46069</v>
      </c>
      <c r="B387" s="102">
        <v>46069</v>
      </c>
      <c r="C387" s="135">
        <f>IF(BS_CONTROLE[[#This Row],[DATA]]="","",WEEKNUM(BS_CONTROLE[[#This Row],[DATA]]))</f>
        <v>8</v>
      </c>
      <c r="D387" s="104" t="s">
        <v>864</v>
      </c>
      <c r="E387" s="159">
        <v>381</v>
      </c>
      <c r="F387" s="126" t="s">
        <v>775</v>
      </c>
      <c r="G387" s="142" t="str">
        <f>IF(D387="","*",VLOOKUP(F387,BS_ATIVIDADE[],3,FALSE))</f>
        <v>SOLDA</v>
      </c>
      <c r="H387" s="106" t="s">
        <v>593</v>
      </c>
      <c r="I387" s="106"/>
      <c r="J387" s="105">
        <v>55</v>
      </c>
      <c r="K387" s="105">
        <v>156</v>
      </c>
      <c r="L387" s="105">
        <v>156.31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7" s="127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7" s="106">
        <v>0.41666666666666669</v>
      </c>
      <c r="P387" s="106">
        <v>8.3333333333333329E-2</v>
      </c>
      <c r="Q387" s="105">
        <v>1</v>
      </c>
      <c r="R387" s="10" t="str">
        <f>IFERROR(_xlfn.XLOOKUP(F387, BS_ATIVIDADE[ATIVIDADE],BS_ATIVIDADE[UNIDADE] ), "*")</f>
        <v>Nº DE SOLDA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7" s="105" t="s">
        <v>1220</v>
      </c>
      <c r="W387" s="151" t="s">
        <v>1055</v>
      </c>
      <c r="X387" s="104" t="s">
        <v>421</v>
      </c>
      <c r="Y387" s="129"/>
      <c r="Z387" s="104"/>
      <c r="AA387" s="105" t="s">
        <v>593</v>
      </c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PDM - SOLDA</v>
      </c>
      <c r="AJ387" s="9" t="str">
        <f>IF(BS_CONTROLE[[#This Row],[Atividade]]=0, "-", BS_CONTROLE[[#This Row],[Atividade]])</f>
        <v>PDM - SOLDA</v>
      </c>
      <c r="AK387" s="31" t="str">
        <f>BS_CONTROLE[[#This Row],[Local - Partida]]</f>
        <v>-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ZRB-ZEV</v>
      </c>
      <c r="AN387" s="105">
        <f>IF(BS_CONTROLE[[#This Row],[SB]]=0, "-", BS_CONTROLE[[#This Row],[SB]])</f>
        <v>1561552</v>
      </c>
      <c r="AO387" s="105">
        <f>IF(BS_CONTROLE[[#This Row],[SUB]]=0, "-", BS_CONTROLE[[#This Row],[SUB]])</f>
        <v>55</v>
      </c>
      <c r="AP387" s="105">
        <f>BS_CONTROLE[[#This Row],[KM - Inicio]]</f>
        <v>156</v>
      </c>
      <c r="AQ387" s="105">
        <f>BS_CONTROLE[[#This Row],[KM - Inicio]]</f>
        <v>156</v>
      </c>
      <c r="AR387" s="108"/>
      <c r="AS387" s="108"/>
      <c r="AT387" s="108"/>
      <c r="AU387" s="136"/>
      <c r="AV387" s="136"/>
      <c r="AW387" s="14"/>
      <c r="AX387" s="14"/>
      <c r="AY387" s="164">
        <f t="shared" si="36"/>
        <v>0</v>
      </c>
      <c r="AZ387" s="153"/>
      <c r="BA387" s="109"/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8"/>
        <v>Produção e Intervalo</v>
      </c>
      <c r="BR387" s="19">
        <f t="shared" si="39"/>
        <v>0</v>
      </c>
      <c r="BS387" s="19">
        <f t="shared" si="40"/>
        <v>0</v>
      </c>
      <c r="BT387" s="8" t="str">
        <f t="shared" si="41"/>
        <v/>
      </c>
    </row>
    <row r="388" spans="1:72">
      <c r="A388" s="47" t="str">
        <f t="shared" si="37"/>
        <v>ISMAEL(TP-726)46069</v>
      </c>
      <c r="B388" s="102">
        <v>46069</v>
      </c>
      <c r="C388" s="135">
        <f>IF(BS_CONTROLE[[#This Row],[DATA]]="","",WEEKNUM(BS_CONTROLE[[#This Row],[DATA]]))</f>
        <v>8</v>
      </c>
      <c r="D388" s="104" t="s">
        <v>892</v>
      </c>
      <c r="E388" s="159">
        <v>382</v>
      </c>
      <c r="F388" s="126" t="s">
        <v>775</v>
      </c>
      <c r="G388" s="142" t="str">
        <f>IF(D388="","*",VLOOKUP(F388,BS_ATIVIDADE[],3,FALSE))</f>
        <v>SOLDA</v>
      </c>
      <c r="H388" s="106" t="s">
        <v>593</v>
      </c>
      <c r="I388" s="106"/>
      <c r="J388" s="105">
        <v>55</v>
      </c>
      <c r="K388" s="105">
        <v>156</v>
      </c>
      <c r="L388" s="105">
        <v>156.31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8" s="127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8" s="106">
        <v>0.41666666666666669</v>
      </c>
      <c r="P388" s="106">
        <v>8.3333333333333329E-2</v>
      </c>
      <c r="Q388" s="105">
        <v>1</v>
      </c>
      <c r="R388" s="10" t="str">
        <f>IFERROR(_xlfn.XLOOKUP(F388, BS_ATIVIDADE[ATIVIDADE],BS_ATIVIDADE[UNIDADE] ), "*")</f>
        <v>Nº DE SOLDA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8" s="105" t="s">
        <v>1220</v>
      </c>
      <c r="W388" s="151" t="s">
        <v>1055</v>
      </c>
      <c r="X388" s="104" t="s">
        <v>421</v>
      </c>
      <c r="Y388" s="129"/>
      <c r="Z388" s="104"/>
      <c r="AA388" s="105" t="s">
        <v>593</v>
      </c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PDM - SOLDA</v>
      </c>
      <c r="AJ388" s="9" t="str">
        <f>IF(BS_CONTROLE[[#This Row],[Atividade]]=0, "-", BS_CONTROLE[[#This Row],[Atividade]])</f>
        <v>PDM - SOLDA</v>
      </c>
      <c r="AK388" s="31" t="str">
        <f>BS_CONTROLE[[#This Row],[Local - Partida]]</f>
        <v>-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ZRB-ZEV</v>
      </c>
      <c r="AN388" s="105">
        <f>IF(BS_CONTROLE[[#This Row],[SB]]=0, "-", BS_CONTROLE[[#This Row],[SB]])</f>
        <v>1561552</v>
      </c>
      <c r="AO388" s="105">
        <f>IF(BS_CONTROLE[[#This Row],[SUB]]=0, "-", BS_CONTROLE[[#This Row],[SUB]])</f>
        <v>55</v>
      </c>
      <c r="AP388" s="105">
        <f>BS_CONTROLE[[#This Row],[KM - Inicio]]</f>
        <v>156</v>
      </c>
      <c r="AQ388" s="105">
        <f>BS_CONTROLE[[#This Row],[KM - Inicio]]</f>
        <v>156</v>
      </c>
      <c r="AR388" s="108"/>
      <c r="AS388" s="108"/>
      <c r="AT388" s="108"/>
      <c r="AU388" s="136"/>
      <c r="AV388" s="136"/>
      <c r="AW388" s="14"/>
      <c r="AX388" s="14"/>
      <c r="AY388" s="164">
        <f t="shared" si="36"/>
        <v>0</v>
      </c>
      <c r="AZ388" s="153"/>
      <c r="BA388" s="109"/>
      <c r="BB388" s="10" t="str">
        <f>IFERROR(_xlfn.XLOOKUP(AI388, BS_ATIVIDADE[ATIVIDADE],BS_ATIVIDADE[UNIDADE] ), "*")</f>
        <v>Nº DE SOLDA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8"/>
        <v>Produção e Intervalo</v>
      </c>
      <c r="BR388" s="19">
        <f t="shared" si="39"/>
        <v>0</v>
      </c>
      <c r="BS388" s="19">
        <f t="shared" si="40"/>
        <v>0</v>
      </c>
      <c r="BT388" s="8" t="str">
        <f t="shared" si="41"/>
        <v/>
      </c>
    </row>
    <row r="389" spans="1:72">
      <c r="A389" s="47" t="str">
        <f t="shared" si="37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6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8"/>
        <v>Aderente</v>
      </c>
      <c r="BR389" s="19" t="str">
        <f t="shared" si="39"/>
        <v>*</v>
      </c>
      <c r="BS389" s="19" t="str">
        <f t="shared" si="40"/>
        <v>*</v>
      </c>
      <c r="BT389" s="8" t="str">
        <f t="shared" si="41"/>
        <v/>
      </c>
    </row>
    <row r="390" spans="1:72">
      <c r="A390" s="47" t="str">
        <f t="shared" si="37"/>
        <v>MATEUS (TP-809)</v>
      </c>
      <c r="B390" s="102"/>
      <c r="C390" s="135" t="str">
        <f>IF(BS_CONTROLE[[#This Row],[DATA]]="","",WEEKNUM(BS_CONTROLE[[#This Row],[DATA]]))</f>
        <v/>
      </c>
      <c r="D390" s="104" t="s">
        <v>919</v>
      </c>
      <c r="E390" s="159">
        <v>384</v>
      </c>
      <c r="F390" s="126" t="s">
        <v>726</v>
      </c>
      <c r="G390" s="142" t="str">
        <f>IF(D390="","*",VLOOKUP(F390,BS_ATIVIDADE[],3,FALSE))</f>
        <v>MODERNIZAÇÃO</v>
      </c>
      <c r="H390" s="106" t="s">
        <v>593</v>
      </c>
      <c r="I390" s="106"/>
      <c r="J390" s="105">
        <v>48</v>
      </c>
      <c r="K390" s="105">
        <v>126.83</v>
      </c>
      <c r="L390" s="105" t="s">
        <v>593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ZYQ1261</v>
      </c>
      <c r="O390" s="106">
        <v>0.35416666666666669</v>
      </c>
      <c r="P390" s="106">
        <v>8.3333333333333329E-2</v>
      </c>
      <c r="Q390" s="105"/>
      <c r="R390" s="10" t="str">
        <f>IFERROR(_xlfn.XLOOKUP(F390, BS_ATIVIDADE[ATIVIDADE],BS_ATIVIDADE[UNIDADE] ), "*")</f>
        <v>Nº DE SOLDA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MODERNIZAÇÃO - SOLDA</v>
      </c>
      <c r="AJ390" s="9" t="str">
        <f>IF(BS_CONTROLE[[#This Row],[Atividade]]=0, "-", BS_CONTROLE[[#This Row],[Atividade]])</f>
        <v>MODERNIZAÇÃO - SOLDA</v>
      </c>
      <c r="AK390" s="31" t="str">
        <f>BS_CONTROLE[[#This Row],[Local - Partida]]</f>
        <v>-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ZWI-ZEM</v>
      </c>
      <c r="AN390" s="105" t="str">
        <f>IF(BS_CONTROLE[[#This Row],[SB]]=0, "-", BS_CONTROLE[[#This Row],[SB]])</f>
        <v>ZYQ1261</v>
      </c>
      <c r="AO390" s="105">
        <f>IF(BS_CONTROLE[[#This Row],[SUB]]=0, "-", BS_CONTROLE[[#This Row],[SUB]])</f>
        <v>48</v>
      </c>
      <c r="AP390" s="105">
        <f>BS_CONTROLE[[#This Row],[KM - Inicio]]</f>
        <v>126.83</v>
      </c>
      <c r="AQ390" s="105">
        <f>BS_CONTROLE[[#This Row],[KM - Inicio]]</f>
        <v>126.83</v>
      </c>
      <c r="AR390" s="108"/>
      <c r="AS390" s="108"/>
      <c r="AT390" s="108"/>
      <c r="AU390" s="136"/>
      <c r="AV390" s="136"/>
      <c r="AW390" s="14"/>
      <c r="AX390" s="14"/>
      <c r="AY390" s="164">
        <f t="shared" si="36"/>
        <v>0</v>
      </c>
      <c r="AZ390" s="153"/>
      <c r="BA390" s="109"/>
      <c r="BB390" s="10" t="str">
        <f>IFERROR(_xlfn.XLOOKUP(AI390, BS_ATIVIDADE[ATIVIDADE],BS_ATIVIDADE[UNIDADE] ), "*")</f>
        <v>Nº DE SOLDA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8"/>
        <v>Aderente</v>
      </c>
      <c r="BR390" s="19" t="str">
        <f t="shared" si="39"/>
        <v>*</v>
      </c>
      <c r="BS390" s="19" t="str">
        <f t="shared" si="40"/>
        <v>*</v>
      </c>
      <c r="BT390" s="8" t="str">
        <f t="shared" si="41"/>
        <v/>
      </c>
    </row>
    <row r="391" spans="1:72">
      <c r="A391" s="47" t="str">
        <f t="shared" si="37"/>
        <v>ADENISON (TP-810)</v>
      </c>
      <c r="B391" s="102"/>
      <c r="C391" s="135" t="str">
        <f>IF(BS_CONTROLE[[#This Row],[DATA]]="","",WEEKNUM(BS_CONTROLE[[#This Row],[DATA]]))</f>
        <v/>
      </c>
      <c r="D391" s="104" t="s">
        <v>847</v>
      </c>
      <c r="E391" s="159">
        <v>385</v>
      </c>
      <c r="F391" s="126" t="s">
        <v>726</v>
      </c>
      <c r="G391" s="142" t="str">
        <f>IF(D391="","*",VLOOKUP(F391,BS_ATIVIDADE[],3,FALSE))</f>
        <v>MODERNIZAÇÃO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Nº DE SOLDA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MODERNIZAÇÃO - SOLDA</v>
      </c>
      <c r="AJ391" s="9" t="str">
        <f>IF(BS_CONTROLE[[#This Row],[Atividade]]=0, "-", BS_CONTROLE[[#This Row],[Atividade]])</f>
        <v>MODERNIZAÇÃO - SOLDA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>
        <f t="shared" ref="AY391:AY454" si="42">IF(D391="","*",IFERROR(IF(ISODD(COUNT(AS391:AX391)),"ERRO",SUM((AT391-AS391),(AV391-AU391),(AX391-AW391))),"ERRO"))</f>
        <v>0</v>
      </c>
      <c r="AZ391" s="153"/>
      <c r="BA391" s="109"/>
      <c r="BB391" s="10" t="str">
        <f>IFERROR(_xlfn.XLOOKUP(AI391, BS_ATIVIDADE[ATIVIDADE],BS_ATIVIDADE[UNIDADE] ), "*")</f>
        <v>Nº DE SOLDA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si="38"/>
        <v>Aderente</v>
      </c>
      <c r="BR391" s="19" t="str">
        <f t="shared" si="39"/>
        <v>*</v>
      </c>
      <c r="BS391" s="19" t="str">
        <f t="shared" si="40"/>
        <v>*</v>
      </c>
      <c r="BT391" s="8" t="str">
        <f t="shared" si="41"/>
        <v/>
      </c>
    </row>
    <row r="392" spans="1:72">
      <c r="A392" s="47" t="str">
        <f t="shared" ref="A392:A455" si="43"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 t="shared" si="42"/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ref="BQ392:BQ455" si="44">IF(AND(BR392&lt;1,BS392&lt;1),"Produção e Intervalo",IF(BR392&lt;1,"Intervalo",IF(BS392&lt;1,"Produção","Aderente")))</f>
        <v>Aderente</v>
      </c>
      <c r="BR392" s="19" t="str">
        <f t="shared" ref="BR392:BR455" si="45">IF(OR(B392="",F392=""),"*",AY392/P392)</f>
        <v>*</v>
      </c>
      <c r="BS392" s="19" t="str">
        <f t="shared" ref="BS392:BS455" si="46">IF(OR(B392="",F392=""),"*",BA392/Q392)</f>
        <v>*</v>
      </c>
      <c r="BT392" s="8" t="str">
        <f t="shared" ref="BT392:BT455" si="47">IF(BN392="","",SUBSTITUTE(BM392," ","")&amp;SUBSTITUTE(BN392," ",""))</f>
        <v/>
      </c>
    </row>
    <row r="393" spans="1:72">
      <c r="A393" s="47" t="str">
        <f t="shared" si="43"/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 t="shared" si="42"/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4"/>
        <v>Aderente</v>
      </c>
      <c r="BR393" s="19" t="str">
        <f t="shared" si="45"/>
        <v>*</v>
      </c>
      <c r="BS393" s="19" t="str">
        <f t="shared" si="46"/>
        <v>*</v>
      </c>
      <c r="BT393" s="8" t="str">
        <f t="shared" si="47"/>
        <v/>
      </c>
    </row>
    <row r="394" spans="1:72">
      <c r="A394" s="47" t="str">
        <f t="shared" si="43"/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 t="shared" si="42"/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4"/>
        <v>Aderente</v>
      </c>
      <c r="BR394" s="19" t="str">
        <f t="shared" si="45"/>
        <v>*</v>
      </c>
      <c r="BS394" s="19" t="str">
        <f t="shared" si="46"/>
        <v>*</v>
      </c>
      <c r="BT394" s="8" t="str">
        <f t="shared" si="47"/>
        <v/>
      </c>
    </row>
    <row r="395" spans="1:72">
      <c r="A395" s="47" t="str">
        <f t="shared" si="43"/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 t="shared" si="42"/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4"/>
        <v>Aderente</v>
      </c>
      <c r="BR395" s="19" t="str">
        <f t="shared" si="45"/>
        <v>*</v>
      </c>
      <c r="BS395" s="19" t="str">
        <f t="shared" si="46"/>
        <v>*</v>
      </c>
      <c r="BT395" s="8" t="str">
        <f t="shared" si="47"/>
        <v/>
      </c>
    </row>
    <row r="396" spans="1:72">
      <c r="A396" s="47" t="str">
        <f t="shared" si="43"/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 t="shared" si="42"/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4"/>
        <v>Aderente</v>
      </c>
      <c r="BR396" s="19" t="str">
        <f t="shared" si="45"/>
        <v>*</v>
      </c>
      <c r="BS396" s="19" t="str">
        <f t="shared" si="46"/>
        <v>*</v>
      </c>
      <c r="BT396" s="8" t="str">
        <f t="shared" si="47"/>
        <v/>
      </c>
    </row>
    <row r="397" spans="1:72">
      <c r="A397" s="47" t="str">
        <f t="shared" si="43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42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4"/>
        <v>Aderente</v>
      </c>
      <c r="BR397" s="19" t="str">
        <f t="shared" si="45"/>
        <v>*</v>
      </c>
      <c r="BS397" s="19" t="str">
        <f t="shared" si="46"/>
        <v>*</v>
      </c>
      <c r="BT397" s="8" t="str">
        <f t="shared" si="47"/>
        <v/>
      </c>
    </row>
    <row r="398" spans="1:72">
      <c r="A398" s="47" t="str">
        <f t="shared" si="43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42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4"/>
        <v>Aderente</v>
      </c>
      <c r="BR398" s="19" t="str">
        <f t="shared" si="45"/>
        <v>*</v>
      </c>
      <c r="BS398" s="19" t="str">
        <f t="shared" si="46"/>
        <v>*</v>
      </c>
      <c r="BT398" s="8" t="str">
        <f t="shared" si="47"/>
        <v/>
      </c>
    </row>
    <row r="399" spans="1:72">
      <c r="A399" s="47" t="str">
        <f t="shared" si="43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42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4"/>
        <v>Aderente</v>
      </c>
      <c r="BR399" s="19" t="str">
        <f t="shared" si="45"/>
        <v>*</v>
      </c>
      <c r="BS399" s="19" t="str">
        <f t="shared" si="46"/>
        <v>*</v>
      </c>
      <c r="BT399" s="8" t="str">
        <f t="shared" si="47"/>
        <v/>
      </c>
    </row>
    <row r="400" spans="1:72">
      <c r="A400" s="47" t="str">
        <f t="shared" si="43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42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4"/>
        <v>Aderente</v>
      </c>
      <c r="BR400" s="19" t="str">
        <f t="shared" si="45"/>
        <v>*</v>
      </c>
      <c r="BS400" s="19" t="str">
        <f t="shared" si="46"/>
        <v>*</v>
      </c>
      <c r="BT400" s="8" t="str">
        <f t="shared" si="47"/>
        <v/>
      </c>
    </row>
    <row r="401" spans="1:72">
      <c r="A401" s="47" t="str">
        <f t="shared" si="43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42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4"/>
        <v>Aderente</v>
      </c>
      <c r="BR401" s="19" t="str">
        <f t="shared" si="45"/>
        <v>*</v>
      </c>
      <c r="BS401" s="19" t="str">
        <f t="shared" si="46"/>
        <v>*</v>
      </c>
      <c r="BT401" s="8" t="str">
        <f t="shared" si="47"/>
        <v/>
      </c>
    </row>
    <row r="402" spans="1:72">
      <c r="A402" s="47" t="str">
        <f t="shared" si="43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42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4"/>
        <v>Aderente</v>
      </c>
      <c r="BR402" s="19" t="str">
        <f t="shared" si="45"/>
        <v>*</v>
      </c>
      <c r="BS402" s="19" t="str">
        <f t="shared" si="46"/>
        <v>*</v>
      </c>
      <c r="BT402" s="8" t="str">
        <f t="shared" si="47"/>
        <v/>
      </c>
    </row>
    <row r="403" spans="1:72">
      <c r="A403" s="47" t="str">
        <f t="shared" si="43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42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4"/>
        <v>Aderente</v>
      </c>
      <c r="BR403" s="19" t="str">
        <f t="shared" si="45"/>
        <v>*</v>
      </c>
      <c r="BS403" s="19" t="str">
        <f t="shared" si="46"/>
        <v>*</v>
      </c>
      <c r="BT403" s="8" t="str">
        <f t="shared" si="47"/>
        <v/>
      </c>
    </row>
    <row r="404" spans="1:72">
      <c r="A404" s="47" t="str">
        <f t="shared" si="43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42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4"/>
        <v>Aderente</v>
      </c>
      <c r="BR404" s="19" t="str">
        <f t="shared" si="45"/>
        <v>*</v>
      </c>
      <c r="BS404" s="19" t="str">
        <f t="shared" si="46"/>
        <v>*</v>
      </c>
      <c r="BT404" s="8" t="str">
        <f t="shared" si="47"/>
        <v/>
      </c>
    </row>
    <row r="405" spans="1:72">
      <c r="A405" s="47" t="str">
        <f t="shared" si="43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42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4"/>
        <v>Aderente</v>
      </c>
      <c r="BR405" s="19" t="str">
        <f t="shared" si="45"/>
        <v>*</v>
      </c>
      <c r="BS405" s="19" t="str">
        <f t="shared" si="46"/>
        <v>*</v>
      </c>
      <c r="BT405" s="8" t="str">
        <f t="shared" si="47"/>
        <v/>
      </c>
    </row>
    <row r="406" spans="1:72">
      <c r="A406" s="47" t="str">
        <f t="shared" si="43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42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4"/>
        <v>Aderente</v>
      </c>
      <c r="BR406" s="19" t="str">
        <f t="shared" si="45"/>
        <v>*</v>
      </c>
      <c r="BS406" s="19" t="str">
        <f t="shared" si="46"/>
        <v>*</v>
      </c>
      <c r="BT406" s="8" t="str">
        <f t="shared" si="47"/>
        <v/>
      </c>
    </row>
    <row r="407" spans="1:72">
      <c r="A407" s="47" t="str">
        <f t="shared" si="43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42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4"/>
        <v>Aderente</v>
      </c>
      <c r="BR407" s="19" t="str">
        <f t="shared" si="45"/>
        <v>*</v>
      </c>
      <c r="BS407" s="19" t="str">
        <f t="shared" si="46"/>
        <v>*</v>
      </c>
      <c r="BT407" s="8" t="str">
        <f t="shared" si="47"/>
        <v/>
      </c>
    </row>
    <row r="408" spans="1:72">
      <c r="A408" s="47" t="str">
        <f t="shared" si="43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42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4"/>
        <v>Aderente</v>
      </c>
      <c r="BR408" s="19" t="str">
        <f t="shared" si="45"/>
        <v>*</v>
      </c>
      <c r="BS408" s="19" t="str">
        <f t="shared" si="46"/>
        <v>*</v>
      </c>
      <c r="BT408" s="8" t="str">
        <f t="shared" si="47"/>
        <v/>
      </c>
    </row>
    <row r="409" spans="1:72">
      <c r="A409" s="47" t="str">
        <f t="shared" si="43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42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4"/>
        <v>Aderente</v>
      </c>
      <c r="BR409" s="19" t="str">
        <f t="shared" si="45"/>
        <v>*</v>
      </c>
      <c r="BS409" s="19" t="str">
        <f t="shared" si="46"/>
        <v>*</v>
      </c>
      <c r="BT409" s="8" t="str">
        <f t="shared" si="47"/>
        <v/>
      </c>
    </row>
    <row r="410" spans="1:72">
      <c r="A410" s="47" t="str">
        <f t="shared" si="43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42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4"/>
        <v>Aderente</v>
      </c>
      <c r="BR410" s="19" t="str">
        <f t="shared" si="45"/>
        <v>*</v>
      </c>
      <c r="BS410" s="19" t="str">
        <f t="shared" si="46"/>
        <v>*</v>
      </c>
      <c r="BT410" s="8" t="str">
        <f t="shared" si="47"/>
        <v/>
      </c>
    </row>
    <row r="411" spans="1:72">
      <c r="A411" s="47" t="str">
        <f t="shared" si="43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42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4"/>
        <v>Aderente</v>
      </c>
      <c r="BR411" s="19" t="str">
        <f t="shared" si="45"/>
        <v>*</v>
      </c>
      <c r="BS411" s="19" t="str">
        <f t="shared" si="46"/>
        <v>*</v>
      </c>
      <c r="BT411" s="8" t="str">
        <f t="shared" si="47"/>
        <v/>
      </c>
    </row>
    <row r="412" spans="1:72">
      <c r="A412" s="47" t="str">
        <f t="shared" si="43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42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4"/>
        <v>Aderente</v>
      </c>
      <c r="BR412" s="19" t="str">
        <f t="shared" si="45"/>
        <v>*</v>
      </c>
      <c r="BS412" s="19" t="str">
        <f t="shared" si="46"/>
        <v>*</v>
      </c>
      <c r="BT412" s="8" t="str">
        <f t="shared" si="47"/>
        <v/>
      </c>
    </row>
    <row r="413" spans="1:72">
      <c r="A413" s="47" t="str">
        <f t="shared" si="43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42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4"/>
        <v>Aderente</v>
      </c>
      <c r="BR413" s="19" t="str">
        <f t="shared" si="45"/>
        <v>*</v>
      </c>
      <c r="BS413" s="19" t="str">
        <f t="shared" si="46"/>
        <v>*</v>
      </c>
      <c r="BT413" s="8" t="str">
        <f t="shared" si="47"/>
        <v/>
      </c>
    </row>
    <row r="414" spans="1:72">
      <c r="A414" s="47" t="str">
        <f t="shared" si="43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42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4"/>
        <v>Aderente</v>
      </c>
      <c r="BR414" s="19" t="str">
        <f t="shared" si="45"/>
        <v>*</v>
      </c>
      <c r="BS414" s="19" t="str">
        <f t="shared" si="46"/>
        <v>*</v>
      </c>
      <c r="BT414" s="8" t="str">
        <f t="shared" si="47"/>
        <v/>
      </c>
    </row>
    <row r="415" spans="1:72">
      <c r="A415" s="47" t="str">
        <f t="shared" si="43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42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4"/>
        <v>Aderente</v>
      </c>
      <c r="BR415" s="19" t="str">
        <f t="shared" si="45"/>
        <v>*</v>
      </c>
      <c r="BS415" s="19" t="str">
        <f t="shared" si="46"/>
        <v>*</v>
      </c>
      <c r="BT415" s="8" t="str">
        <f t="shared" si="47"/>
        <v/>
      </c>
    </row>
    <row r="416" spans="1:72">
      <c r="A416" s="47" t="str">
        <f t="shared" si="43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42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4"/>
        <v>Aderente</v>
      </c>
      <c r="BR416" s="19" t="str">
        <f t="shared" si="45"/>
        <v>*</v>
      </c>
      <c r="BS416" s="19" t="str">
        <f t="shared" si="46"/>
        <v>*</v>
      </c>
      <c r="BT416" s="8" t="str">
        <f t="shared" si="47"/>
        <v/>
      </c>
    </row>
    <row r="417" spans="1:72">
      <c r="A417" s="47" t="str">
        <f t="shared" si="43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42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4"/>
        <v>Aderente</v>
      </c>
      <c r="BR417" s="19" t="str">
        <f t="shared" si="45"/>
        <v>*</v>
      </c>
      <c r="BS417" s="19" t="str">
        <f t="shared" si="46"/>
        <v>*</v>
      </c>
      <c r="BT417" s="8" t="str">
        <f t="shared" si="47"/>
        <v/>
      </c>
    </row>
    <row r="418" spans="1:72">
      <c r="A418" s="47" t="str">
        <f t="shared" si="43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42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4"/>
        <v>Aderente</v>
      </c>
      <c r="BR418" s="19" t="str">
        <f t="shared" si="45"/>
        <v>*</v>
      </c>
      <c r="BS418" s="19" t="str">
        <f t="shared" si="46"/>
        <v>*</v>
      </c>
      <c r="BT418" s="8" t="str">
        <f t="shared" si="47"/>
        <v/>
      </c>
    </row>
    <row r="419" spans="1:72">
      <c r="A419" s="47" t="str">
        <f t="shared" si="43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42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4"/>
        <v>Aderente</v>
      </c>
      <c r="BR419" s="19" t="str">
        <f t="shared" si="45"/>
        <v>*</v>
      </c>
      <c r="BS419" s="19" t="str">
        <f t="shared" si="46"/>
        <v>*</v>
      </c>
      <c r="BT419" s="8" t="str">
        <f t="shared" si="47"/>
        <v/>
      </c>
    </row>
    <row r="420" spans="1:72">
      <c r="A420" s="47" t="str">
        <f t="shared" si="43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42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4"/>
        <v>Aderente</v>
      </c>
      <c r="BR420" s="19" t="str">
        <f t="shared" si="45"/>
        <v>*</v>
      </c>
      <c r="BS420" s="19" t="str">
        <f t="shared" si="46"/>
        <v>*</v>
      </c>
      <c r="BT420" s="8" t="str">
        <f t="shared" si="47"/>
        <v/>
      </c>
    </row>
    <row r="421" spans="1:72">
      <c r="A421" s="47" t="str">
        <f t="shared" si="43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42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4"/>
        <v>Aderente</v>
      </c>
      <c r="BR421" s="19" t="str">
        <f t="shared" si="45"/>
        <v>*</v>
      </c>
      <c r="BS421" s="19" t="str">
        <f t="shared" si="46"/>
        <v>*</v>
      </c>
      <c r="BT421" s="8" t="str">
        <f t="shared" si="47"/>
        <v/>
      </c>
    </row>
    <row r="422" spans="1:72">
      <c r="A422" s="47" t="str">
        <f t="shared" si="43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42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4"/>
        <v>Aderente</v>
      </c>
      <c r="BR422" s="19" t="str">
        <f t="shared" si="45"/>
        <v>*</v>
      </c>
      <c r="BS422" s="19" t="str">
        <f t="shared" si="46"/>
        <v>*</v>
      </c>
      <c r="BT422" s="8" t="str">
        <f t="shared" si="47"/>
        <v/>
      </c>
    </row>
    <row r="423" spans="1:72">
      <c r="A423" s="47" t="str">
        <f t="shared" si="43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42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4"/>
        <v>Aderente</v>
      </c>
      <c r="BR423" s="19" t="str">
        <f t="shared" si="45"/>
        <v>*</v>
      </c>
      <c r="BS423" s="19" t="str">
        <f t="shared" si="46"/>
        <v>*</v>
      </c>
      <c r="BT423" s="8" t="str">
        <f t="shared" si="47"/>
        <v/>
      </c>
    </row>
    <row r="424" spans="1:72">
      <c r="A424" s="47" t="str">
        <f t="shared" si="43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42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4"/>
        <v>Aderente</v>
      </c>
      <c r="BR424" s="19" t="str">
        <f t="shared" si="45"/>
        <v>*</v>
      </c>
      <c r="BS424" s="19" t="str">
        <f t="shared" si="46"/>
        <v>*</v>
      </c>
      <c r="BT424" s="8" t="str">
        <f t="shared" si="47"/>
        <v/>
      </c>
    </row>
    <row r="425" spans="1:72">
      <c r="A425" s="47" t="str">
        <f t="shared" si="43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42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4"/>
        <v>Aderente</v>
      </c>
      <c r="BR425" s="19" t="str">
        <f t="shared" si="45"/>
        <v>*</v>
      </c>
      <c r="BS425" s="19" t="str">
        <f t="shared" si="46"/>
        <v>*</v>
      </c>
      <c r="BT425" s="8" t="str">
        <f t="shared" si="47"/>
        <v/>
      </c>
    </row>
    <row r="426" spans="1:72">
      <c r="A426" s="47" t="str">
        <f t="shared" si="43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42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4"/>
        <v>Aderente</v>
      </c>
      <c r="BR426" s="19" t="str">
        <f t="shared" si="45"/>
        <v>*</v>
      </c>
      <c r="BS426" s="19" t="str">
        <f t="shared" si="46"/>
        <v>*</v>
      </c>
      <c r="BT426" s="8" t="str">
        <f t="shared" si="47"/>
        <v/>
      </c>
    </row>
    <row r="427" spans="1:72">
      <c r="A427" s="47" t="str">
        <f t="shared" si="43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42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4"/>
        <v>Aderente</v>
      </c>
      <c r="BR427" s="19" t="str">
        <f t="shared" si="45"/>
        <v>*</v>
      </c>
      <c r="BS427" s="19" t="str">
        <f t="shared" si="46"/>
        <v>*</v>
      </c>
      <c r="BT427" s="8" t="str">
        <f t="shared" si="47"/>
        <v/>
      </c>
    </row>
    <row r="428" spans="1:72">
      <c r="A428" s="47" t="str">
        <f t="shared" si="43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42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4"/>
        <v>Aderente</v>
      </c>
      <c r="BR428" s="19" t="str">
        <f t="shared" si="45"/>
        <v>*</v>
      </c>
      <c r="BS428" s="19" t="str">
        <f t="shared" si="46"/>
        <v>*</v>
      </c>
      <c r="BT428" s="8" t="str">
        <f t="shared" si="47"/>
        <v/>
      </c>
    </row>
    <row r="429" spans="1:72">
      <c r="A429" s="47" t="str">
        <f t="shared" si="43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42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4"/>
        <v>Aderente</v>
      </c>
      <c r="BR429" s="19" t="str">
        <f t="shared" si="45"/>
        <v>*</v>
      </c>
      <c r="BS429" s="19" t="str">
        <f t="shared" si="46"/>
        <v>*</v>
      </c>
      <c r="BT429" s="8" t="str">
        <f t="shared" si="47"/>
        <v/>
      </c>
    </row>
    <row r="430" spans="1:72">
      <c r="A430" s="47" t="str">
        <f t="shared" si="43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42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4"/>
        <v>Aderente</v>
      </c>
      <c r="BR430" s="19" t="str">
        <f t="shared" si="45"/>
        <v>*</v>
      </c>
      <c r="BS430" s="19" t="str">
        <f t="shared" si="46"/>
        <v>*</v>
      </c>
      <c r="BT430" s="8" t="str">
        <f t="shared" si="47"/>
        <v/>
      </c>
    </row>
    <row r="431" spans="1:72">
      <c r="A431" s="47" t="str">
        <f t="shared" si="43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42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4"/>
        <v>Aderente</v>
      </c>
      <c r="BR431" s="19" t="str">
        <f t="shared" si="45"/>
        <v>*</v>
      </c>
      <c r="BS431" s="19" t="str">
        <f t="shared" si="46"/>
        <v>*</v>
      </c>
      <c r="BT431" s="8" t="str">
        <f t="shared" si="47"/>
        <v/>
      </c>
    </row>
    <row r="432" spans="1:72">
      <c r="A432" s="47" t="str">
        <f t="shared" si="43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42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4"/>
        <v>Aderente</v>
      </c>
      <c r="BR432" s="19" t="str">
        <f t="shared" si="45"/>
        <v>*</v>
      </c>
      <c r="BS432" s="19" t="str">
        <f t="shared" si="46"/>
        <v>*</v>
      </c>
      <c r="BT432" s="8" t="str">
        <f t="shared" si="47"/>
        <v/>
      </c>
    </row>
    <row r="433" spans="1:72">
      <c r="A433" s="47" t="str">
        <f t="shared" si="43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42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4"/>
        <v>Aderente</v>
      </c>
      <c r="BR433" s="19" t="str">
        <f t="shared" si="45"/>
        <v>*</v>
      </c>
      <c r="BS433" s="19" t="str">
        <f t="shared" si="46"/>
        <v>*</v>
      </c>
      <c r="BT433" s="8" t="str">
        <f t="shared" si="47"/>
        <v/>
      </c>
    </row>
    <row r="434" spans="1:72">
      <c r="A434" s="47" t="str">
        <f t="shared" si="43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42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4"/>
        <v>Aderente</v>
      </c>
      <c r="BR434" s="19" t="str">
        <f t="shared" si="45"/>
        <v>*</v>
      </c>
      <c r="BS434" s="19" t="str">
        <f t="shared" si="46"/>
        <v>*</v>
      </c>
      <c r="BT434" s="8" t="str">
        <f t="shared" si="47"/>
        <v/>
      </c>
    </row>
    <row r="435" spans="1:72">
      <c r="A435" s="47" t="str">
        <f t="shared" si="43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42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4"/>
        <v>Aderente</v>
      </c>
      <c r="BR435" s="19" t="str">
        <f t="shared" si="45"/>
        <v>*</v>
      </c>
      <c r="BS435" s="19" t="str">
        <f t="shared" si="46"/>
        <v>*</v>
      </c>
      <c r="BT435" s="8" t="str">
        <f t="shared" si="47"/>
        <v/>
      </c>
    </row>
    <row r="436" spans="1:72">
      <c r="A436" s="47" t="str">
        <f t="shared" si="43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42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4"/>
        <v>Aderente</v>
      </c>
      <c r="BR436" s="19" t="str">
        <f t="shared" si="45"/>
        <v>*</v>
      </c>
      <c r="BS436" s="19" t="str">
        <f t="shared" si="46"/>
        <v>*</v>
      </c>
      <c r="BT436" s="8" t="str">
        <f t="shared" si="47"/>
        <v/>
      </c>
    </row>
    <row r="437" spans="1:72">
      <c r="A437" s="47" t="str">
        <f t="shared" si="43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42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4"/>
        <v>Aderente</v>
      </c>
      <c r="BR437" s="19" t="str">
        <f t="shared" si="45"/>
        <v>*</v>
      </c>
      <c r="BS437" s="19" t="str">
        <f t="shared" si="46"/>
        <v>*</v>
      </c>
      <c r="BT437" s="8" t="str">
        <f t="shared" si="47"/>
        <v/>
      </c>
    </row>
    <row r="438" spans="1:72">
      <c r="A438" s="47" t="str">
        <f t="shared" si="43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42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4"/>
        <v>Aderente</v>
      </c>
      <c r="BR438" s="19" t="str">
        <f t="shared" si="45"/>
        <v>*</v>
      </c>
      <c r="BS438" s="19" t="str">
        <f t="shared" si="46"/>
        <v>*</v>
      </c>
      <c r="BT438" s="8" t="str">
        <f t="shared" si="47"/>
        <v/>
      </c>
    </row>
    <row r="439" spans="1:72">
      <c r="A439" s="47" t="str">
        <f t="shared" si="43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42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4"/>
        <v>Aderente</v>
      </c>
      <c r="BR439" s="19" t="str">
        <f t="shared" si="45"/>
        <v>*</v>
      </c>
      <c r="BS439" s="19" t="str">
        <f t="shared" si="46"/>
        <v>*</v>
      </c>
      <c r="BT439" s="8" t="str">
        <f t="shared" si="47"/>
        <v/>
      </c>
    </row>
    <row r="440" spans="1:72">
      <c r="A440" s="47" t="str">
        <f t="shared" si="43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42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4"/>
        <v>Aderente</v>
      </c>
      <c r="BR440" s="19" t="str">
        <f t="shared" si="45"/>
        <v>*</v>
      </c>
      <c r="BS440" s="19" t="str">
        <f t="shared" si="46"/>
        <v>*</v>
      </c>
      <c r="BT440" s="8" t="str">
        <f t="shared" si="47"/>
        <v/>
      </c>
    </row>
    <row r="441" spans="1:72">
      <c r="A441" s="47" t="str">
        <f t="shared" si="43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42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4"/>
        <v>Aderente</v>
      </c>
      <c r="BR441" s="19" t="str">
        <f t="shared" si="45"/>
        <v>*</v>
      </c>
      <c r="BS441" s="19" t="str">
        <f t="shared" si="46"/>
        <v>*</v>
      </c>
      <c r="BT441" s="8" t="str">
        <f t="shared" si="47"/>
        <v/>
      </c>
    </row>
    <row r="442" spans="1:72">
      <c r="A442" s="47" t="str">
        <f t="shared" si="43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42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4"/>
        <v>Aderente</v>
      </c>
      <c r="BR442" s="19" t="str">
        <f t="shared" si="45"/>
        <v>*</v>
      </c>
      <c r="BS442" s="19" t="str">
        <f t="shared" si="46"/>
        <v>*</v>
      </c>
      <c r="BT442" s="8" t="str">
        <f t="shared" si="47"/>
        <v/>
      </c>
    </row>
    <row r="443" spans="1:72">
      <c r="A443" s="47" t="str">
        <f t="shared" si="43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42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4"/>
        <v>Aderente</v>
      </c>
      <c r="BR443" s="19" t="str">
        <f t="shared" si="45"/>
        <v>*</v>
      </c>
      <c r="BS443" s="19" t="str">
        <f t="shared" si="46"/>
        <v>*</v>
      </c>
      <c r="BT443" s="8" t="str">
        <f t="shared" si="47"/>
        <v/>
      </c>
    </row>
    <row r="444" spans="1:72">
      <c r="A444" s="47" t="str">
        <f t="shared" si="43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42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4"/>
        <v>Aderente</v>
      </c>
      <c r="BR444" s="19" t="str">
        <f t="shared" si="45"/>
        <v>*</v>
      </c>
      <c r="BS444" s="19" t="str">
        <f t="shared" si="46"/>
        <v>*</v>
      </c>
      <c r="BT444" s="8" t="str">
        <f t="shared" si="47"/>
        <v/>
      </c>
    </row>
    <row r="445" spans="1:72">
      <c r="A445" s="47" t="str">
        <f t="shared" si="43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42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4"/>
        <v>Aderente</v>
      </c>
      <c r="BR445" s="19" t="str">
        <f t="shared" si="45"/>
        <v>*</v>
      </c>
      <c r="BS445" s="19" t="str">
        <f t="shared" si="46"/>
        <v>*</v>
      </c>
      <c r="BT445" s="8" t="str">
        <f t="shared" si="47"/>
        <v/>
      </c>
    </row>
    <row r="446" spans="1:72">
      <c r="A446" s="47" t="str">
        <f t="shared" si="43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42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4"/>
        <v>Aderente</v>
      </c>
      <c r="BR446" s="19" t="str">
        <f t="shared" si="45"/>
        <v>*</v>
      </c>
      <c r="BS446" s="19" t="str">
        <f t="shared" si="46"/>
        <v>*</v>
      </c>
      <c r="BT446" s="8" t="str">
        <f t="shared" si="47"/>
        <v/>
      </c>
    </row>
    <row r="447" spans="1:72">
      <c r="A447" s="47" t="str">
        <f t="shared" si="43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42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4"/>
        <v>Aderente</v>
      </c>
      <c r="BR447" s="19" t="str">
        <f t="shared" si="45"/>
        <v>*</v>
      </c>
      <c r="BS447" s="19" t="str">
        <f t="shared" si="46"/>
        <v>*</v>
      </c>
      <c r="BT447" s="8" t="str">
        <f t="shared" si="47"/>
        <v/>
      </c>
    </row>
    <row r="448" spans="1:72">
      <c r="A448" s="47" t="str">
        <f t="shared" si="43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42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4"/>
        <v>Aderente</v>
      </c>
      <c r="BR448" s="19" t="str">
        <f t="shared" si="45"/>
        <v>*</v>
      </c>
      <c r="BS448" s="19" t="str">
        <f t="shared" si="46"/>
        <v>*</v>
      </c>
      <c r="BT448" s="8" t="str">
        <f t="shared" si="47"/>
        <v/>
      </c>
    </row>
    <row r="449" spans="1:72">
      <c r="A449" s="47" t="str">
        <f t="shared" si="43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42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4"/>
        <v>Aderente</v>
      </c>
      <c r="BR449" s="19" t="str">
        <f t="shared" si="45"/>
        <v>*</v>
      </c>
      <c r="BS449" s="19" t="str">
        <f t="shared" si="46"/>
        <v>*</v>
      </c>
      <c r="BT449" s="8" t="str">
        <f t="shared" si="47"/>
        <v/>
      </c>
    </row>
    <row r="450" spans="1:72">
      <c r="A450" s="47" t="str">
        <f t="shared" si="43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42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4"/>
        <v>Aderente</v>
      </c>
      <c r="BR450" s="19" t="str">
        <f t="shared" si="45"/>
        <v>*</v>
      </c>
      <c r="BS450" s="19" t="str">
        <f t="shared" si="46"/>
        <v>*</v>
      </c>
      <c r="BT450" s="8" t="str">
        <f t="shared" si="47"/>
        <v/>
      </c>
    </row>
    <row r="451" spans="1:72">
      <c r="A451" s="47" t="str">
        <f t="shared" si="43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42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4"/>
        <v>Aderente</v>
      </c>
      <c r="BR451" s="19" t="str">
        <f t="shared" si="45"/>
        <v>*</v>
      </c>
      <c r="BS451" s="19" t="str">
        <f t="shared" si="46"/>
        <v>*</v>
      </c>
      <c r="BT451" s="8" t="str">
        <f t="shared" si="47"/>
        <v/>
      </c>
    </row>
    <row r="452" spans="1:72">
      <c r="A452" s="47" t="str">
        <f t="shared" si="43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42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4"/>
        <v>Aderente</v>
      </c>
      <c r="BR452" s="19" t="str">
        <f t="shared" si="45"/>
        <v>*</v>
      </c>
      <c r="BS452" s="19" t="str">
        <f t="shared" si="46"/>
        <v>*</v>
      </c>
      <c r="BT452" s="8" t="str">
        <f t="shared" si="47"/>
        <v/>
      </c>
    </row>
    <row r="453" spans="1:72">
      <c r="A453" s="47" t="str">
        <f t="shared" si="43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42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4"/>
        <v>Aderente</v>
      </c>
      <c r="BR453" s="19" t="str">
        <f t="shared" si="45"/>
        <v>*</v>
      </c>
      <c r="BS453" s="19" t="str">
        <f t="shared" si="46"/>
        <v>*</v>
      </c>
      <c r="BT453" s="8" t="str">
        <f t="shared" si="47"/>
        <v/>
      </c>
    </row>
    <row r="454" spans="1:72">
      <c r="A454" s="47" t="str">
        <f t="shared" si="43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42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4"/>
        <v>Aderente</v>
      </c>
      <c r="BR454" s="19" t="str">
        <f t="shared" si="45"/>
        <v>*</v>
      </c>
      <c r="BS454" s="19" t="str">
        <f t="shared" si="46"/>
        <v>*</v>
      </c>
      <c r="BT454" s="8" t="str">
        <f t="shared" si="47"/>
        <v/>
      </c>
    </row>
    <row r="455" spans="1:72">
      <c r="A455" s="47" t="str">
        <f t="shared" si="43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ref="AY455:AY518" si="48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4"/>
        <v>Aderente</v>
      </c>
      <c r="BR455" s="19" t="str">
        <f t="shared" si="45"/>
        <v>*</v>
      </c>
      <c r="BS455" s="19" t="str">
        <f t="shared" si="46"/>
        <v>*</v>
      </c>
      <c r="BT455" s="8" t="str">
        <f t="shared" si="47"/>
        <v/>
      </c>
    </row>
    <row r="456" spans="1:72">
      <c r="A456" s="47" t="str">
        <f t="shared" ref="A456:A519" si="49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si="48"/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50">IF(AND(BR456&lt;1,BS456&lt;1),"Produção e Intervalo",IF(BR456&lt;1,"Intervalo",IF(BS456&lt;1,"Produção","Aderente")))</f>
        <v>Aderente</v>
      </c>
      <c r="BR456" s="19" t="str">
        <f t="shared" ref="BR456:BR519" si="51">IF(OR(B456="",F456=""),"*",AY456/P456)</f>
        <v>*</v>
      </c>
      <c r="BS456" s="19" t="str">
        <f t="shared" ref="BS456:BS519" si="52">IF(OR(B456="",F456=""),"*",BA456/Q456)</f>
        <v>*</v>
      </c>
      <c r="BT456" s="8" t="str">
        <f t="shared" ref="BT456:BT519" si="53">IF(BN456="","",SUBSTITUTE(BM456," ","")&amp;SUBSTITUTE(BN456," ",""))</f>
        <v/>
      </c>
    </row>
    <row r="457" spans="1:72">
      <c r="A457" s="47" t="str">
        <f t="shared" si="49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8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50"/>
        <v>Aderente</v>
      </c>
      <c r="BR457" s="19" t="str">
        <f t="shared" si="51"/>
        <v>*</v>
      </c>
      <c r="BS457" s="19" t="str">
        <f t="shared" si="52"/>
        <v>*</v>
      </c>
      <c r="BT457" s="8" t="str">
        <f t="shared" si="53"/>
        <v/>
      </c>
    </row>
    <row r="458" spans="1:72">
      <c r="A458" s="47" t="str">
        <f t="shared" si="49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8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50"/>
        <v>Aderente</v>
      </c>
      <c r="BR458" s="19" t="str">
        <f t="shared" si="51"/>
        <v>*</v>
      </c>
      <c r="BS458" s="19" t="str">
        <f t="shared" si="52"/>
        <v>*</v>
      </c>
      <c r="BT458" s="8" t="str">
        <f t="shared" si="53"/>
        <v/>
      </c>
    </row>
    <row r="459" spans="1:72">
      <c r="A459" s="47" t="str">
        <f t="shared" si="49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8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50"/>
        <v>Aderente</v>
      </c>
      <c r="BR459" s="19" t="str">
        <f t="shared" si="51"/>
        <v>*</v>
      </c>
      <c r="BS459" s="19" t="str">
        <f t="shared" si="52"/>
        <v>*</v>
      </c>
      <c r="BT459" s="8" t="str">
        <f t="shared" si="53"/>
        <v/>
      </c>
    </row>
    <row r="460" spans="1:72">
      <c r="A460" s="47" t="str">
        <f t="shared" si="49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8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50"/>
        <v>Aderente</v>
      </c>
      <c r="BR460" s="19" t="str">
        <f t="shared" si="51"/>
        <v>*</v>
      </c>
      <c r="BS460" s="19" t="str">
        <f t="shared" si="52"/>
        <v>*</v>
      </c>
      <c r="BT460" s="8" t="str">
        <f t="shared" si="53"/>
        <v/>
      </c>
    </row>
    <row r="461" spans="1:72">
      <c r="A461" s="47" t="str">
        <f t="shared" si="49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8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50"/>
        <v>Aderente</v>
      </c>
      <c r="BR461" s="19" t="str">
        <f t="shared" si="51"/>
        <v>*</v>
      </c>
      <c r="BS461" s="19" t="str">
        <f t="shared" si="52"/>
        <v>*</v>
      </c>
      <c r="BT461" s="8" t="str">
        <f t="shared" si="53"/>
        <v/>
      </c>
    </row>
    <row r="462" spans="1:72">
      <c r="A462" s="47" t="str">
        <f t="shared" si="49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8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50"/>
        <v>Aderente</v>
      </c>
      <c r="BR462" s="19" t="str">
        <f t="shared" si="51"/>
        <v>*</v>
      </c>
      <c r="BS462" s="19" t="str">
        <f t="shared" si="52"/>
        <v>*</v>
      </c>
      <c r="BT462" s="8" t="str">
        <f t="shared" si="53"/>
        <v/>
      </c>
    </row>
    <row r="463" spans="1:72">
      <c r="A463" s="47" t="str">
        <f t="shared" si="49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8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50"/>
        <v>Aderente</v>
      </c>
      <c r="BR463" s="19" t="str">
        <f t="shared" si="51"/>
        <v>*</v>
      </c>
      <c r="BS463" s="19" t="str">
        <f t="shared" si="52"/>
        <v>*</v>
      </c>
      <c r="BT463" s="8" t="str">
        <f t="shared" si="53"/>
        <v/>
      </c>
    </row>
    <row r="464" spans="1:72">
      <c r="A464" s="47" t="str">
        <f t="shared" si="49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8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50"/>
        <v>Aderente</v>
      </c>
      <c r="BR464" s="19" t="str">
        <f t="shared" si="51"/>
        <v>*</v>
      </c>
      <c r="BS464" s="19" t="str">
        <f t="shared" si="52"/>
        <v>*</v>
      </c>
      <c r="BT464" s="8" t="str">
        <f t="shared" si="53"/>
        <v/>
      </c>
    </row>
    <row r="465" spans="1:72">
      <c r="A465" s="47" t="str">
        <f t="shared" si="49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8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50"/>
        <v>Aderente</v>
      </c>
      <c r="BR465" s="19" t="str">
        <f t="shared" si="51"/>
        <v>*</v>
      </c>
      <c r="BS465" s="19" t="str">
        <f t="shared" si="52"/>
        <v>*</v>
      </c>
      <c r="BT465" s="8" t="str">
        <f t="shared" si="53"/>
        <v/>
      </c>
    </row>
    <row r="466" spans="1:72">
      <c r="A466" s="47" t="str">
        <f t="shared" si="49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8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50"/>
        <v>Aderente</v>
      </c>
      <c r="BR466" s="19" t="str">
        <f t="shared" si="51"/>
        <v>*</v>
      </c>
      <c r="BS466" s="19" t="str">
        <f t="shared" si="52"/>
        <v>*</v>
      </c>
      <c r="BT466" s="8" t="str">
        <f t="shared" si="53"/>
        <v/>
      </c>
    </row>
    <row r="467" spans="1:72">
      <c r="A467" s="47" t="str">
        <f t="shared" si="49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8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50"/>
        <v>Aderente</v>
      </c>
      <c r="BR467" s="19" t="str">
        <f t="shared" si="51"/>
        <v>*</v>
      </c>
      <c r="BS467" s="19" t="str">
        <f t="shared" si="52"/>
        <v>*</v>
      </c>
      <c r="BT467" s="8" t="str">
        <f t="shared" si="53"/>
        <v/>
      </c>
    </row>
    <row r="468" spans="1:72">
      <c r="A468" s="47" t="str">
        <f t="shared" si="49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8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50"/>
        <v>Aderente</v>
      </c>
      <c r="BR468" s="19" t="str">
        <f t="shared" si="51"/>
        <v>*</v>
      </c>
      <c r="BS468" s="19" t="str">
        <f t="shared" si="52"/>
        <v>*</v>
      </c>
      <c r="BT468" s="8" t="str">
        <f t="shared" si="53"/>
        <v/>
      </c>
    </row>
    <row r="469" spans="1:72">
      <c r="A469" s="47" t="str">
        <f t="shared" si="49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8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50"/>
        <v>Aderente</v>
      </c>
      <c r="BR469" s="19" t="str">
        <f t="shared" si="51"/>
        <v>*</v>
      </c>
      <c r="BS469" s="19" t="str">
        <f t="shared" si="52"/>
        <v>*</v>
      </c>
      <c r="BT469" s="8" t="str">
        <f t="shared" si="53"/>
        <v/>
      </c>
    </row>
    <row r="470" spans="1:72">
      <c r="A470" s="47" t="str">
        <f t="shared" si="49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8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50"/>
        <v>Aderente</v>
      </c>
      <c r="BR470" s="19" t="str">
        <f t="shared" si="51"/>
        <v>*</v>
      </c>
      <c r="BS470" s="19" t="str">
        <f t="shared" si="52"/>
        <v>*</v>
      </c>
      <c r="BT470" s="8" t="str">
        <f t="shared" si="53"/>
        <v/>
      </c>
    </row>
    <row r="471" spans="1:72">
      <c r="A471" s="47" t="str">
        <f t="shared" si="49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8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50"/>
        <v>Aderente</v>
      </c>
      <c r="BR471" s="19" t="str">
        <f t="shared" si="51"/>
        <v>*</v>
      </c>
      <c r="BS471" s="19" t="str">
        <f t="shared" si="52"/>
        <v>*</v>
      </c>
      <c r="BT471" s="8" t="str">
        <f t="shared" si="53"/>
        <v/>
      </c>
    </row>
    <row r="472" spans="1:72">
      <c r="A472" s="47" t="str">
        <f t="shared" si="49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8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50"/>
        <v>Aderente</v>
      </c>
      <c r="BR472" s="19" t="str">
        <f t="shared" si="51"/>
        <v>*</v>
      </c>
      <c r="BS472" s="19" t="str">
        <f t="shared" si="52"/>
        <v>*</v>
      </c>
      <c r="BT472" s="8" t="str">
        <f t="shared" si="53"/>
        <v/>
      </c>
    </row>
    <row r="473" spans="1:72">
      <c r="A473" s="47" t="str">
        <f t="shared" si="49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8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50"/>
        <v>Aderente</v>
      </c>
      <c r="BR473" s="19" t="str">
        <f t="shared" si="51"/>
        <v>*</v>
      </c>
      <c r="BS473" s="19" t="str">
        <f t="shared" si="52"/>
        <v>*</v>
      </c>
      <c r="BT473" s="8" t="str">
        <f t="shared" si="53"/>
        <v/>
      </c>
    </row>
    <row r="474" spans="1:72">
      <c r="A474" s="47" t="str">
        <f t="shared" si="49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8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50"/>
        <v>Aderente</v>
      </c>
      <c r="BR474" s="19" t="str">
        <f t="shared" si="51"/>
        <v>*</v>
      </c>
      <c r="BS474" s="19" t="str">
        <f t="shared" si="52"/>
        <v>*</v>
      </c>
      <c r="BT474" s="8" t="str">
        <f t="shared" si="53"/>
        <v/>
      </c>
    </row>
    <row r="475" spans="1:72">
      <c r="A475" s="47" t="str">
        <f t="shared" si="49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8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50"/>
        <v>Aderente</v>
      </c>
      <c r="BR475" s="19" t="str">
        <f t="shared" si="51"/>
        <v>*</v>
      </c>
      <c r="BS475" s="19" t="str">
        <f t="shared" si="52"/>
        <v>*</v>
      </c>
      <c r="BT475" s="8" t="str">
        <f t="shared" si="53"/>
        <v/>
      </c>
    </row>
    <row r="476" spans="1:72">
      <c r="A476" s="47" t="str">
        <f t="shared" si="49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8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50"/>
        <v>Aderente</v>
      </c>
      <c r="BR476" s="19" t="str">
        <f t="shared" si="51"/>
        <v>*</v>
      </c>
      <c r="BS476" s="19" t="str">
        <f t="shared" si="52"/>
        <v>*</v>
      </c>
      <c r="BT476" s="8" t="str">
        <f t="shared" si="53"/>
        <v/>
      </c>
    </row>
    <row r="477" spans="1:72">
      <c r="A477" s="47" t="str">
        <f t="shared" si="49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8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50"/>
        <v>Aderente</v>
      </c>
      <c r="BR477" s="19" t="str">
        <f t="shared" si="51"/>
        <v>*</v>
      </c>
      <c r="BS477" s="19" t="str">
        <f t="shared" si="52"/>
        <v>*</v>
      </c>
      <c r="BT477" s="8" t="str">
        <f t="shared" si="53"/>
        <v/>
      </c>
    </row>
    <row r="478" spans="1:72">
      <c r="A478" s="47" t="str">
        <f t="shared" si="49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8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50"/>
        <v>Aderente</v>
      </c>
      <c r="BR478" s="19" t="str">
        <f t="shared" si="51"/>
        <v>*</v>
      </c>
      <c r="BS478" s="19" t="str">
        <f t="shared" si="52"/>
        <v>*</v>
      </c>
      <c r="BT478" s="8" t="str">
        <f t="shared" si="53"/>
        <v/>
      </c>
    </row>
    <row r="479" spans="1:72">
      <c r="A479" s="47" t="str">
        <f t="shared" si="49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8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50"/>
        <v>Aderente</v>
      </c>
      <c r="BR479" s="19" t="str">
        <f t="shared" si="51"/>
        <v>*</v>
      </c>
      <c r="BS479" s="19" t="str">
        <f t="shared" si="52"/>
        <v>*</v>
      </c>
      <c r="BT479" s="8" t="str">
        <f t="shared" si="53"/>
        <v/>
      </c>
    </row>
    <row r="480" spans="1:72">
      <c r="A480" s="47" t="str">
        <f t="shared" si="49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8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50"/>
        <v>Aderente</v>
      </c>
      <c r="BR480" s="19" t="str">
        <f t="shared" si="51"/>
        <v>*</v>
      </c>
      <c r="BS480" s="19" t="str">
        <f t="shared" si="52"/>
        <v>*</v>
      </c>
      <c r="BT480" s="8" t="str">
        <f t="shared" si="53"/>
        <v/>
      </c>
    </row>
    <row r="481" spans="1:72">
      <c r="A481" s="47" t="str">
        <f t="shared" si="49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8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50"/>
        <v>Aderente</v>
      </c>
      <c r="BR481" s="19" t="str">
        <f t="shared" si="51"/>
        <v>*</v>
      </c>
      <c r="BS481" s="19" t="str">
        <f t="shared" si="52"/>
        <v>*</v>
      </c>
      <c r="BT481" s="8" t="str">
        <f t="shared" si="53"/>
        <v/>
      </c>
    </row>
    <row r="482" spans="1:72">
      <c r="A482" s="47" t="str">
        <f t="shared" si="49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8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50"/>
        <v>Aderente</v>
      </c>
      <c r="BR482" s="19" t="str">
        <f t="shared" si="51"/>
        <v>*</v>
      </c>
      <c r="BS482" s="19" t="str">
        <f t="shared" si="52"/>
        <v>*</v>
      </c>
      <c r="BT482" s="8" t="str">
        <f t="shared" si="53"/>
        <v/>
      </c>
    </row>
    <row r="483" spans="1:72">
      <c r="A483" s="47" t="str">
        <f t="shared" si="49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8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50"/>
        <v>Aderente</v>
      </c>
      <c r="BR483" s="19" t="str">
        <f t="shared" si="51"/>
        <v>*</v>
      </c>
      <c r="BS483" s="19" t="str">
        <f t="shared" si="52"/>
        <v>*</v>
      </c>
      <c r="BT483" s="8" t="str">
        <f t="shared" si="53"/>
        <v/>
      </c>
    </row>
    <row r="484" spans="1:72">
      <c r="A484" s="47" t="str">
        <f t="shared" si="49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8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50"/>
        <v>Aderente</v>
      </c>
      <c r="BR484" s="19" t="str">
        <f t="shared" si="51"/>
        <v>*</v>
      </c>
      <c r="BS484" s="19" t="str">
        <f t="shared" si="52"/>
        <v>*</v>
      </c>
      <c r="BT484" s="8" t="str">
        <f t="shared" si="53"/>
        <v/>
      </c>
    </row>
    <row r="485" spans="1:72">
      <c r="A485" s="47" t="str">
        <f t="shared" si="49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8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50"/>
        <v>Aderente</v>
      </c>
      <c r="BR485" s="19" t="str">
        <f t="shared" si="51"/>
        <v>*</v>
      </c>
      <c r="BS485" s="19" t="str">
        <f t="shared" si="52"/>
        <v>*</v>
      </c>
      <c r="BT485" s="8" t="str">
        <f t="shared" si="53"/>
        <v/>
      </c>
    </row>
    <row r="486" spans="1:72">
      <c r="A486" s="47" t="str">
        <f t="shared" si="49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8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50"/>
        <v>Aderente</v>
      </c>
      <c r="BR486" s="19" t="str">
        <f t="shared" si="51"/>
        <v>*</v>
      </c>
      <c r="BS486" s="19" t="str">
        <f t="shared" si="52"/>
        <v>*</v>
      </c>
      <c r="BT486" s="8" t="str">
        <f t="shared" si="53"/>
        <v/>
      </c>
    </row>
    <row r="487" spans="1:72">
      <c r="A487" s="47" t="str">
        <f t="shared" si="49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8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50"/>
        <v>Aderente</v>
      </c>
      <c r="BR487" s="19" t="str">
        <f t="shared" si="51"/>
        <v>*</v>
      </c>
      <c r="BS487" s="19" t="str">
        <f t="shared" si="52"/>
        <v>*</v>
      </c>
      <c r="BT487" s="8" t="str">
        <f t="shared" si="53"/>
        <v/>
      </c>
    </row>
    <row r="488" spans="1:72">
      <c r="A488" s="47" t="str">
        <f t="shared" si="49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8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50"/>
        <v>Aderente</v>
      </c>
      <c r="BR488" s="19" t="str">
        <f t="shared" si="51"/>
        <v>*</v>
      </c>
      <c r="BS488" s="19" t="str">
        <f t="shared" si="52"/>
        <v>*</v>
      </c>
      <c r="BT488" s="8" t="str">
        <f t="shared" si="53"/>
        <v/>
      </c>
    </row>
    <row r="489" spans="1:72">
      <c r="A489" s="47" t="str">
        <f t="shared" si="49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8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50"/>
        <v>Aderente</v>
      </c>
      <c r="BR489" s="19" t="str">
        <f t="shared" si="51"/>
        <v>*</v>
      </c>
      <c r="BS489" s="19" t="str">
        <f t="shared" si="52"/>
        <v>*</v>
      </c>
      <c r="BT489" s="8" t="str">
        <f t="shared" si="53"/>
        <v/>
      </c>
    </row>
    <row r="490" spans="1:72">
      <c r="A490" s="47" t="str">
        <f t="shared" si="49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8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50"/>
        <v>Aderente</v>
      </c>
      <c r="BR490" s="19" t="str">
        <f t="shared" si="51"/>
        <v>*</v>
      </c>
      <c r="BS490" s="19" t="str">
        <f t="shared" si="52"/>
        <v>*</v>
      </c>
      <c r="BT490" s="8" t="str">
        <f t="shared" si="53"/>
        <v/>
      </c>
    </row>
    <row r="491" spans="1:72">
      <c r="A491" s="47" t="str">
        <f t="shared" si="49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8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50"/>
        <v>Aderente</v>
      </c>
      <c r="BR491" s="19" t="str">
        <f t="shared" si="51"/>
        <v>*</v>
      </c>
      <c r="BS491" s="19" t="str">
        <f t="shared" si="52"/>
        <v>*</v>
      </c>
      <c r="BT491" s="8" t="str">
        <f t="shared" si="53"/>
        <v/>
      </c>
    </row>
    <row r="492" spans="1:72">
      <c r="A492" s="47" t="str">
        <f t="shared" si="49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8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50"/>
        <v>Aderente</v>
      </c>
      <c r="BR492" s="19" t="str">
        <f t="shared" si="51"/>
        <v>*</v>
      </c>
      <c r="BS492" s="19" t="str">
        <f t="shared" si="52"/>
        <v>*</v>
      </c>
      <c r="BT492" s="8" t="str">
        <f t="shared" si="53"/>
        <v/>
      </c>
    </row>
    <row r="493" spans="1:72">
      <c r="A493" s="47" t="str">
        <f t="shared" si="49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8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50"/>
        <v>Aderente</v>
      </c>
      <c r="BR493" s="19" t="str">
        <f t="shared" si="51"/>
        <v>*</v>
      </c>
      <c r="BS493" s="19" t="str">
        <f t="shared" si="52"/>
        <v>*</v>
      </c>
      <c r="BT493" s="8" t="str">
        <f t="shared" si="53"/>
        <v/>
      </c>
    </row>
    <row r="494" spans="1:72">
      <c r="A494" s="47" t="str">
        <f t="shared" si="49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8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50"/>
        <v>Aderente</v>
      </c>
      <c r="BR494" s="19" t="str">
        <f t="shared" si="51"/>
        <v>*</v>
      </c>
      <c r="BS494" s="19" t="str">
        <f t="shared" si="52"/>
        <v>*</v>
      </c>
      <c r="BT494" s="8" t="str">
        <f t="shared" si="53"/>
        <v/>
      </c>
    </row>
    <row r="495" spans="1:72">
      <c r="A495" s="47" t="str">
        <f t="shared" si="49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8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50"/>
        <v>Aderente</v>
      </c>
      <c r="BR495" s="19" t="str">
        <f t="shared" si="51"/>
        <v>*</v>
      </c>
      <c r="BS495" s="19" t="str">
        <f t="shared" si="52"/>
        <v>*</v>
      </c>
      <c r="BT495" s="8" t="str">
        <f t="shared" si="53"/>
        <v/>
      </c>
    </row>
    <row r="496" spans="1:72">
      <c r="A496" s="47" t="str">
        <f t="shared" si="49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8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50"/>
        <v>Aderente</v>
      </c>
      <c r="BR496" s="19" t="str">
        <f t="shared" si="51"/>
        <v>*</v>
      </c>
      <c r="BS496" s="19" t="str">
        <f t="shared" si="52"/>
        <v>*</v>
      </c>
      <c r="BT496" s="8" t="str">
        <f t="shared" si="53"/>
        <v/>
      </c>
    </row>
    <row r="497" spans="1:72">
      <c r="A497" s="47" t="str">
        <f t="shared" si="49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8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50"/>
        <v>Aderente</v>
      </c>
      <c r="BR497" s="19" t="str">
        <f t="shared" si="51"/>
        <v>*</v>
      </c>
      <c r="BS497" s="19" t="str">
        <f t="shared" si="52"/>
        <v>*</v>
      </c>
      <c r="BT497" s="8" t="str">
        <f t="shared" si="53"/>
        <v/>
      </c>
    </row>
    <row r="498" spans="1:72">
      <c r="A498" s="47" t="str">
        <f t="shared" si="49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8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50"/>
        <v>Aderente</v>
      </c>
      <c r="BR498" s="19" t="str">
        <f t="shared" si="51"/>
        <v>*</v>
      </c>
      <c r="BS498" s="19" t="str">
        <f t="shared" si="52"/>
        <v>*</v>
      </c>
      <c r="BT498" s="8" t="str">
        <f t="shared" si="53"/>
        <v/>
      </c>
    </row>
    <row r="499" spans="1:72">
      <c r="A499" s="47" t="str">
        <f t="shared" si="49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8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50"/>
        <v>Aderente</v>
      </c>
      <c r="BR499" s="19" t="str">
        <f t="shared" si="51"/>
        <v>*</v>
      </c>
      <c r="BS499" s="19" t="str">
        <f t="shared" si="52"/>
        <v>*</v>
      </c>
      <c r="BT499" s="8" t="str">
        <f t="shared" si="53"/>
        <v/>
      </c>
    </row>
    <row r="500" spans="1:72">
      <c r="A500" s="47" t="str">
        <f t="shared" si="49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8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50"/>
        <v>Aderente</v>
      </c>
      <c r="BR500" s="19" t="str">
        <f t="shared" si="51"/>
        <v>*</v>
      </c>
      <c r="BS500" s="19" t="str">
        <f t="shared" si="52"/>
        <v>*</v>
      </c>
      <c r="BT500" s="8" t="str">
        <f t="shared" si="53"/>
        <v/>
      </c>
    </row>
    <row r="501" spans="1:72">
      <c r="A501" s="47" t="str">
        <f t="shared" si="49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8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50"/>
        <v>Aderente</v>
      </c>
      <c r="BR501" s="19" t="str">
        <f t="shared" si="51"/>
        <v>*</v>
      </c>
      <c r="BS501" s="19" t="str">
        <f t="shared" si="52"/>
        <v>*</v>
      </c>
      <c r="BT501" s="8" t="str">
        <f t="shared" si="53"/>
        <v/>
      </c>
    </row>
    <row r="502" spans="1:72">
      <c r="A502" s="47" t="str">
        <f t="shared" si="49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8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50"/>
        <v>Aderente</v>
      </c>
      <c r="BR502" s="19" t="str">
        <f t="shared" si="51"/>
        <v>*</v>
      </c>
      <c r="BS502" s="19" t="str">
        <f t="shared" si="52"/>
        <v>*</v>
      </c>
      <c r="BT502" s="8" t="str">
        <f t="shared" si="53"/>
        <v/>
      </c>
    </row>
    <row r="503" spans="1:72">
      <c r="A503" s="47" t="str">
        <f t="shared" si="49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8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50"/>
        <v>Aderente</v>
      </c>
      <c r="BR503" s="19" t="str">
        <f t="shared" si="51"/>
        <v>*</v>
      </c>
      <c r="BS503" s="19" t="str">
        <f t="shared" si="52"/>
        <v>*</v>
      </c>
      <c r="BT503" s="8" t="str">
        <f t="shared" si="53"/>
        <v/>
      </c>
    </row>
    <row r="504" spans="1:72">
      <c r="A504" s="47" t="str">
        <f t="shared" si="49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8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50"/>
        <v>Aderente</v>
      </c>
      <c r="BR504" s="19" t="str">
        <f t="shared" si="51"/>
        <v>*</v>
      </c>
      <c r="BS504" s="19" t="str">
        <f t="shared" si="52"/>
        <v>*</v>
      </c>
      <c r="BT504" s="8" t="str">
        <f t="shared" si="53"/>
        <v/>
      </c>
    </row>
    <row r="505" spans="1:72">
      <c r="A505" s="47" t="str">
        <f t="shared" si="49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8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50"/>
        <v>Aderente</v>
      </c>
      <c r="BR505" s="19" t="str">
        <f t="shared" si="51"/>
        <v>*</v>
      </c>
      <c r="BS505" s="19" t="str">
        <f t="shared" si="52"/>
        <v>*</v>
      </c>
      <c r="BT505" s="8" t="str">
        <f t="shared" si="53"/>
        <v/>
      </c>
    </row>
    <row r="506" spans="1:72">
      <c r="A506" s="47" t="str">
        <f t="shared" si="49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8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50"/>
        <v>Aderente</v>
      </c>
      <c r="BR506" s="19" t="str">
        <f t="shared" si="51"/>
        <v>*</v>
      </c>
      <c r="BS506" s="19" t="str">
        <f t="shared" si="52"/>
        <v>*</v>
      </c>
      <c r="BT506" s="8" t="str">
        <f t="shared" si="53"/>
        <v/>
      </c>
    </row>
    <row r="507" spans="1:72">
      <c r="A507" s="47" t="str">
        <f t="shared" si="49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8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50"/>
        <v>Aderente</v>
      </c>
      <c r="BR507" s="19" t="str">
        <f t="shared" si="51"/>
        <v>*</v>
      </c>
      <c r="BS507" s="19" t="str">
        <f t="shared" si="52"/>
        <v>*</v>
      </c>
      <c r="BT507" s="8" t="str">
        <f t="shared" si="53"/>
        <v/>
      </c>
    </row>
    <row r="508" spans="1:72">
      <c r="A508" s="47" t="str">
        <f t="shared" si="49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8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50"/>
        <v>Aderente</v>
      </c>
      <c r="BR508" s="19" t="str">
        <f t="shared" si="51"/>
        <v>*</v>
      </c>
      <c r="BS508" s="19" t="str">
        <f t="shared" si="52"/>
        <v>*</v>
      </c>
      <c r="BT508" s="8" t="str">
        <f t="shared" si="53"/>
        <v/>
      </c>
    </row>
    <row r="509" spans="1:72">
      <c r="A509" s="47" t="str">
        <f t="shared" si="49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8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50"/>
        <v>Aderente</v>
      </c>
      <c r="BR509" s="19" t="str">
        <f t="shared" si="51"/>
        <v>*</v>
      </c>
      <c r="BS509" s="19" t="str">
        <f t="shared" si="52"/>
        <v>*</v>
      </c>
      <c r="BT509" s="8" t="str">
        <f t="shared" si="53"/>
        <v/>
      </c>
    </row>
    <row r="510" spans="1:72">
      <c r="A510" s="47" t="str">
        <f t="shared" si="49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8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50"/>
        <v>Aderente</v>
      </c>
      <c r="BR510" s="19" t="str">
        <f t="shared" si="51"/>
        <v>*</v>
      </c>
      <c r="BS510" s="19" t="str">
        <f t="shared" si="52"/>
        <v>*</v>
      </c>
      <c r="BT510" s="8" t="str">
        <f t="shared" si="53"/>
        <v/>
      </c>
    </row>
    <row r="511" spans="1:72">
      <c r="A511" s="47" t="str">
        <f t="shared" si="49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8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50"/>
        <v>Aderente</v>
      </c>
      <c r="BR511" s="19" t="str">
        <f t="shared" si="51"/>
        <v>*</v>
      </c>
      <c r="BS511" s="19" t="str">
        <f t="shared" si="52"/>
        <v>*</v>
      </c>
      <c r="BT511" s="8" t="str">
        <f t="shared" si="53"/>
        <v/>
      </c>
    </row>
    <row r="512" spans="1:72">
      <c r="A512" s="47" t="str">
        <f t="shared" si="49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8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50"/>
        <v>Aderente</v>
      </c>
      <c r="BR512" s="19" t="str">
        <f t="shared" si="51"/>
        <v>*</v>
      </c>
      <c r="BS512" s="19" t="str">
        <f t="shared" si="52"/>
        <v>*</v>
      </c>
      <c r="BT512" s="8" t="str">
        <f t="shared" si="53"/>
        <v/>
      </c>
    </row>
    <row r="513" spans="1:72">
      <c r="A513" s="47" t="str">
        <f t="shared" si="49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8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50"/>
        <v>Aderente</v>
      </c>
      <c r="BR513" s="19" t="str">
        <f t="shared" si="51"/>
        <v>*</v>
      </c>
      <c r="BS513" s="19" t="str">
        <f t="shared" si="52"/>
        <v>*</v>
      </c>
      <c r="BT513" s="8" t="str">
        <f t="shared" si="53"/>
        <v/>
      </c>
    </row>
    <row r="514" spans="1:72">
      <c r="A514" s="47" t="str">
        <f t="shared" si="49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8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50"/>
        <v>Aderente</v>
      </c>
      <c r="BR514" s="19" t="str">
        <f t="shared" si="51"/>
        <v>*</v>
      </c>
      <c r="BS514" s="19" t="str">
        <f t="shared" si="52"/>
        <v>*</v>
      </c>
      <c r="BT514" s="8" t="str">
        <f t="shared" si="53"/>
        <v/>
      </c>
    </row>
    <row r="515" spans="1:72">
      <c r="A515" s="47" t="str">
        <f t="shared" si="49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8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50"/>
        <v>Aderente</v>
      </c>
      <c r="BR515" s="19" t="str">
        <f t="shared" si="51"/>
        <v>*</v>
      </c>
      <c r="BS515" s="19" t="str">
        <f t="shared" si="52"/>
        <v>*</v>
      </c>
      <c r="BT515" s="8" t="str">
        <f t="shared" si="53"/>
        <v/>
      </c>
    </row>
    <row r="516" spans="1:72">
      <c r="A516" s="47" t="str">
        <f t="shared" si="49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8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50"/>
        <v>Aderente</v>
      </c>
      <c r="BR516" s="19" t="str">
        <f t="shared" si="51"/>
        <v>*</v>
      </c>
      <c r="BS516" s="19" t="str">
        <f t="shared" si="52"/>
        <v>*</v>
      </c>
      <c r="BT516" s="8" t="str">
        <f t="shared" si="53"/>
        <v/>
      </c>
    </row>
    <row r="517" spans="1:72">
      <c r="A517" s="47" t="str">
        <f t="shared" si="49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8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50"/>
        <v>Aderente</v>
      </c>
      <c r="BR517" s="19" t="str">
        <f t="shared" si="51"/>
        <v>*</v>
      </c>
      <c r="BS517" s="19" t="str">
        <f t="shared" si="52"/>
        <v>*</v>
      </c>
      <c r="BT517" s="8" t="str">
        <f t="shared" si="53"/>
        <v/>
      </c>
    </row>
    <row r="518" spans="1:72">
      <c r="A518" s="47" t="str">
        <f t="shared" si="49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8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50"/>
        <v>Aderente</v>
      </c>
      <c r="BR518" s="19" t="str">
        <f t="shared" si="51"/>
        <v>*</v>
      </c>
      <c r="BS518" s="19" t="str">
        <f t="shared" si="52"/>
        <v>*</v>
      </c>
      <c r="BT518" s="8" t="str">
        <f t="shared" si="53"/>
        <v/>
      </c>
    </row>
    <row r="519" spans="1:72">
      <c r="A519" s="47" t="str">
        <f t="shared" si="49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ref="AY519:AY582" si="54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50"/>
        <v>Aderente</v>
      </c>
      <c r="BR519" s="19" t="str">
        <f t="shared" si="51"/>
        <v>*</v>
      </c>
      <c r="BS519" s="19" t="str">
        <f t="shared" si="52"/>
        <v>*</v>
      </c>
      <c r="BT519" s="8" t="str">
        <f t="shared" si="53"/>
        <v/>
      </c>
    </row>
    <row r="520" spans="1:72">
      <c r="A520" s="47" t="str">
        <f t="shared" ref="A520:A583" si="55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si="54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6">IF(AND(BR520&lt;1,BS520&lt;1),"Produção e Intervalo",IF(BR520&lt;1,"Intervalo",IF(BS520&lt;1,"Produção","Aderente")))</f>
        <v>Aderente</v>
      </c>
      <c r="BR520" s="19" t="str">
        <f t="shared" ref="BR520:BR583" si="57">IF(OR(B520="",F520=""),"*",AY520/P520)</f>
        <v>*</v>
      </c>
      <c r="BS520" s="19" t="str">
        <f t="shared" ref="BS520:BS583" si="58">IF(OR(B520="",F520=""),"*",BA520/Q520)</f>
        <v>*</v>
      </c>
      <c r="BT520" s="8" t="str">
        <f t="shared" ref="BT520:BT583" si="59">IF(BN520="","",SUBSTITUTE(BM520," ","")&amp;SUBSTITUTE(BN520," ",""))</f>
        <v/>
      </c>
    </row>
    <row r="521" spans="1:72">
      <c r="A521" s="47" t="str">
        <f t="shared" si="55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4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6"/>
        <v>Aderente</v>
      </c>
      <c r="BR521" s="19" t="str">
        <f t="shared" si="57"/>
        <v>*</v>
      </c>
      <c r="BS521" s="19" t="str">
        <f t="shared" si="58"/>
        <v>*</v>
      </c>
      <c r="BT521" s="8" t="str">
        <f t="shared" si="59"/>
        <v/>
      </c>
    </row>
    <row r="522" spans="1:72">
      <c r="A522" s="47" t="str">
        <f t="shared" si="55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4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6"/>
        <v>Aderente</v>
      </c>
      <c r="BR522" s="19" t="str">
        <f t="shared" si="57"/>
        <v>*</v>
      </c>
      <c r="BS522" s="19" t="str">
        <f t="shared" si="58"/>
        <v>*</v>
      </c>
      <c r="BT522" s="8" t="str">
        <f t="shared" si="59"/>
        <v/>
      </c>
    </row>
    <row r="523" spans="1:72">
      <c r="A523" s="47" t="str">
        <f t="shared" si="55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4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6"/>
        <v>Aderente</v>
      </c>
      <c r="BR523" s="19" t="str">
        <f t="shared" si="57"/>
        <v>*</v>
      </c>
      <c r="BS523" s="19" t="str">
        <f t="shared" si="58"/>
        <v>*</v>
      </c>
      <c r="BT523" s="8" t="str">
        <f t="shared" si="59"/>
        <v/>
      </c>
    </row>
    <row r="524" spans="1:72">
      <c r="A524" s="47" t="str">
        <f t="shared" si="55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4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6"/>
        <v>Aderente</v>
      </c>
      <c r="BR524" s="19" t="str">
        <f t="shared" si="57"/>
        <v>*</v>
      </c>
      <c r="BS524" s="19" t="str">
        <f t="shared" si="58"/>
        <v>*</v>
      </c>
      <c r="BT524" s="8" t="str">
        <f t="shared" si="59"/>
        <v/>
      </c>
    </row>
    <row r="525" spans="1:72">
      <c r="A525" s="47" t="str">
        <f t="shared" si="55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4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6"/>
        <v>Aderente</v>
      </c>
      <c r="BR525" s="19" t="str">
        <f t="shared" si="57"/>
        <v>*</v>
      </c>
      <c r="BS525" s="19" t="str">
        <f t="shared" si="58"/>
        <v>*</v>
      </c>
      <c r="BT525" s="8" t="str">
        <f t="shared" si="59"/>
        <v/>
      </c>
    </row>
    <row r="526" spans="1:72">
      <c r="A526" s="47" t="str">
        <f t="shared" si="55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4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6"/>
        <v>Aderente</v>
      </c>
      <c r="BR526" s="19" t="str">
        <f t="shared" si="57"/>
        <v>*</v>
      </c>
      <c r="BS526" s="19" t="str">
        <f t="shared" si="58"/>
        <v>*</v>
      </c>
      <c r="BT526" s="8" t="str">
        <f t="shared" si="59"/>
        <v/>
      </c>
    </row>
    <row r="527" spans="1:72">
      <c r="A527" s="47" t="str">
        <f t="shared" si="55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4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6"/>
        <v>Aderente</v>
      </c>
      <c r="BR527" s="19" t="str">
        <f t="shared" si="57"/>
        <v>*</v>
      </c>
      <c r="BS527" s="19" t="str">
        <f t="shared" si="58"/>
        <v>*</v>
      </c>
      <c r="BT527" s="8" t="str">
        <f t="shared" si="59"/>
        <v/>
      </c>
    </row>
    <row r="528" spans="1:72">
      <c r="A528" s="47" t="str">
        <f t="shared" si="55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4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6"/>
        <v>Aderente</v>
      </c>
      <c r="BR528" s="19" t="str">
        <f t="shared" si="57"/>
        <v>*</v>
      </c>
      <c r="BS528" s="19" t="str">
        <f t="shared" si="58"/>
        <v>*</v>
      </c>
      <c r="BT528" s="8" t="str">
        <f t="shared" si="59"/>
        <v/>
      </c>
    </row>
    <row r="529" spans="1:72">
      <c r="A529" s="47" t="str">
        <f t="shared" si="55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4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6"/>
        <v>Aderente</v>
      </c>
      <c r="BR529" s="19" t="str">
        <f t="shared" si="57"/>
        <v>*</v>
      </c>
      <c r="BS529" s="19" t="str">
        <f t="shared" si="58"/>
        <v>*</v>
      </c>
      <c r="BT529" s="8" t="str">
        <f t="shared" si="59"/>
        <v/>
      </c>
    </row>
    <row r="530" spans="1:72">
      <c r="A530" s="47" t="str">
        <f t="shared" si="55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4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6"/>
        <v>Aderente</v>
      </c>
      <c r="BR530" s="19" t="str">
        <f t="shared" si="57"/>
        <v>*</v>
      </c>
      <c r="BS530" s="19" t="str">
        <f t="shared" si="58"/>
        <v>*</v>
      </c>
      <c r="BT530" s="8" t="str">
        <f t="shared" si="59"/>
        <v/>
      </c>
    </row>
    <row r="531" spans="1:72">
      <c r="A531" s="47" t="str">
        <f t="shared" si="55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4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6"/>
        <v>Aderente</v>
      </c>
      <c r="BR531" s="19" t="str">
        <f t="shared" si="57"/>
        <v>*</v>
      </c>
      <c r="BS531" s="19" t="str">
        <f t="shared" si="58"/>
        <v>*</v>
      </c>
      <c r="BT531" s="8" t="str">
        <f t="shared" si="59"/>
        <v/>
      </c>
    </row>
    <row r="532" spans="1:72">
      <c r="A532" s="47" t="str">
        <f t="shared" si="55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4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6"/>
        <v>Aderente</v>
      </c>
      <c r="BR532" s="19" t="str">
        <f t="shared" si="57"/>
        <v>*</v>
      </c>
      <c r="BS532" s="19" t="str">
        <f t="shared" si="58"/>
        <v>*</v>
      </c>
      <c r="BT532" s="8" t="str">
        <f t="shared" si="59"/>
        <v/>
      </c>
    </row>
    <row r="533" spans="1:72">
      <c r="A533" s="47" t="str">
        <f t="shared" si="55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4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6"/>
        <v>Aderente</v>
      </c>
      <c r="BR533" s="19" t="str">
        <f t="shared" si="57"/>
        <v>*</v>
      </c>
      <c r="BS533" s="19" t="str">
        <f t="shared" si="58"/>
        <v>*</v>
      </c>
      <c r="BT533" s="8" t="str">
        <f t="shared" si="59"/>
        <v/>
      </c>
    </row>
    <row r="534" spans="1:72">
      <c r="A534" s="47" t="str">
        <f t="shared" si="55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4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6"/>
        <v>Aderente</v>
      </c>
      <c r="BR534" s="19" t="str">
        <f t="shared" si="57"/>
        <v>*</v>
      </c>
      <c r="BS534" s="19" t="str">
        <f t="shared" si="58"/>
        <v>*</v>
      </c>
      <c r="BT534" s="8" t="str">
        <f t="shared" si="59"/>
        <v/>
      </c>
    </row>
    <row r="535" spans="1:72">
      <c r="A535" s="47" t="str">
        <f t="shared" si="55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4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6"/>
        <v>Aderente</v>
      </c>
      <c r="BR535" s="19" t="str">
        <f t="shared" si="57"/>
        <v>*</v>
      </c>
      <c r="BS535" s="19" t="str">
        <f t="shared" si="58"/>
        <v>*</v>
      </c>
      <c r="BT535" s="8" t="str">
        <f t="shared" si="59"/>
        <v/>
      </c>
    </row>
    <row r="536" spans="1:72">
      <c r="A536" s="47" t="str">
        <f t="shared" si="55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4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6"/>
        <v>Aderente</v>
      </c>
      <c r="BR536" s="19" t="str">
        <f t="shared" si="57"/>
        <v>*</v>
      </c>
      <c r="BS536" s="19" t="str">
        <f t="shared" si="58"/>
        <v>*</v>
      </c>
      <c r="BT536" s="8" t="str">
        <f t="shared" si="59"/>
        <v/>
      </c>
    </row>
    <row r="537" spans="1:72">
      <c r="A537" s="47" t="str">
        <f t="shared" si="55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4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6"/>
        <v>Aderente</v>
      </c>
      <c r="BR537" s="19" t="str">
        <f t="shared" si="57"/>
        <v>*</v>
      </c>
      <c r="BS537" s="19" t="str">
        <f t="shared" si="58"/>
        <v>*</v>
      </c>
      <c r="BT537" s="8" t="str">
        <f t="shared" si="59"/>
        <v/>
      </c>
    </row>
    <row r="538" spans="1:72">
      <c r="A538" s="47" t="str">
        <f t="shared" si="55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4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6"/>
        <v>Aderente</v>
      </c>
      <c r="BR538" s="19" t="str">
        <f t="shared" si="57"/>
        <v>*</v>
      </c>
      <c r="BS538" s="19" t="str">
        <f t="shared" si="58"/>
        <v>*</v>
      </c>
      <c r="BT538" s="8" t="str">
        <f t="shared" si="59"/>
        <v/>
      </c>
    </row>
    <row r="539" spans="1:72">
      <c r="A539" s="47" t="str">
        <f t="shared" si="55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4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6"/>
        <v>Aderente</v>
      </c>
      <c r="BR539" s="19" t="str">
        <f t="shared" si="57"/>
        <v>*</v>
      </c>
      <c r="BS539" s="19" t="str">
        <f t="shared" si="58"/>
        <v>*</v>
      </c>
      <c r="BT539" s="8" t="str">
        <f t="shared" si="59"/>
        <v/>
      </c>
    </row>
    <row r="540" spans="1:72">
      <c r="A540" s="47" t="str">
        <f t="shared" si="55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4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6"/>
        <v>Aderente</v>
      </c>
      <c r="BR540" s="19" t="str">
        <f t="shared" si="57"/>
        <v>*</v>
      </c>
      <c r="BS540" s="19" t="str">
        <f t="shared" si="58"/>
        <v>*</v>
      </c>
      <c r="BT540" s="8" t="str">
        <f t="shared" si="59"/>
        <v/>
      </c>
    </row>
    <row r="541" spans="1:72">
      <c r="A541" s="47" t="str">
        <f t="shared" si="55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4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6"/>
        <v>Aderente</v>
      </c>
      <c r="BR541" s="19" t="str">
        <f t="shared" si="57"/>
        <v>*</v>
      </c>
      <c r="BS541" s="19" t="str">
        <f t="shared" si="58"/>
        <v>*</v>
      </c>
      <c r="BT541" s="8" t="str">
        <f t="shared" si="59"/>
        <v/>
      </c>
    </row>
    <row r="542" spans="1:72">
      <c r="A542" s="47" t="str">
        <f t="shared" si="55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4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6"/>
        <v>Aderente</v>
      </c>
      <c r="BR542" s="19" t="str">
        <f t="shared" si="57"/>
        <v>*</v>
      </c>
      <c r="BS542" s="19" t="str">
        <f t="shared" si="58"/>
        <v>*</v>
      </c>
      <c r="BT542" s="8" t="str">
        <f t="shared" si="59"/>
        <v/>
      </c>
    </row>
    <row r="543" spans="1:72">
      <c r="A543" s="47" t="str">
        <f t="shared" si="55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4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6"/>
        <v>Aderente</v>
      </c>
      <c r="BR543" s="19" t="str">
        <f t="shared" si="57"/>
        <v>*</v>
      </c>
      <c r="BS543" s="19" t="str">
        <f t="shared" si="58"/>
        <v>*</v>
      </c>
      <c r="BT543" s="8" t="str">
        <f t="shared" si="59"/>
        <v/>
      </c>
    </row>
    <row r="544" spans="1:72">
      <c r="A544" s="47" t="str">
        <f t="shared" si="55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4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6"/>
        <v>Aderente</v>
      </c>
      <c r="BR544" s="19" t="str">
        <f t="shared" si="57"/>
        <v>*</v>
      </c>
      <c r="BS544" s="19" t="str">
        <f t="shared" si="58"/>
        <v>*</v>
      </c>
      <c r="BT544" s="8" t="str">
        <f t="shared" si="59"/>
        <v/>
      </c>
    </row>
    <row r="545" spans="1:72">
      <c r="A545" s="47" t="str">
        <f t="shared" si="55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4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6"/>
        <v>Aderente</v>
      </c>
      <c r="BR545" s="19" t="str">
        <f t="shared" si="57"/>
        <v>*</v>
      </c>
      <c r="BS545" s="19" t="str">
        <f t="shared" si="58"/>
        <v>*</v>
      </c>
      <c r="BT545" s="8" t="str">
        <f t="shared" si="59"/>
        <v/>
      </c>
    </row>
    <row r="546" spans="1:72">
      <c r="A546" s="47" t="str">
        <f t="shared" si="55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4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6"/>
        <v>Aderente</v>
      </c>
      <c r="BR546" s="19" t="str">
        <f t="shared" si="57"/>
        <v>*</v>
      </c>
      <c r="BS546" s="19" t="str">
        <f t="shared" si="58"/>
        <v>*</v>
      </c>
      <c r="BT546" s="8" t="str">
        <f t="shared" si="59"/>
        <v/>
      </c>
    </row>
    <row r="547" spans="1:72">
      <c r="A547" s="47" t="str">
        <f t="shared" si="55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4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6"/>
        <v>Aderente</v>
      </c>
      <c r="BR547" s="19" t="str">
        <f t="shared" si="57"/>
        <v>*</v>
      </c>
      <c r="BS547" s="19" t="str">
        <f t="shared" si="58"/>
        <v>*</v>
      </c>
      <c r="BT547" s="8" t="str">
        <f t="shared" si="59"/>
        <v/>
      </c>
    </row>
    <row r="548" spans="1:72">
      <c r="A548" s="47" t="str">
        <f t="shared" si="55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4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6"/>
        <v>Aderente</v>
      </c>
      <c r="BR548" s="19" t="str">
        <f t="shared" si="57"/>
        <v>*</v>
      </c>
      <c r="BS548" s="19" t="str">
        <f t="shared" si="58"/>
        <v>*</v>
      </c>
      <c r="BT548" s="8" t="str">
        <f t="shared" si="59"/>
        <v/>
      </c>
    </row>
    <row r="549" spans="1:72">
      <c r="A549" s="47" t="str">
        <f t="shared" si="55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4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6"/>
        <v>Aderente</v>
      </c>
      <c r="BR549" s="19" t="str">
        <f t="shared" si="57"/>
        <v>*</v>
      </c>
      <c r="BS549" s="19" t="str">
        <f t="shared" si="58"/>
        <v>*</v>
      </c>
      <c r="BT549" s="8" t="str">
        <f t="shared" si="59"/>
        <v/>
      </c>
    </row>
    <row r="550" spans="1:72">
      <c r="A550" s="47" t="str">
        <f t="shared" si="55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4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6"/>
        <v>Aderente</v>
      </c>
      <c r="BR550" s="19" t="str">
        <f t="shared" si="57"/>
        <v>*</v>
      </c>
      <c r="BS550" s="19" t="str">
        <f t="shared" si="58"/>
        <v>*</v>
      </c>
      <c r="BT550" s="8" t="str">
        <f t="shared" si="59"/>
        <v/>
      </c>
    </row>
    <row r="551" spans="1:72">
      <c r="A551" s="47" t="str">
        <f t="shared" si="55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4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6"/>
        <v>Aderente</v>
      </c>
      <c r="BR551" s="19" t="str">
        <f t="shared" si="57"/>
        <v>*</v>
      </c>
      <c r="BS551" s="19" t="str">
        <f t="shared" si="58"/>
        <v>*</v>
      </c>
      <c r="BT551" s="8" t="str">
        <f t="shared" si="59"/>
        <v/>
      </c>
    </row>
    <row r="552" spans="1:72">
      <c r="A552" s="47" t="str">
        <f t="shared" si="55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4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6"/>
        <v>Aderente</v>
      </c>
      <c r="BR552" s="19" t="str">
        <f t="shared" si="57"/>
        <v>*</v>
      </c>
      <c r="BS552" s="19" t="str">
        <f t="shared" si="58"/>
        <v>*</v>
      </c>
      <c r="BT552" s="8" t="str">
        <f t="shared" si="59"/>
        <v/>
      </c>
    </row>
    <row r="553" spans="1:72">
      <c r="A553" s="47" t="str">
        <f t="shared" si="55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4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6"/>
        <v>Aderente</v>
      </c>
      <c r="BR553" s="19" t="str">
        <f t="shared" si="57"/>
        <v>*</v>
      </c>
      <c r="BS553" s="19" t="str">
        <f t="shared" si="58"/>
        <v>*</v>
      </c>
      <c r="BT553" s="8" t="str">
        <f t="shared" si="59"/>
        <v/>
      </c>
    </row>
    <row r="554" spans="1:72">
      <c r="A554" s="47" t="str">
        <f t="shared" si="55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4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6"/>
        <v>Aderente</v>
      </c>
      <c r="BR554" s="19" t="str">
        <f t="shared" si="57"/>
        <v>*</v>
      </c>
      <c r="BS554" s="19" t="str">
        <f t="shared" si="58"/>
        <v>*</v>
      </c>
      <c r="BT554" s="8" t="str">
        <f t="shared" si="59"/>
        <v/>
      </c>
    </row>
    <row r="555" spans="1:72">
      <c r="A555" s="47" t="str">
        <f t="shared" si="55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4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6"/>
        <v>Aderente</v>
      </c>
      <c r="BR555" s="19" t="str">
        <f t="shared" si="57"/>
        <v>*</v>
      </c>
      <c r="BS555" s="19" t="str">
        <f t="shared" si="58"/>
        <v>*</v>
      </c>
      <c r="BT555" s="8" t="str">
        <f t="shared" si="59"/>
        <v/>
      </c>
    </row>
    <row r="556" spans="1:72">
      <c r="A556" s="47" t="str">
        <f t="shared" si="55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4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6"/>
        <v>Aderente</v>
      </c>
      <c r="BR556" s="19" t="str">
        <f t="shared" si="57"/>
        <v>*</v>
      </c>
      <c r="BS556" s="19" t="str">
        <f t="shared" si="58"/>
        <v>*</v>
      </c>
      <c r="BT556" s="8" t="str">
        <f t="shared" si="59"/>
        <v/>
      </c>
    </row>
    <row r="557" spans="1:72">
      <c r="A557" s="47" t="str">
        <f t="shared" si="55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4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6"/>
        <v>Aderente</v>
      </c>
      <c r="BR557" s="19" t="str">
        <f t="shared" si="57"/>
        <v>*</v>
      </c>
      <c r="BS557" s="19" t="str">
        <f t="shared" si="58"/>
        <v>*</v>
      </c>
      <c r="BT557" s="8" t="str">
        <f t="shared" si="59"/>
        <v/>
      </c>
    </row>
    <row r="558" spans="1:72">
      <c r="A558" s="47" t="str">
        <f t="shared" si="55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4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6"/>
        <v>Aderente</v>
      </c>
      <c r="BR558" s="19" t="str">
        <f t="shared" si="57"/>
        <v>*</v>
      </c>
      <c r="BS558" s="19" t="str">
        <f t="shared" si="58"/>
        <v>*</v>
      </c>
      <c r="BT558" s="8" t="str">
        <f t="shared" si="59"/>
        <v/>
      </c>
    </row>
    <row r="559" spans="1:72">
      <c r="A559" s="47" t="str">
        <f t="shared" si="55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4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6"/>
        <v>Aderente</v>
      </c>
      <c r="BR559" s="19" t="str">
        <f t="shared" si="57"/>
        <v>*</v>
      </c>
      <c r="BS559" s="19" t="str">
        <f t="shared" si="58"/>
        <v>*</v>
      </c>
      <c r="BT559" s="8" t="str">
        <f t="shared" si="59"/>
        <v/>
      </c>
    </row>
    <row r="560" spans="1:72">
      <c r="A560" s="47" t="str">
        <f t="shared" si="55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4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6"/>
        <v>Aderente</v>
      </c>
      <c r="BR560" s="19" t="str">
        <f t="shared" si="57"/>
        <v>*</v>
      </c>
      <c r="BS560" s="19" t="str">
        <f t="shared" si="58"/>
        <v>*</v>
      </c>
      <c r="BT560" s="8" t="str">
        <f t="shared" si="59"/>
        <v/>
      </c>
    </row>
    <row r="561" spans="1:72">
      <c r="A561" s="47" t="str">
        <f t="shared" si="55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4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6"/>
        <v>Aderente</v>
      </c>
      <c r="BR561" s="19" t="str">
        <f t="shared" si="57"/>
        <v>*</v>
      </c>
      <c r="BS561" s="19" t="str">
        <f t="shared" si="58"/>
        <v>*</v>
      </c>
      <c r="BT561" s="8" t="str">
        <f t="shared" si="59"/>
        <v/>
      </c>
    </row>
    <row r="562" spans="1:72">
      <c r="A562" s="47" t="str">
        <f t="shared" si="55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4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6"/>
        <v>Aderente</v>
      </c>
      <c r="BR562" s="19" t="str">
        <f t="shared" si="57"/>
        <v>*</v>
      </c>
      <c r="BS562" s="19" t="str">
        <f t="shared" si="58"/>
        <v>*</v>
      </c>
      <c r="BT562" s="8" t="str">
        <f t="shared" si="59"/>
        <v/>
      </c>
    </row>
    <row r="563" spans="1:72">
      <c r="A563" s="47" t="str">
        <f t="shared" si="55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4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6"/>
        <v>Aderente</v>
      </c>
      <c r="BR563" s="19" t="str">
        <f t="shared" si="57"/>
        <v>*</v>
      </c>
      <c r="BS563" s="19" t="str">
        <f t="shared" si="58"/>
        <v>*</v>
      </c>
      <c r="BT563" s="8" t="str">
        <f t="shared" si="59"/>
        <v/>
      </c>
    </row>
    <row r="564" spans="1:72">
      <c r="A564" s="47" t="str">
        <f t="shared" si="55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4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6"/>
        <v>Aderente</v>
      </c>
      <c r="BR564" s="19" t="str">
        <f t="shared" si="57"/>
        <v>*</v>
      </c>
      <c r="BS564" s="19" t="str">
        <f t="shared" si="58"/>
        <v>*</v>
      </c>
      <c r="BT564" s="8" t="str">
        <f t="shared" si="59"/>
        <v/>
      </c>
    </row>
    <row r="565" spans="1:72">
      <c r="A565" s="47" t="str">
        <f t="shared" si="55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4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6"/>
        <v>Aderente</v>
      </c>
      <c r="BR565" s="19" t="str">
        <f t="shared" si="57"/>
        <v>*</v>
      </c>
      <c r="BS565" s="19" t="str">
        <f t="shared" si="58"/>
        <v>*</v>
      </c>
      <c r="BT565" s="8" t="str">
        <f t="shared" si="59"/>
        <v/>
      </c>
    </row>
    <row r="566" spans="1:72">
      <c r="A566" s="47" t="str">
        <f t="shared" si="55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4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6"/>
        <v>Aderente</v>
      </c>
      <c r="BR566" s="19" t="str">
        <f t="shared" si="57"/>
        <v>*</v>
      </c>
      <c r="BS566" s="19" t="str">
        <f t="shared" si="58"/>
        <v>*</v>
      </c>
      <c r="BT566" s="8" t="str">
        <f t="shared" si="59"/>
        <v/>
      </c>
    </row>
    <row r="567" spans="1:72">
      <c r="A567" s="47" t="str">
        <f t="shared" si="55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4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6"/>
        <v>Aderente</v>
      </c>
      <c r="BR567" s="19" t="str">
        <f t="shared" si="57"/>
        <v>*</v>
      </c>
      <c r="BS567" s="19" t="str">
        <f t="shared" si="58"/>
        <v>*</v>
      </c>
      <c r="BT567" s="8" t="str">
        <f t="shared" si="59"/>
        <v/>
      </c>
    </row>
    <row r="568" spans="1:72">
      <c r="A568" s="47" t="str">
        <f t="shared" si="55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4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6"/>
        <v>Aderente</v>
      </c>
      <c r="BR568" s="19" t="str">
        <f t="shared" si="57"/>
        <v>*</v>
      </c>
      <c r="BS568" s="19" t="str">
        <f t="shared" si="58"/>
        <v>*</v>
      </c>
      <c r="BT568" s="8" t="str">
        <f t="shared" si="59"/>
        <v/>
      </c>
    </row>
    <row r="569" spans="1:72">
      <c r="A569" s="47" t="str">
        <f t="shared" si="55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4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6"/>
        <v>Aderente</v>
      </c>
      <c r="BR569" s="19" t="str">
        <f t="shared" si="57"/>
        <v>*</v>
      </c>
      <c r="BS569" s="19" t="str">
        <f t="shared" si="58"/>
        <v>*</v>
      </c>
      <c r="BT569" s="8" t="str">
        <f t="shared" si="59"/>
        <v/>
      </c>
    </row>
    <row r="570" spans="1:72">
      <c r="A570" s="47" t="str">
        <f t="shared" si="55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4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6"/>
        <v>Aderente</v>
      </c>
      <c r="BR570" s="19" t="str">
        <f t="shared" si="57"/>
        <v>*</v>
      </c>
      <c r="BS570" s="19" t="str">
        <f t="shared" si="58"/>
        <v>*</v>
      </c>
      <c r="BT570" s="8" t="str">
        <f t="shared" si="59"/>
        <v/>
      </c>
    </row>
    <row r="571" spans="1:72">
      <c r="A571" s="47" t="str">
        <f t="shared" si="55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4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6"/>
        <v>Aderente</v>
      </c>
      <c r="BR571" s="19" t="str">
        <f t="shared" si="57"/>
        <v>*</v>
      </c>
      <c r="BS571" s="19" t="str">
        <f t="shared" si="58"/>
        <v>*</v>
      </c>
      <c r="BT571" s="8" t="str">
        <f t="shared" si="59"/>
        <v/>
      </c>
    </row>
    <row r="572" spans="1:72">
      <c r="A572" s="47" t="str">
        <f t="shared" si="55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4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6"/>
        <v>Aderente</v>
      </c>
      <c r="BR572" s="19" t="str">
        <f t="shared" si="57"/>
        <v>*</v>
      </c>
      <c r="BS572" s="19" t="str">
        <f t="shared" si="58"/>
        <v>*</v>
      </c>
      <c r="BT572" s="8" t="str">
        <f t="shared" si="59"/>
        <v/>
      </c>
    </row>
    <row r="573" spans="1:72">
      <c r="A573" s="47" t="str">
        <f t="shared" si="55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4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6"/>
        <v>Aderente</v>
      </c>
      <c r="BR573" s="19" t="str">
        <f t="shared" si="57"/>
        <v>*</v>
      </c>
      <c r="BS573" s="19" t="str">
        <f t="shared" si="58"/>
        <v>*</v>
      </c>
      <c r="BT573" s="8" t="str">
        <f t="shared" si="59"/>
        <v/>
      </c>
    </row>
    <row r="574" spans="1:72">
      <c r="A574" s="47" t="str">
        <f t="shared" si="55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4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6"/>
        <v>Aderente</v>
      </c>
      <c r="BR574" s="19" t="str">
        <f t="shared" si="57"/>
        <v>*</v>
      </c>
      <c r="BS574" s="19" t="str">
        <f t="shared" si="58"/>
        <v>*</v>
      </c>
      <c r="BT574" s="8" t="str">
        <f t="shared" si="59"/>
        <v/>
      </c>
    </row>
    <row r="575" spans="1:72">
      <c r="A575" s="47" t="str">
        <f t="shared" si="55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4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6"/>
        <v>Aderente</v>
      </c>
      <c r="BR575" s="19" t="str">
        <f t="shared" si="57"/>
        <v>*</v>
      </c>
      <c r="BS575" s="19" t="str">
        <f t="shared" si="58"/>
        <v>*</v>
      </c>
      <c r="BT575" s="8" t="str">
        <f t="shared" si="59"/>
        <v/>
      </c>
    </row>
    <row r="576" spans="1:72">
      <c r="A576" s="47" t="str">
        <f t="shared" si="55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4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6"/>
        <v>Aderente</v>
      </c>
      <c r="BR576" s="19" t="str">
        <f t="shared" si="57"/>
        <v>*</v>
      </c>
      <c r="BS576" s="19" t="str">
        <f t="shared" si="58"/>
        <v>*</v>
      </c>
      <c r="BT576" s="8" t="str">
        <f t="shared" si="59"/>
        <v/>
      </c>
    </row>
    <row r="577" spans="1:72">
      <c r="A577" s="47" t="str">
        <f t="shared" si="55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4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6"/>
        <v>Aderente</v>
      </c>
      <c r="BR577" s="19" t="str">
        <f t="shared" si="57"/>
        <v>*</v>
      </c>
      <c r="BS577" s="19" t="str">
        <f t="shared" si="58"/>
        <v>*</v>
      </c>
      <c r="BT577" s="8" t="str">
        <f t="shared" si="59"/>
        <v/>
      </c>
    </row>
    <row r="578" spans="1:72">
      <c r="A578" s="47" t="str">
        <f t="shared" si="55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4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6"/>
        <v>Aderente</v>
      </c>
      <c r="BR578" s="19" t="str">
        <f t="shared" si="57"/>
        <v>*</v>
      </c>
      <c r="BS578" s="19" t="str">
        <f t="shared" si="58"/>
        <v>*</v>
      </c>
      <c r="BT578" s="8" t="str">
        <f t="shared" si="59"/>
        <v/>
      </c>
    </row>
    <row r="579" spans="1:72">
      <c r="A579" s="47" t="str">
        <f t="shared" si="55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4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6"/>
        <v>Aderente</v>
      </c>
      <c r="BR579" s="19" t="str">
        <f t="shared" si="57"/>
        <v>*</v>
      </c>
      <c r="BS579" s="19" t="str">
        <f t="shared" si="58"/>
        <v>*</v>
      </c>
      <c r="BT579" s="8" t="str">
        <f t="shared" si="59"/>
        <v/>
      </c>
    </row>
    <row r="580" spans="1:72">
      <c r="A580" s="47" t="str">
        <f t="shared" si="55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4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6"/>
        <v>Aderente</v>
      </c>
      <c r="BR580" s="19" t="str">
        <f t="shared" si="57"/>
        <v>*</v>
      </c>
      <c r="BS580" s="19" t="str">
        <f t="shared" si="58"/>
        <v>*</v>
      </c>
      <c r="BT580" s="8" t="str">
        <f t="shared" si="59"/>
        <v/>
      </c>
    </row>
    <row r="581" spans="1:72">
      <c r="A581" s="47" t="str">
        <f t="shared" si="55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4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6"/>
        <v>Aderente</v>
      </c>
      <c r="BR581" s="19" t="str">
        <f t="shared" si="57"/>
        <v>*</v>
      </c>
      <c r="BS581" s="19" t="str">
        <f t="shared" si="58"/>
        <v>*</v>
      </c>
      <c r="BT581" s="8" t="str">
        <f t="shared" si="59"/>
        <v/>
      </c>
    </row>
    <row r="582" spans="1:72">
      <c r="A582" s="47" t="str">
        <f t="shared" si="55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4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6"/>
        <v>Aderente</v>
      </c>
      <c r="BR582" s="19" t="str">
        <f t="shared" si="57"/>
        <v>*</v>
      </c>
      <c r="BS582" s="19" t="str">
        <f t="shared" si="58"/>
        <v>*</v>
      </c>
      <c r="BT582" s="8" t="str">
        <f t="shared" si="59"/>
        <v/>
      </c>
    </row>
    <row r="583" spans="1:72">
      <c r="A583" s="47" t="str">
        <f t="shared" si="55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ref="AY583:AY646" si="60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6"/>
        <v>Aderente</v>
      </c>
      <c r="BR583" s="19" t="str">
        <f t="shared" si="57"/>
        <v>*</v>
      </c>
      <c r="BS583" s="19" t="str">
        <f t="shared" si="58"/>
        <v>*</v>
      </c>
      <c r="BT583" s="8" t="str">
        <f t="shared" si="59"/>
        <v/>
      </c>
    </row>
    <row r="584" spans="1:72">
      <c r="A584" s="47" t="str">
        <f t="shared" ref="A584:A647" si="61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si="60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62">IF(AND(BR584&lt;1,BS584&lt;1),"Produção e Intervalo",IF(BR584&lt;1,"Intervalo",IF(BS584&lt;1,"Produção","Aderente")))</f>
        <v>Aderente</v>
      </c>
      <c r="BR584" s="19" t="str">
        <f t="shared" ref="BR584:BR647" si="63">IF(OR(B584="",F584=""),"*",AY584/P584)</f>
        <v>*</v>
      </c>
      <c r="BS584" s="19" t="str">
        <f t="shared" ref="BS584:BS647" si="64">IF(OR(B584="",F584=""),"*",BA584/Q584)</f>
        <v>*</v>
      </c>
      <c r="BT584" s="8" t="str">
        <f t="shared" ref="BT584:BT647" si="65">IF(BN584="","",SUBSTITUTE(BM584," ","")&amp;SUBSTITUTE(BN584," ",""))</f>
        <v/>
      </c>
    </row>
    <row r="585" spans="1:72">
      <c r="A585" s="47" t="str">
        <f t="shared" si="61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60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62"/>
        <v>Aderente</v>
      </c>
      <c r="BR585" s="19" t="str">
        <f t="shared" si="63"/>
        <v>*</v>
      </c>
      <c r="BS585" s="19" t="str">
        <f t="shared" si="64"/>
        <v>*</v>
      </c>
      <c r="BT585" s="8" t="str">
        <f t="shared" si="65"/>
        <v/>
      </c>
    </row>
    <row r="586" spans="1:72">
      <c r="A586" s="47" t="str">
        <f t="shared" si="61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60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62"/>
        <v>Aderente</v>
      </c>
      <c r="BR586" s="19" t="str">
        <f t="shared" si="63"/>
        <v>*</v>
      </c>
      <c r="BS586" s="19" t="str">
        <f t="shared" si="64"/>
        <v>*</v>
      </c>
      <c r="BT586" s="8" t="str">
        <f t="shared" si="65"/>
        <v/>
      </c>
    </row>
    <row r="587" spans="1:72">
      <c r="A587" s="47" t="str">
        <f t="shared" si="61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60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62"/>
        <v>Aderente</v>
      </c>
      <c r="BR587" s="19" t="str">
        <f t="shared" si="63"/>
        <v>*</v>
      </c>
      <c r="BS587" s="19" t="str">
        <f t="shared" si="64"/>
        <v>*</v>
      </c>
      <c r="BT587" s="8" t="str">
        <f t="shared" si="65"/>
        <v/>
      </c>
    </row>
    <row r="588" spans="1:72">
      <c r="A588" s="47" t="str">
        <f t="shared" si="61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60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62"/>
        <v>Aderente</v>
      </c>
      <c r="BR588" s="19" t="str">
        <f t="shared" si="63"/>
        <v>*</v>
      </c>
      <c r="BS588" s="19" t="str">
        <f t="shared" si="64"/>
        <v>*</v>
      </c>
      <c r="BT588" s="8" t="str">
        <f t="shared" si="65"/>
        <v/>
      </c>
    </row>
    <row r="589" spans="1:72">
      <c r="A589" s="47" t="str">
        <f t="shared" si="61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60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62"/>
        <v>Aderente</v>
      </c>
      <c r="BR589" s="19" t="str">
        <f t="shared" si="63"/>
        <v>*</v>
      </c>
      <c r="BS589" s="19" t="str">
        <f t="shared" si="64"/>
        <v>*</v>
      </c>
      <c r="BT589" s="8" t="str">
        <f t="shared" si="65"/>
        <v/>
      </c>
    </row>
    <row r="590" spans="1:72">
      <c r="A590" s="47" t="str">
        <f t="shared" si="61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60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62"/>
        <v>Aderente</v>
      </c>
      <c r="BR590" s="19" t="str">
        <f t="shared" si="63"/>
        <v>*</v>
      </c>
      <c r="BS590" s="19" t="str">
        <f t="shared" si="64"/>
        <v>*</v>
      </c>
      <c r="BT590" s="8" t="str">
        <f t="shared" si="65"/>
        <v/>
      </c>
    </row>
    <row r="591" spans="1:72">
      <c r="A591" s="47" t="str">
        <f t="shared" si="61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60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62"/>
        <v>Aderente</v>
      </c>
      <c r="BR591" s="19" t="str">
        <f t="shared" si="63"/>
        <v>*</v>
      </c>
      <c r="BS591" s="19" t="str">
        <f t="shared" si="64"/>
        <v>*</v>
      </c>
      <c r="BT591" s="8" t="str">
        <f t="shared" si="65"/>
        <v/>
      </c>
    </row>
    <row r="592" spans="1:72">
      <c r="A592" s="47" t="str">
        <f t="shared" si="61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60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62"/>
        <v>Aderente</v>
      </c>
      <c r="BR592" s="19" t="str">
        <f t="shared" si="63"/>
        <v>*</v>
      </c>
      <c r="BS592" s="19" t="str">
        <f t="shared" si="64"/>
        <v>*</v>
      </c>
      <c r="BT592" s="8" t="str">
        <f t="shared" si="65"/>
        <v/>
      </c>
    </row>
    <row r="593" spans="1:72">
      <c r="A593" s="47" t="str">
        <f t="shared" si="61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60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62"/>
        <v>Aderente</v>
      </c>
      <c r="BR593" s="19" t="str">
        <f t="shared" si="63"/>
        <v>*</v>
      </c>
      <c r="BS593" s="19" t="str">
        <f t="shared" si="64"/>
        <v>*</v>
      </c>
      <c r="BT593" s="8" t="str">
        <f t="shared" si="65"/>
        <v/>
      </c>
    </row>
    <row r="594" spans="1:72">
      <c r="A594" s="47" t="str">
        <f t="shared" si="61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60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62"/>
        <v>Aderente</v>
      </c>
      <c r="BR594" s="19" t="str">
        <f t="shared" si="63"/>
        <v>*</v>
      </c>
      <c r="BS594" s="19" t="str">
        <f t="shared" si="64"/>
        <v>*</v>
      </c>
      <c r="BT594" s="8" t="str">
        <f t="shared" si="65"/>
        <v/>
      </c>
    </row>
    <row r="595" spans="1:72">
      <c r="A595" s="47" t="str">
        <f t="shared" si="61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60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62"/>
        <v>Aderente</v>
      </c>
      <c r="BR595" s="19" t="str">
        <f t="shared" si="63"/>
        <v>*</v>
      </c>
      <c r="BS595" s="19" t="str">
        <f t="shared" si="64"/>
        <v>*</v>
      </c>
      <c r="BT595" s="8" t="str">
        <f t="shared" si="65"/>
        <v/>
      </c>
    </row>
    <row r="596" spans="1:72">
      <c r="A596" s="47" t="str">
        <f t="shared" si="61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60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62"/>
        <v>Aderente</v>
      </c>
      <c r="BR596" s="19" t="str">
        <f t="shared" si="63"/>
        <v>*</v>
      </c>
      <c r="BS596" s="19" t="str">
        <f t="shared" si="64"/>
        <v>*</v>
      </c>
      <c r="BT596" s="8" t="str">
        <f t="shared" si="65"/>
        <v/>
      </c>
    </row>
    <row r="597" spans="1:72">
      <c r="A597" s="47" t="str">
        <f t="shared" si="61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60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62"/>
        <v>Aderente</v>
      </c>
      <c r="BR597" s="19" t="str">
        <f t="shared" si="63"/>
        <v>*</v>
      </c>
      <c r="BS597" s="19" t="str">
        <f t="shared" si="64"/>
        <v>*</v>
      </c>
      <c r="BT597" s="8" t="str">
        <f t="shared" si="65"/>
        <v/>
      </c>
    </row>
    <row r="598" spans="1:72">
      <c r="A598" s="47" t="str">
        <f t="shared" si="61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60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62"/>
        <v>Aderente</v>
      </c>
      <c r="BR598" s="19" t="str">
        <f t="shared" si="63"/>
        <v>*</v>
      </c>
      <c r="BS598" s="19" t="str">
        <f t="shared" si="64"/>
        <v>*</v>
      </c>
      <c r="BT598" s="8" t="str">
        <f t="shared" si="65"/>
        <v/>
      </c>
    </row>
    <row r="599" spans="1:72">
      <c r="A599" s="47" t="str">
        <f t="shared" si="61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60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62"/>
        <v>Aderente</v>
      </c>
      <c r="BR599" s="19" t="str">
        <f t="shared" si="63"/>
        <v>*</v>
      </c>
      <c r="BS599" s="19" t="str">
        <f t="shared" si="64"/>
        <v>*</v>
      </c>
      <c r="BT599" s="8" t="str">
        <f t="shared" si="65"/>
        <v/>
      </c>
    </row>
    <row r="600" spans="1:72">
      <c r="A600" s="47" t="str">
        <f t="shared" si="61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60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62"/>
        <v>Aderente</v>
      </c>
      <c r="BR600" s="19" t="str">
        <f t="shared" si="63"/>
        <v>*</v>
      </c>
      <c r="BS600" s="19" t="str">
        <f t="shared" si="64"/>
        <v>*</v>
      </c>
      <c r="BT600" s="8" t="str">
        <f t="shared" si="65"/>
        <v/>
      </c>
    </row>
    <row r="601" spans="1:72">
      <c r="A601" s="47" t="str">
        <f t="shared" si="61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60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62"/>
        <v>Aderente</v>
      </c>
      <c r="BR601" s="19" t="str">
        <f t="shared" si="63"/>
        <v>*</v>
      </c>
      <c r="BS601" s="19" t="str">
        <f t="shared" si="64"/>
        <v>*</v>
      </c>
      <c r="BT601" s="8" t="str">
        <f t="shared" si="65"/>
        <v/>
      </c>
    </row>
    <row r="602" spans="1:72">
      <c r="A602" s="47" t="str">
        <f t="shared" si="61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60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62"/>
        <v>Aderente</v>
      </c>
      <c r="BR602" s="19" t="str">
        <f t="shared" si="63"/>
        <v>*</v>
      </c>
      <c r="BS602" s="19" t="str">
        <f t="shared" si="64"/>
        <v>*</v>
      </c>
      <c r="BT602" s="8" t="str">
        <f t="shared" si="65"/>
        <v/>
      </c>
    </row>
    <row r="603" spans="1:72">
      <c r="A603" s="47" t="str">
        <f t="shared" si="61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60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62"/>
        <v>Aderente</v>
      </c>
      <c r="BR603" s="19" t="str">
        <f t="shared" si="63"/>
        <v>*</v>
      </c>
      <c r="BS603" s="19" t="str">
        <f t="shared" si="64"/>
        <v>*</v>
      </c>
      <c r="BT603" s="8" t="str">
        <f t="shared" si="65"/>
        <v/>
      </c>
    </row>
    <row r="604" spans="1:72">
      <c r="A604" s="47" t="str">
        <f t="shared" si="61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60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62"/>
        <v>Aderente</v>
      </c>
      <c r="BR604" s="19" t="str">
        <f t="shared" si="63"/>
        <v>*</v>
      </c>
      <c r="BS604" s="19" t="str">
        <f t="shared" si="64"/>
        <v>*</v>
      </c>
      <c r="BT604" s="8" t="str">
        <f t="shared" si="65"/>
        <v/>
      </c>
    </row>
    <row r="605" spans="1:72">
      <c r="A605" s="47" t="str">
        <f t="shared" si="61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60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62"/>
        <v>Aderente</v>
      </c>
      <c r="BR605" s="19" t="str">
        <f t="shared" si="63"/>
        <v>*</v>
      </c>
      <c r="BS605" s="19" t="str">
        <f t="shared" si="64"/>
        <v>*</v>
      </c>
      <c r="BT605" s="8" t="str">
        <f t="shared" si="65"/>
        <v/>
      </c>
    </row>
    <row r="606" spans="1:72">
      <c r="A606" s="47" t="str">
        <f t="shared" si="61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60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62"/>
        <v>Aderente</v>
      </c>
      <c r="BR606" s="19" t="str">
        <f t="shared" si="63"/>
        <v>*</v>
      </c>
      <c r="BS606" s="19" t="str">
        <f t="shared" si="64"/>
        <v>*</v>
      </c>
      <c r="BT606" s="8" t="str">
        <f t="shared" si="65"/>
        <v/>
      </c>
    </row>
    <row r="607" spans="1:72">
      <c r="A607" s="47" t="str">
        <f t="shared" si="61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60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62"/>
        <v>Aderente</v>
      </c>
      <c r="BR607" s="19" t="str">
        <f t="shared" si="63"/>
        <v>*</v>
      </c>
      <c r="BS607" s="19" t="str">
        <f t="shared" si="64"/>
        <v>*</v>
      </c>
      <c r="BT607" s="8" t="str">
        <f t="shared" si="65"/>
        <v/>
      </c>
    </row>
    <row r="608" spans="1:72">
      <c r="A608" s="47" t="str">
        <f t="shared" si="61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60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62"/>
        <v>Aderente</v>
      </c>
      <c r="BR608" s="19" t="str">
        <f t="shared" si="63"/>
        <v>*</v>
      </c>
      <c r="BS608" s="19" t="str">
        <f t="shared" si="64"/>
        <v>*</v>
      </c>
      <c r="BT608" s="8" t="str">
        <f t="shared" si="65"/>
        <v/>
      </c>
    </row>
    <row r="609" spans="1:72">
      <c r="A609" s="47" t="str">
        <f t="shared" si="61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60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62"/>
        <v>Aderente</v>
      </c>
      <c r="BR609" s="19" t="str">
        <f t="shared" si="63"/>
        <v>*</v>
      </c>
      <c r="BS609" s="19" t="str">
        <f t="shared" si="64"/>
        <v>*</v>
      </c>
      <c r="BT609" s="8" t="str">
        <f t="shared" si="65"/>
        <v/>
      </c>
    </row>
    <row r="610" spans="1:72">
      <c r="A610" s="47" t="str">
        <f t="shared" si="61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60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62"/>
        <v>Aderente</v>
      </c>
      <c r="BR610" s="19" t="str">
        <f t="shared" si="63"/>
        <v>*</v>
      </c>
      <c r="BS610" s="19" t="str">
        <f t="shared" si="64"/>
        <v>*</v>
      </c>
      <c r="BT610" s="8" t="str">
        <f t="shared" si="65"/>
        <v/>
      </c>
    </row>
    <row r="611" spans="1:72">
      <c r="A611" s="47" t="str">
        <f t="shared" si="61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60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62"/>
        <v>Aderente</v>
      </c>
      <c r="BR611" s="19" t="str">
        <f t="shared" si="63"/>
        <v>*</v>
      </c>
      <c r="BS611" s="19" t="str">
        <f t="shared" si="64"/>
        <v>*</v>
      </c>
      <c r="BT611" s="8" t="str">
        <f t="shared" si="65"/>
        <v/>
      </c>
    </row>
    <row r="612" spans="1:72">
      <c r="A612" s="47" t="str">
        <f t="shared" si="61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60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62"/>
        <v>Aderente</v>
      </c>
      <c r="BR612" s="19" t="str">
        <f t="shared" si="63"/>
        <v>*</v>
      </c>
      <c r="BS612" s="19" t="str">
        <f t="shared" si="64"/>
        <v>*</v>
      </c>
      <c r="BT612" s="8" t="str">
        <f t="shared" si="65"/>
        <v/>
      </c>
    </row>
    <row r="613" spans="1:72">
      <c r="A613" s="47" t="str">
        <f t="shared" si="61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60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62"/>
        <v>Aderente</v>
      </c>
      <c r="BR613" s="19" t="str">
        <f t="shared" si="63"/>
        <v>*</v>
      </c>
      <c r="BS613" s="19" t="str">
        <f t="shared" si="64"/>
        <v>*</v>
      </c>
      <c r="BT613" s="8" t="str">
        <f t="shared" si="65"/>
        <v/>
      </c>
    </row>
    <row r="614" spans="1:72">
      <c r="A614" s="47" t="str">
        <f t="shared" si="61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60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62"/>
        <v>Aderente</v>
      </c>
      <c r="BR614" s="19" t="str">
        <f t="shared" si="63"/>
        <v>*</v>
      </c>
      <c r="BS614" s="19" t="str">
        <f t="shared" si="64"/>
        <v>*</v>
      </c>
      <c r="BT614" s="8" t="str">
        <f t="shared" si="65"/>
        <v/>
      </c>
    </row>
    <row r="615" spans="1:72">
      <c r="A615" s="47" t="str">
        <f t="shared" si="61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60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62"/>
        <v>Aderente</v>
      </c>
      <c r="BR615" s="19" t="str">
        <f t="shared" si="63"/>
        <v>*</v>
      </c>
      <c r="BS615" s="19" t="str">
        <f t="shared" si="64"/>
        <v>*</v>
      </c>
      <c r="BT615" s="8" t="str">
        <f t="shared" si="65"/>
        <v/>
      </c>
    </row>
    <row r="616" spans="1:72">
      <c r="A616" s="47" t="str">
        <f t="shared" si="61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60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62"/>
        <v>Aderente</v>
      </c>
      <c r="BR616" s="19" t="str">
        <f t="shared" si="63"/>
        <v>*</v>
      </c>
      <c r="BS616" s="19" t="str">
        <f t="shared" si="64"/>
        <v>*</v>
      </c>
      <c r="BT616" s="8" t="str">
        <f t="shared" si="65"/>
        <v/>
      </c>
    </row>
    <row r="617" spans="1:72">
      <c r="A617" s="47" t="str">
        <f t="shared" si="61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60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62"/>
        <v>Aderente</v>
      </c>
      <c r="BR617" s="19" t="str">
        <f t="shared" si="63"/>
        <v>*</v>
      </c>
      <c r="BS617" s="19" t="str">
        <f t="shared" si="64"/>
        <v>*</v>
      </c>
      <c r="BT617" s="8" t="str">
        <f t="shared" si="65"/>
        <v/>
      </c>
    </row>
    <row r="618" spans="1:72">
      <c r="A618" s="47" t="str">
        <f t="shared" si="61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60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62"/>
        <v>Aderente</v>
      </c>
      <c r="BR618" s="19" t="str">
        <f t="shared" si="63"/>
        <v>*</v>
      </c>
      <c r="BS618" s="19" t="str">
        <f t="shared" si="64"/>
        <v>*</v>
      </c>
      <c r="BT618" s="8" t="str">
        <f t="shared" si="65"/>
        <v/>
      </c>
    </row>
    <row r="619" spans="1:72">
      <c r="A619" s="47" t="str">
        <f t="shared" si="61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60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62"/>
        <v>Aderente</v>
      </c>
      <c r="BR619" s="19" t="str">
        <f t="shared" si="63"/>
        <v>*</v>
      </c>
      <c r="BS619" s="19" t="str">
        <f t="shared" si="64"/>
        <v>*</v>
      </c>
      <c r="BT619" s="8" t="str">
        <f t="shared" si="65"/>
        <v/>
      </c>
    </row>
    <row r="620" spans="1:72">
      <c r="A620" s="47" t="str">
        <f t="shared" si="61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60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62"/>
        <v>Aderente</v>
      </c>
      <c r="BR620" s="19" t="str">
        <f t="shared" si="63"/>
        <v>*</v>
      </c>
      <c r="BS620" s="19" t="str">
        <f t="shared" si="64"/>
        <v>*</v>
      </c>
      <c r="BT620" s="8" t="str">
        <f t="shared" si="65"/>
        <v/>
      </c>
    </row>
    <row r="621" spans="1:72">
      <c r="A621" s="47" t="str">
        <f t="shared" si="61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60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62"/>
        <v>Aderente</v>
      </c>
      <c r="BR621" s="19" t="str">
        <f t="shared" si="63"/>
        <v>*</v>
      </c>
      <c r="BS621" s="19" t="str">
        <f t="shared" si="64"/>
        <v>*</v>
      </c>
      <c r="BT621" s="8" t="str">
        <f t="shared" si="65"/>
        <v/>
      </c>
    </row>
    <row r="622" spans="1:72">
      <c r="A622" s="47" t="str">
        <f t="shared" si="61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60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62"/>
        <v>Aderente</v>
      </c>
      <c r="BR622" s="19" t="str">
        <f t="shared" si="63"/>
        <v>*</v>
      </c>
      <c r="BS622" s="19" t="str">
        <f t="shared" si="64"/>
        <v>*</v>
      </c>
      <c r="BT622" s="8" t="str">
        <f t="shared" si="65"/>
        <v/>
      </c>
    </row>
    <row r="623" spans="1:72">
      <c r="A623" s="47" t="str">
        <f t="shared" si="61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60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62"/>
        <v>Aderente</v>
      </c>
      <c r="BR623" s="19" t="str">
        <f t="shared" si="63"/>
        <v>*</v>
      </c>
      <c r="BS623" s="19" t="str">
        <f t="shared" si="64"/>
        <v>*</v>
      </c>
      <c r="BT623" s="8" t="str">
        <f t="shared" si="65"/>
        <v/>
      </c>
    </row>
    <row r="624" spans="1:72">
      <c r="A624" s="47" t="str">
        <f t="shared" si="61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60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62"/>
        <v>Aderente</v>
      </c>
      <c r="BR624" s="19" t="str">
        <f t="shared" si="63"/>
        <v>*</v>
      </c>
      <c r="BS624" s="19" t="str">
        <f t="shared" si="64"/>
        <v>*</v>
      </c>
      <c r="BT624" s="8" t="str">
        <f t="shared" si="65"/>
        <v/>
      </c>
    </row>
    <row r="625" spans="1:72">
      <c r="A625" s="47" t="str">
        <f t="shared" si="61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60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62"/>
        <v>Aderente</v>
      </c>
      <c r="BR625" s="19" t="str">
        <f t="shared" si="63"/>
        <v>*</v>
      </c>
      <c r="BS625" s="19" t="str">
        <f t="shared" si="64"/>
        <v>*</v>
      </c>
      <c r="BT625" s="8" t="str">
        <f t="shared" si="65"/>
        <v/>
      </c>
    </row>
    <row r="626" spans="1:72">
      <c r="A626" s="47" t="str">
        <f t="shared" si="61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60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62"/>
        <v>Aderente</v>
      </c>
      <c r="BR626" s="19" t="str">
        <f t="shared" si="63"/>
        <v>*</v>
      </c>
      <c r="BS626" s="19" t="str">
        <f t="shared" si="64"/>
        <v>*</v>
      </c>
      <c r="BT626" s="8" t="str">
        <f t="shared" si="65"/>
        <v/>
      </c>
    </row>
    <row r="627" spans="1:72">
      <c r="A627" s="47" t="str">
        <f t="shared" si="61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60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62"/>
        <v>Aderente</v>
      </c>
      <c r="BR627" s="19" t="str">
        <f t="shared" si="63"/>
        <v>*</v>
      </c>
      <c r="BS627" s="19" t="str">
        <f t="shared" si="64"/>
        <v>*</v>
      </c>
      <c r="BT627" s="8" t="str">
        <f t="shared" si="65"/>
        <v/>
      </c>
    </row>
    <row r="628" spans="1:72">
      <c r="A628" s="47" t="str">
        <f t="shared" si="61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60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62"/>
        <v>Aderente</v>
      </c>
      <c r="BR628" s="19" t="str">
        <f t="shared" si="63"/>
        <v>*</v>
      </c>
      <c r="BS628" s="19" t="str">
        <f t="shared" si="64"/>
        <v>*</v>
      </c>
      <c r="BT628" s="8" t="str">
        <f t="shared" si="65"/>
        <v/>
      </c>
    </row>
    <row r="629" spans="1:72">
      <c r="A629" s="47" t="str">
        <f t="shared" si="61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60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62"/>
        <v>Aderente</v>
      </c>
      <c r="BR629" s="19" t="str">
        <f t="shared" si="63"/>
        <v>*</v>
      </c>
      <c r="BS629" s="19" t="str">
        <f t="shared" si="64"/>
        <v>*</v>
      </c>
      <c r="BT629" s="8" t="str">
        <f t="shared" si="65"/>
        <v/>
      </c>
    </row>
    <row r="630" spans="1:72">
      <c r="A630" s="47" t="str">
        <f t="shared" si="61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60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62"/>
        <v>Aderente</v>
      </c>
      <c r="BR630" s="19" t="str">
        <f t="shared" si="63"/>
        <v>*</v>
      </c>
      <c r="BS630" s="19" t="str">
        <f t="shared" si="64"/>
        <v>*</v>
      </c>
      <c r="BT630" s="8" t="str">
        <f t="shared" si="65"/>
        <v/>
      </c>
    </row>
    <row r="631" spans="1:72">
      <c r="A631" s="47" t="str">
        <f t="shared" si="61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60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62"/>
        <v>Aderente</v>
      </c>
      <c r="BR631" s="19" t="str">
        <f t="shared" si="63"/>
        <v>*</v>
      </c>
      <c r="BS631" s="19" t="str">
        <f t="shared" si="64"/>
        <v>*</v>
      </c>
      <c r="BT631" s="8" t="str">
        <f t="shared" si="65"/>
        <v/>
      </c>
    </row>
    <row r="632" spans="1:72">
      <c r="A632" s="47" t="str">
        <f t="shared" si="61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60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62"/>
        <v>Aderente</v>
      </c>
      <c r="BR632" s="19" t="str">
        <f t="shared" si="63"/>
        <v>*</v>
      </c>
      <c r="BS632" s="19" t="str">
        <f t="shared" si="64"/>
        <v>*</v>
      </c>
      <c r="BT632" s="8" t="str">
        <f t="shared" si="65"/>
        <v/>
      </c>
    </row>
    <row r="633" spans="1:72">
      <c r="A633" s="47" t="str">
        <f t="shared" si="61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60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62"/>
        <v>Aderente</v>
      </c>
      <c r="BR633" s="19" t="str">
        <f t="shared" si="63"/>
        <v>*</v>
      </c>
      <c r="BS633" s="19" t="str">
        <f t="shared" si="64"/>
        <v>*</v>
      </c>
      <c r="BT633" s="8" t="str">
        <f t="shared" si="65"/>
        <v/>
      </c>
    </row>
    <row r="634" spans="1:72">
      <c r="A634" s="47" t="str">
        <f t="shared" si="61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60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62"/>
        <v>Aderente</v>
      </c>
      <c r="BR634" s="19" t="str">
        <f t="shared" si="63"/>
        <v>*</v>
      </c>
      <c r="BS634" s="19" t="str">
        <f t="shared" si="64"/>
        <v>*</v>
      </c>
      <c r="BT634" s="8" t="str">
        <f t="shared" si="65"/>
        <v/>
      </c>
    </row>
    <row r="635" spans="1:72">
      <c r="A635" s="47" t="str">
        <f t="shared" si="61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60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62"/>
        <v>Aderente</v>
      </c>
      <c r="BR635" s="19" t="str">
        <f t="shared" si="63"/>
        <v>*</v>
      </c>
      <c r="BS635" s="19" t="str">
        <f t="shared" si="64"/>
        <v>*</v>
      </c>
      <c r="BT635" s="8" t="str">
        <f t="shared" si="65"/>
        <v/>
      </c>
    </row>
    <row r="636" spans="1:72">
      <c r="A636" s="47" t="str">
        <f t="shared" si="61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60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62"/>
        <v>Aderente</v>
      </c>
      <c r="BR636" s="19" t="str">
        <f t="shared" si="63"/>
        <v>*</v>
      </c>
      <c r="BS636" s="19" t="str">
        <f t="shared" si="64"/>
        <v>*</v>
      </c>
      <c r="BT636" s="8" t="str">
        <f t="shared" si="65"/>
        <v/>
      </c>
    </row>
    <row r="637" spans="1:72">
      <c r="A637" s="47" t="str">
        <f t="shared" si="61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60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62"/>
        <v>Aderente</v>
      </c>
      <c r="BR637" s="19" t="str">
        <f t="shared" si="63"/>
        <v>*</v>
      </c>
      <c r="BS637" s="19" t="str">
        <f t="shared" si="64"/>
        <v>*</v>
      </c>
      <c r="BT637" s="8" t="str">
        <f t="shared" si="65"/>
        <v/>
      </c>
    </row>
    <row r="638" spans="1:72">
      <c r="A638" s="47" t="str">
        <f t="shared" si="61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60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62"/>
        <v>Aderente</v>
      </c>
      <c r="BR638" s="19" t="str">
        <f t="shared" si="63"/>
        <v>*</v>
      </c>
      <c r="BS638" s="19" t="str">
        <f t="shared" si="64"/>
        <v>*</v>
      </c>
      <c r="BT638" s="8" t="str">
        <f t="shared" si="65"/>
        <v/>
      </c>
    </row>
    <row r="639" spans="1:72">
      <c r="A639" s="47" t="str">
        <f t="shared" si="61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60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62"/>
        <v>Aderente</v>
      </c>
      <c r="BR639" s="19" t="str">
        <f t="shared" si="63"/>
        <v>*</v>
      </c>
      <c r="BS639" s="19" t="str">
        <f t="shared" si="64"/>
        <v>*</v>
      </c>
      <c r="BT639" s="8" t="str">
        <f t="shared" si="65"/>
        <v/>
      </c>
    </row>
    <row r="640" spans="1:72">
      <c r="A640" s="47" t="str">
        <f t="shared" si="61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60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62"/>
        <v>Aderente</v>
      </c>
      <c r="BR640" s="19" t="str">
        <f t="shared" si="63"/>
        <v>*</v>
      </c>
      <c r="BS640" s="19" t="str">
        <f t="shared" si="64"/>
        <v>*</v>
      </c>
      <c r="BT640" s="8" t="str">
        <f t="shared" si="65"/>
        <v/>
      </c>
    </row>
    <row r="641" spans="1:72">
      <c r="A641" s="47" t="str">
        <f t="shared" si="61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60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62"/>
        <v>Aderente</v>
      </c>
      <c r="BR641" s="19" t="str">
        <f t="shared" si="63"/>
        <v>*</v>
      </c>
      <c r="BS641" s="19" t="str">
        <f t="shared" si="64"/>
        <v>*</v>
      </c>
      <c r="BT641" s="8" t="str">
        <f t="shared" si="65"/>
        <v/>
      </c>
    </row>
    <row r="642" spans="1:72">
      <c r="A642" s="47" t="str">
        <f t="shared" si="61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60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62"/>
        <v>Aderente</v>
      </c>
      <c r="BR642" s="19" t="str">
        <f t="shared" si="63"/>
        <v>*</v>
      </c>
      <c r="BS642" s="19" t="str">
        <f t="shared" si="64"/>
        <v>*</v>
      </c>
      <c r="BT642" s="8" t="str">
        <f t="shared" si="65"/>
        <v/>
      </c>
    </row>
    <row r="643" spans="1:72">
      <c r="A643" s="47" t="str">
        <f t="shared" si="61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60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62"/>
        <v>Aderente</v>
      </c>
      <c r="BR643" s="19" t="str">
        <f t="shared" si="63"/>
        <v>*</v>
      </c>
      <c r="BS643" s="19" t="str">
        <f t="shared" si="64"/>
        <v>*</v>
      </c>
      <c r="BT643" s="8" t="str">
        <f t="shared" si="65"/>
        <v/>
      </c>
    </row>
    <row r="644" spans="1:72">
      <c r="A644" s="47" t="str">
        <f t="shared" si="61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60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62"/>
        <v>Aderente</v>
      </c>
      <c r="BR644" s="19" t="str">
        <f t="shared" si="63"/>
        <v>*</v>
      </c>
      <c r="BS644" s="19" t="str">
        <f t="shared" si="64"/>
        <v>*</v>
      </c>
      <c r="BT644" s="8" t="str">
        <f t="shared" si="65"/>
        <v/>
      </c>
    </row>
    <row r="645" spans="1:72">
      <c r="A645" s="47" t="str">
        <f t="shared" si="61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60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62"/>
        <v>Aderente</v>
      </c>
      <c r="BR645" s="19" t="str">
        <f t="shared" si="63"/>
        <v>*</v>
      </c>
      <c r="BS645" s="19" t="str">
        <f t="shared" si="64"/>
        <v>*</v>
      </c>
      <c r="BT645" s="8" t="str">
        <f t="shared" si="65"/>
        <v/>
      </c>
    </row>
    <row r="646" spans="1:72">
      <c r="A646" s="47" t="str">
        <f t="shared" si="61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60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62"/>
        <v>Aderente</v>
      </c>
      <c r="BR646" s="19" t="str">
        <f t="shared" si="63"/>
        <v>*</v>
      </c>
      <c r="BS646" s="19" t="str">
        <f t="shared" si="64"/>
        <v>*</v>
      </c>
      <c r="BT646" s="8" t="str">
        <f t="shared" si="65"/>
        <v/>
      </c>
    </row>
    <row r="647" spans="1:72">
      <c r="A647" s="47" t="str">
        <f t="shared" si="61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ref="AY647:AY710" si="66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62"/>
        <v>Aderente</v>
      </c>
      <c r="BR647" s="19" t="str">
        <f t="shared" si="63"/>
        <v>*</v>
      </c>
      <c r="BS647" s="19" t="str">
        <f t="shared" si="64"/>
        <v>*</v>
      </c>
      <c r="BT647" s="8" t="str">
        <f t="shared" si="65"/>
        <v/>
      </c>
    </row>
    <row r="648" spans="1:72">
      <c r="A648" s="47" t="str">
        <f t="shared" ref="A648:A711" si="67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si="66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8">IF(AND(BR648&lt;1,BS648&lt;1),"Produção e Intervalo",IF(BR648&lt;1,"Intervalo",IF(BS648&lt;1,"Produção","Aderente")))</f>
        <v>Aderente</v>
      </c>
      <c r="BR648" s="19" t="str">
        <f t="shared" ref="BR648:BR711" si="69">IF(OR(B648="",F648=""),"*",AY648/P648)</f>
        <v>*</v>
      </c>
      <c r="BS648" s="19" t="str">
        <f t="shared" ref="BS648:BS711" si="70">IF(OR(B648="",F648=""),"*",BA648/Q648)</f>
        <v>*</v>
      </c>
      <c r="BT648" s="8" t="str">
        <f t="shared" ref="BT648:BT711" si="71">IF(BN648="","",SUBSTITUTE(BM648," ","")&amp;SUBSTITUTE(BN648," ",""))</f>
        <v/>
      </c>
    </row>
    <row r="649" spans="1:72">
      <c r="A649" s="47" t="str">
        <f t="shared" si="67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6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8"/>
        <v>Aderente</v>
      </c>
      <c r="BR649" s="19" t="str">
        <f t="shared" si="69"/>
        <v>*</v>
      </c>
      <c r="BS649" s="19" t="str">
        <f t="shared" si="70"/>
        <v>*</v>
      </c>
      <c r="BT649" s="8" t="str">
        <f t="shared" si="71"/>
        <v/>
      </c>
    </row>
    <row r="650" spans="1:72">
      <c r="A650" s="47" t="str">
        <f t="shared" si="67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6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8"/>
        <v>Aderente</v>
      </c>
      <c r="BR650" s="19" t="str">
        <f t="shared" si="69"/>
        <v>*</v>
      </c>
      <c r="BS650" s="19" t="str">
        <f t="shared" si="70"/>
        <v>*</v>
      </c>
      <c r="BT650" s="8" t="str">
        <f t="shared" si="71"/>
        <v/>
      </c>
    </row>
    <row r="651" spans="1:72">
      <c r="A651" s="47" t="str">
        <f t="shared" si="67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6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8"/>
        <v>Aderente</v>
      </c>
      <c r="BR651" s="19" t="str">
        <f t="shared" si="69"/>
        <v>*</v>
      </c>
      <c r="BS651" s="19" t="str">
        <f t="shared" si="70"/>
        <v>*</v>
      </c>
      <c r="BT651" s="8" t="str">
        <f t="shared" si="71"/>
        <v/>
      </c>
    </row>
    <row r="652" spans="1:72">
      <c r="A652" s="47" t="str">
        <f t="shared" si="67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6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8"/>
        <v>Aderente</v>
      </c>
      <c r="BR652" s="19" t="str">
        <f t="shared" si="69"/>
        <v>*</v>
      </c>
      <c r="BS652" s="19" t="str">
        <f t="shared" si="70"/>
        <v>*</v>
      </c>
      <c r="BT652" s="8" t="str">
        <f t="shared" si="71"/>
        <v/>
      </c>
    </row>
    <row r="653" spans="1:72">
      <c r="A653" s="47" t="str">
        <f t="shared" si="67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6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8"/>
        <v>Aderente</v>
      </c>
      <c r="BR653" s="19" t="str">
        <f t="shared" si="69"/>
        <v>*</v>
      </c>
      <c r="BS653" s="19" t="str">
        <f t="shared" si="70"/>
        <v>*</v>
      </c>
      <c r="BT653" s="8" t="str">
        <f t="shared" si="71"/>
        <v/>
      </c>
    </row>
    <row r="654" spans="1:72">
      <c r="A654" s="47" t="str">
        <f t="shared" si="67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6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8"/>
        <v>Aderente</v>
      </c>
      <c r="BR654" s="19" t="str">
        <f t="shared" si="69"/>
        <v>*</v>
      </c>
      <c r="BS654" s="19" t="str">
        <f t="shared" si="70"/>
        <v>*</v>
      </c>
      <c r="BT654" s="8" t="str">
        <f t="shared" si="71"/>
        <v/>
      </c>
    </row>
    <row r="655" spans="1:72">
      <c r="A655" s="47" t="str">
        <f t="shared" si="67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6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8"/>
        <v>Aderente</v>
      </c>
      <c r="BR655" s="19" t="str">
        <f t="shared" si="69"/>
        <v>*</v>
      </c>
      <c r="BS655" s="19" t="str">
        <f t="shared" si="70"/>
        <v>*</v>
      </c>
      <c r="BT655" s="8" t="str">
        <f t="shared" si="71"/>
        <v/>
      </c>
    </row>
    <row r="656" spans="1:72">
      <c r="A656" s="47" t="str">
        <f t="shared" si="67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6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8"/>
        <v>Aderente</v>
      </c>
      <c r="BR656" s="19" t="str">
        <f t="shared" si="69"/>
        <v>*</v>
      </c>
      <c r="BS656" s="19" t="str">
        <f t="shared" si="70"/>
        <v>*</v>
      </c>
      <c r="BT656" s="8" t="str">
        <f t="shared" si="71"/>
        <v/>
      </c>
    </row>
    <row r="657" spans="1:72">
      <c r="A657" s="47" t="str">
        <f t="shared" si="67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6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8"/>
        <v>Aderente</v>
      </c>
      <c r="BR657" s="19" t="str">
        <f t="shared" si="69"/>
        <v>*</v>
      </c>
      <c r="BS657" s="19" t="str">
        <f t="shared" si="70"/>
        <v>*</v>
      </c>
      <c r="BT657" s="8" t="str">
        <f t="shared" si="71"/>
        <v/>
      </c>
    </row>
    <row r="658" spans="1:72">
      <c r="A658" s="47" t="str">
        <f t="shared" si="67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6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8"/>
        <v>Aderente</v>
      </c>
      <c r="BR658" s="19" t="str">
        <f t="shared" si="69"/>
        <v>*</v>
      </c>
      <c r="BS658" s="19" t="str">
        <f t="shared" si="70"/>
        <v>*</v>
      </c>
      <c r="BT658" s="8" t="str">
        <f t="shared" si="71"/>
        <v/>
      </c>
    </row>
    <row r="659" spans="1:72">
      <c r="A659" s="47" t="str">
        <f t="shared" si="67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6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8"/>
        <v>Aderente</v>
      </c>
      <c r="BR659" s="19" t="str">
        <f t="shared" si="69"/>
        <v>*</v>
      </c>
      <c r="BS659" s="19" t="str">
        <f t="shared" si="70"/>
        <v>*</v>
      </c>
      <c r="BT659" s="8" t="str">
        <f t="shared" si="71"/>
        <v/>
      </c>
    </row>
    <row r="660" spans="1:72">
      <c r="A660" s="47" t="str">
        <f t="shared" si="67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6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8"/>
        <v>Aderente</v>
      </c>
      <c r="BR660" s="19" t="str">
        <f t="shared" si="69"/>
        <v>*</v>
      </c>
      <c r="BS660" s="19" t="str">
        <f t="shared" si="70"/>
        <v>*</v>
      </c>
      <c r="BT660" s="8" t="str">
        <f t="shared" si="71"/>
        <v/>
      </c>
    </row>
    <row r="661" spans="1:72">
      <c r="A661" s="47" t="str">
        <f t="shared" si="67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6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8"/>
        <v>Aderente</v>
      </c>
      <c r="BR661" s="19" t="str">
        <f t="shared" si="69"/>
        <v>*</v>
      </c>
      <c r="BS661" s="19" t="str">
        <f t="shared" si="70"/>
        <v>*</v>
      </c>
      <c r="BT661" s="8" t="str">
        <f t="shared" si="71"/>
        <v/>
      </c>
    </row>
    <row r="662" spans="1:72">
      <c r="A662" s="47" t="str">
        <f t="shared" si="67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6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8"/>
        <v>Aderente</v>
      </c>
      <c r="BR662" s="19" t="str">
        <f t="shared" si="69"/>
        <v>*</v>
      </c>
      <c r="BS662" s="19" t="str">
        <f t="shared" si="70"/>
        <v>*</v>
      </c>
      <c r="BT662" s="8" t="str">
        <f t="shared" si="71"/>
        <v/>
      </c>
    </row>
    <row r="663" spans="1:72">
      <c r="A663" s="47" t="str">
        <f t="shared" si="67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6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8"/>
        <v>Aderente</v>
      </c>
      <c r="BR663" s="19" t="str">
        <f t="shared" si="69"/>
        <v>*</v>
      </c>
      <c r="BS663" s="19" t="str">
        <f t="shared" si="70"/>
        <v>*</v>
      </c>
      <c r="BT663" s="8" t="str">
        <f t="shared" si="71"/>
        <v/>
      </c>
    </row>
    <row r="664" spans="1:72">
      <c r="A664" s="47" t="str">
        <f t="shared" si="67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6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8"/>
        <v>Aderente</v>
      </c>
      <c r="BR664" s="19" t="str">
        <f t="shared" si="69"/>
        <v>*</v>
      </c>
      <c r="BS664" s="19" t="str">
        <f t="shared" si="70"/>
        <v>*</v>
      </c>
      <c r="BT664" s="8" t="str">
        <f t="shared" si="71"/>
        <v/>
      </c>
    </row>
    <row r="665" spans="1:72">
      <c r="A665" s="47" t="str">
        <f t="shared" si="67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6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8"/>
        <v>Aderente</v>
      </c>
      <c r="BR665" s="19" t="str">
        <f t="shared" si="69"/>
        <v>*</v>
      </c>
      <c r="BS665" s="19" t="str">
        <f t="shared" si="70"/>
        <v>*</v>
      </c>
      <c r="BT665" s="8" t="str">
        <f t="shared" si="71"/>
        <v/>
      </c>
    </row>
    <row r="666" spans="1:72">
      <c r="A666" s="47" t="str">
        <f t="shared" si="67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6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8"/>
        <v>Aderente</v>
      </c>
      <c r="BR666" s="19" t="str">
        <f t="shared" si="69"/>
        <v>*</v>
      </c>
      <c r="BS666" s="19" t="str">
        <f t="shared" si="70"/>
        <v>*</v>
      </c>
      <c r="BT666" s="8" t="str">
        <f t="shared" si="71"/>
        <v/>
      </c>
    </row>
    <row r="667" spans="1:72">
      <c r="A667" s="47" t="str">
        <f t="shared" si="67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6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8"/>
        <v>Aderente</v>
      </c>
      <c r="BR667" s="19" t="str">
        <f t="shared" si="69"/>
        <v>*</v>
      </c>
      <c r="BS667" s="19" t="str">
        <f t="shared" si="70"/>
        <v>*</v>
      </c>
      <c r="BT667" s="8" t="str">
        <f t="shared" si="71"/>
        <v/>
      </c>
    </row>
    <row r="668" spans="1:72">
      <c r="A668" s="47" t="str">
        <f t="shared" si="67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6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8"/>
        <v>Aderente</v>
      </c>
      <c r="BR668" s="19" t="str">
        <f t="shared" si="69"/>
        <v>*</v>
      </c>
      <c r="BS668" s="19" t="str">
        <f t="shared" si="70"/>
        <v>*</v>
      </c>
      <c r="BT668" s="8" t="str">
        <f t="shared" si="71"/>
        <v/>
      </c>
    </row>
    <row r="669" spans="1:72">
      <c r="A669" s="47" t="str">
        <f t="shared" si="67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6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8"/>
        <v>Aderente</v>
      </c>
      <c r="BR669" s="19" t="str">
        <f t="shared" si="69"/>
        <v>*</v>
      </c>
      <c r="BS669" s="19" t="str">
        <f t="shared" si="70"/>
        <v>*</v>
      </c>
      <c r="BT669" s="8" t="str">
        <f t="shared" si="71"/>
        <v/>
      </c>
    </row>
    <row r="670" spans="1:72">
      <c r="A670" s="47" t="str">
        <f t="shared" si="67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6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8"/>
        <v>Aderente</v>
      </c>
      <c r="BR670" s="19" t="str">
        <f t="shared" si="69"/>
        <v>*</v>
      </c>
      <c r="BS670" s="19" t="str">
        <f t="shared" si="70"/>
        <v>*</v>
      </c>
      <c r="BT670" s="8" t="str">
        <f t="shared" si="71"/>
        <v/>
      </c>
    </row>
    <row r="671" spans="1:72">
      <c r="A671" s="47" t="str">
        <f t="shared" si="67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6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8"/>
        <v>Aderente</v>
      </c>
      <c r="BR671" s="19" t="str">
        <f t="shared" si="69"/>
        <v>*</v>
      </c>
      <c r="BS671" s="19" t="str">
        <f t="shared" si="70"/>
        <v>*</v>
      </c>
      <c r="BT671" s="8" t="str">
        <f t="shared" si="71"/>
        <v/>
      </c>
    </row>
    <row r="672" spans="1:72">
      <c r="A672" s="47" t="str">
        <f t="shared" si="67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6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8"/>
        <v>Aderente</v>
      </c>
      <c r="BR672" s="19" t="str">
        <f t="shared" si="69"/>
        <v>*</v>
      </c>
      <c r="BS672" s="19" t="str">
        <f t="shared" si="70"/>
        <v>*</v>
      </c>
      <c r="BT672" s="8" t="str">
        <f t="shared" si="71"/>
        <v/>
      </c>
    </row>
    <row r="673" spans="1:72">
      <c r="A673" s="47" t="str">
        <f t="shared" si="67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6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8"/>
        <v>Aderente</v>
      </c>
      <c r="BR673" s="19" t="str">
        <f t="shared" si="69"/>
        <v>*</v>
      </c>
      <c r="BS673" s="19" t="str">
        <f t="shared" si="70"/>
        <v>*</v>
      </c>
      <c r="BT673" s="8" t="str">
        <f t="shared" si="71"/>
        <v/>
      </c>
    </row>
    <row r="674" spans="1:72">
      <c r="A674" s="47" t="str">
        <f t="shared" si="67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6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8"/>
        <v>Aderente</v>
      </c>
      <c r="BR674" s="19" t="str">
        <f t="shared" si="69"/>
        <v>*</v>
      </c>
      <c r="BS674" s="19" t="str">
        <f t="shared" si="70"/>
        <v>*</v>
      </c>
      <c r="BT674" s="8" t="str">
        <f t="shared" si="71"/>
        <v/>
      </c>
    </row>
    <row r="675" spans="1:72">
      <c r="A675" s="47" t="str">
        <f t="shared" si="67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6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8"/>
        <v>Aderente</v>
      </c>
      <c r="BR675" s="19" t="str">
        <f t="shared" si="69"/>
        <v>*</v>
      </c>
      <c r="BS675" s="19" t="str">
        <f t="shared" si="70"/>
        <v>*</v>
      </c>
      <c r="BT675" s="8" t="str">
        <f t="shared" si="71"/>
        <v/>
      </c>
    </row>
    <row r="676" spans="1:72">
      <c r="A676" s="47" t="str">
        <f t="shared" si="67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6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8"/>
        <v>Aderente</v>
      </c>
      <c r="BR676" s="19" t="str">
        <f t="shared" si="69"/>
        <v>*</v>
      </c>
      <c r="BS676" s="19" t="str">
        <f t="shared" si="70"/>
        <v>*</v>
      </c>
      <c r="BT676" s="8" t="str">
        <f t="shared" si="71"/>
        <v/>
      </c>
    </row>
    <row r="677" spans="1:72">
      <c r="A677" s="47" t="str">
        <f t="shared" si="67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6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8"/>
        <v>Aderente</v>
      </c>
      <c r="BR677" s="19" t="str">
        <f t="shared" si="69"/>
        <v>*</v>
      </c>
      <c r="BS677" s="19" t="str">
        <f t="shared" si="70"/>
        <v>*</v>
      </c>
      <c r="BT677" s="8" t="str">
        <f t="shared" si="71"/>
        <v/>
      </c>
    </row>
    <row r="678" spans="1:72">
      <c r="A678" s="47" t="str">
        <f t="shared" si="67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6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8"/>
        <v>Aderente</v>
      </c>
      <c r="BR678" s="19" t="str">
        <f t="shared" si="69"/>
        <v>*</v>
      </c>
      <c r="BS678" s="19" t="str">
        <f t="shared" si="70"/>
        <v>*</v>
      </c>
      <c r="BT678" s="8" t="str">
        <f t="shared" si="71"/>
        <v/>
      </c>
    </row>
    <row r="679" spans="1:72">
      <c r="A679" s="47" t="str">
        <f t="shared" si="67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6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8"/>
        <v>Aderente</v>
      </c>
      <c r="BR679" s="19" t="str">
        <f t="shared" si="69"/>
        <v>*</v>
      </c>
      <c r="BS679" s="19" t="str">
        <f t="shared" si="70"/>
        <v>*</v>
      </c>
      <c r="BT679" s="8" t="str">
        <f t="shared" si="71"/>
        <v/>
      </c>
    </row>
    <row r="680" spans="1:72">
      <c r="A680" s="47" t="str">
        <f t="shared" si="67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6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8"/>
        <v>Aderente</v>
      </c>
      <c r="BR680" s="19" t="str">
        <f t="shared" si="69"/>
        <v>*</v>
      </c>
      <c r="BS680" s="19" t="str">
        <f t="shared" si="70"/>
        <v>*</v>
      </c>
      <c r="BT680" s="8" t="str">
        <f t="shared" si="71"/>
        <v/>
      </c>
    </row>
    <row r="681" spans="1:72">
      <c r="A681" s="47" t="str">
        <f t="shared" si="67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6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8"/>
        <v>Aderente</v>
      </c>
      <c r="BR681" s="19" t="str">
        <f t="shared" si="69"/>
        <v>*</v>
      </c>
      <c r="BS681" s="19" t="str">
        <f t="shared" si="70"/>
        <v>*</v>
      </c>
      <c r="BT681" s="8" t="str">
        <f t="shared" si="71"/>
        <v/>
      </c>
    </row>
    <row r="682" spans="1:72">
      <c r="A682" s="47" t="str">
        <f t="shared" si="67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6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8"/>
        <v>Aderente</v>
      </c>
      <c r="BR682" s="19" t="str">
        <f t="shared" si="69"/>
        <v>*</v>
      </c>
      <c r="BS682" s="19" t="str">
        <f t="shared" si="70"/>
        <v>*</v>
      </c>
      <c r="BT682" s="8" t="str">
        <f t="shared" si="71"/>
        <v/>
      </c>
    </row>
    <row r="683" spans="1:72">
      <c r="A683" s="47" t="str">
        <f t="shared" si="67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6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8"/>
        <v>Aderente</v>
      </c>
      <c r="BR683" s="19" t="str">
        <f t="shared" si="69"/>
        <v>*</v>
      </c>
      <c r="BS683" s="19" t="str">
        <f t="shared" si="70"/>
        <v>*</v>
      </c>
      <c r="BT683" s="8" t="str">
        <f t="shared" si="71"/>
        <v/>
      </c>
    </row>
    <row r="684" spans="1:72">
      <c r="A684" s="47" t="str">
        <f t="shared" si="67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6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8"/>
        <v>Aderente</v>
      </c>
      <c r="BR684" s="19" t="str">
        <f t="shared" si="69"/>
        <v>*</v>
      </c>
      <c r="BS684" s="19" t="str">
        <f t="shared" si="70"/>
        <v>*</v>
      </c>
      <c r="BT684" s="8" t="str">
        <f t="shared" si="71"/>
        <v/>
      </c>
    </row>
    <row r="685" spans="1:72">
      <c r="A685" s="47" t="str">
        <f t="shared" si="67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6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8"/>
        <v>Aderente</v>
      </c>
      <c r="BR685" s="19" t="str">
        <f t="shared" si="69"/>
        <v>*</v>
      </c>
      <c r="BS685" s="19" t="str">
        <f t="shared" si="70"/>
        <v>*</v>
      </c>
      <c r="BT685" s="8" t="str">
        <f t="shared" si="71"/>
        <v/>
      </c>
    </row>
    <row r="686" spans="1:72">
      <c r="A686" s="47" t="str">
        <f t="shared" si="67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6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8"/>
        <v>Aderente</v>
      </c>
      <c r="BR686" s="19" t="str">
        <f t="shared" si="69"/>
        <v>*</v>
      </c>
      <c r="BS686" s="19" t="str">
        <f t="shared" si="70"/>
        <v>*</v>
      </c>
      <c r="BT686" s="8" t="str">
        <f t="shared" si="71"/>
        <v/>
      </c>
    </row>
    <row r="687" spans="1:72">
      <c r="A687" s="47" t="str">
        <f t="shared" si="67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6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8"/>
        <v>Aderente</v>
      </c>
      <c r="BR687" s="19" t="str">
        <f t="shared" si="69"/>
        <v>*</v>
      </c>
      <c r="BS687" s="19" t="str">
        <f t="shared" si="70"/>
        <v>*</v>
      </c>
      <c r="BT687" s="8" t="str">
        <f t="shared" si="71"/>
        <v/>
      </c>
    </row>
    <row r="688" spans="1:72">
      <c r="A688" s="47" t="str">
        <f t="shared" si="67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6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8"/>
        <v>Aderente</v>
      </c>
      <c r="BR688" s="19" t="str">
        <f t="shared" si="69"/>
        <v>*</v>
      </c>
      <c r="BS688" s="19" t="str">
        <f t="shared" si="70"/>
        <v>*</v>
      </c>
      <c r="BT688" s="8" t="str">
        <f t="shared" si="71"/>
        <v/>
      </c>
    </row>
    <row r="689" spans="1:72">
      <c r="A689" s="47" t="str">
        <f t="shared" si="67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6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8"/>
        <v>Aderente</v>
      </c>
      <c r="BR689" s="19" t="str">
        <f t="shared" si="69"/>
        <v>*</v>
      </c>
      <c r="BS689" s="19" t="str">
        <f t="shared" si="70"/>
        <v>*</v>
      </c>
      <c r="BT689" s="8" t="str">
        <f t="shared" si="71"/>
        <v/>
      </c>
    </row>
    <row r="690" spans="1:72">
      <c r="A690" s="47" t="str">
        <f t="shared" si="67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6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8"/>
        <v>Aderente</v>
      </c>
      <c r="BR690" s="19" t="str">
        <f t="shared" si="69"/>
        <v>*</v>
      </c>
      <c r="BS690" s="19" t="str">
        <f t="shared" si="70"/>
        <v>*</v>
      </c>
      <c r="BT690" s="8" t="str">
        <f t="shared" si="71"/>
        <v/>
      </c>
    </row>
    <row r="691" spans="1:72">
      <c r="A691" s="47" t="str">
        <f t="shared" si="67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6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8"/>
        <v>Aderente</v>
      </c>
      <c r="BR691" s="19" t="str">
        <f t="shared" si="69"/>
        <v>*</v>
      </c>
      <c r="BS691" s="19" t="str">
        <f t="shared" si="70"/>
        <v>*</v>
      </c>
      <c r="BT691" s="8" t="str">
        <f t="shared" si="71"/>
        <v/>
      </c>
    </row>
    <row r="692" spans="1:72">
      <c r="A692" s="47" t="str">
        <f t="shared" si="67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6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8"/>
        <v>Aderente</v>
      </c>
      <c r="BR692" s="19" t="str">
        <f t="shared" si="69"/>
        <v>*</v>
      </c>
      <c r="BS692" s="19" t="str">
        <f t="shared" si="70"/>
        <v>*</v>
      </c>
      <c r="BT692" s="8" t="str">
        <f t="shared" si="71"/>
        <v/>
      </c>
    </row>
    <row r="693" spans="1:72">
      <c r="A693" s="47" t="str">
        <f t="shared" si="67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6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8"/>
        <v>Aderente</v>
      </c>
      <c r="BR693" s="19" t="str">
        <f t="shared" si="69"/>
        <v>*</v>
      </c>
      <c r="BS693" s="19" t="str">
        <f t="shared" si="70"/>
        <v>*</v>
      </c>
      <c r="BT693" s="8" t="str">
        <f t="shared" si="71"/>
        <v/>
      </c>
    </row>
    <row r="694" spans="1:72">
      <c r="A694" s="47" t="str">
        <f t="shared" si="67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6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8"/>
        <v>Aderente</v>
      </c>
      <c r="BR694" s="19" t="str">
        <f t="shared" si="69"/>
        <v>*</v>
      </c>
      <c r="BS694" s="19" t="str">
        <f t="shared" si="70"/>
        <v>*</v>
      </c>
      <c r="BT694" s="8" t="str">
        <f t="shared" si="71"/>
        <v/>
      </c>
    </row>
    <row r="695" spans="1:72">
      <c r="A695" s="47" t="str">
        <f t="shared" si="67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6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8"/>
        <v>Aderente</v>
      </c>
      <c r="BR695" s="19" t="str">
        <f t="shared" si="69"/>
        <v>*</v>
      </c>
      <c r="BS695" s="19" t="str">
        <f t="shared" si="70"/>
        <v>*</v>
      </c>
      <c r="BT695" s="8" t="str">
        <f t="shared" si="71"/>
        <v/>
      </c>
    </row>
    <row r="696" spans="1:72">
      <c r="A696" s="47" t="str">
        <f t="shared" si="67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6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8"/>
        <v>Aderente</v>
      </c>
      <c r="BR696" s="19" t="str">
        <f t="shared" si="69"/>
        <v>*</v>
      </c>
      <c r="BS696" s="19" t="str">
        <f t="shared" si="70"/>
        <v>*</v>
      </c>
      <c r="BT696" s="8" t="str">
        <f t="shared" si="71"/>
        <v/>
      </c>
    </row>
    <row r="697" spans="1:72">
      <c r="A697" s="47" t="str">
        <f t="shared" si="67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6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8"/>
        <v>Aderente</v>
      </c>
      <c r="BR697" s="19" t="str">
        <f t="shared" si="69"/>
        <v>*</v>
      </c>
      <c r="BS697" s="19" t="str">
        <f t="shared" si="70"/>
        <v>*</v>
      </c>
      <c r="BT697" s="8" t="str">
        <f t="shared" si="71"/>
        <v/>
      </c>
    </row>
    <row r="698" spans="1:72">
      <c r="A698" s="47" t="str">
        <f t="shared" si="67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6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8"/>
        <v>Aderente</v>
      </c>
      <c r="BR698" s="19" t="str">
        <f t="shared" si="69"/>
        <v>*</v>
      </c>
      <c r="BS698" s="19" t="str">
        <f t="shared" si="70"/>
        <v>*</v>
      </c>
      <c r="BT698" s="8" t="str">
        <f t="shared" si="71"/>
        <v/>
      </c>
    </row>
    <row r="699" spans="1:72">
      <c r="A699" s="47" t="str">
        <f t="shared" si="67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6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8"/>
        <v>Aderente</v>
      </c>
      <c r="BR699" s="19" t="str">
        <f t="shared" si="69"/>
        <v>*</v>
      </c>
      <c r="BS699" s="19" t="str">
        <f t="shared" si="70"/>
        <v>*</v>
      </c>
      <c r="BT699" s="8" t="str">
        <f t="shared" si="71"/>
        <v/>
      </c>
    </row>
    <row r="700" spans="1:72">
      <c r="A700" s="47" t="str">
        <f t="shared" si="67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6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8"/>
        <v>Aderente</v>
      </c>
      <c r="BR700" s="19" t="str">
        <f t="shared" si="69"/>
        <v>*</v>
      </c>
      <c r="BS700" s="19" t="str">
        <f t="shared" si="70"/>
        <v>*</v>
      </c>
      <c r="BT700" s="8" t="str">
        <f t="shared" si="71"/>
        <v/>
      </c>
    </row>
    <row r="701" spans="1:72">
      <c r="A701" s="47" t="str">
        <f t="shared" si="67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6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8"/>
        <v>Aderente</v>
      </c>
      <c r="BR701" s="19" t="str">
        <f t="shared" si="69"/>
        <v>*</v>
      </c>
      <c r="BS701" s="19" t="str">
        <f t="shared" si="70"/>
        <v>*</v>
      </c>
      <c r="BT701" s="8" t="str">
        <f t="shared" si="71"/>
        <v/>
      </c>
    </row>
    <row r="702" spans="1:72">
      <c r="A702" s="47" t="str">
        <f t="shared" si="67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6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8"/>
        <v>Aderente</v>
      </c>
      <c r="BR702" s="19" t="str">
        <f t="shared" si="69"/>
        <v>*</v>
      </c>
      <c r="BS702" s="19" t="str">
        <f t="shared" si="70"/>
        <v>*</v>
      </c>
      <c r="BT702" s="8" t="str">
        <f t="shared" si="71"/>
        <v/>
      </c>
    </row>
    <row r="703" spans="1:72">
      <c r="A703" s="47" t="str">
        <f t="shared" si="67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6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8"/>
        <v>Aderente</v>
      </c>
      <c r="BR703" s="19" t="str">
        <f t="shared" si="69"/>
        <v>*</v>
      </c>
      <c r="BS703" s="19" t="str">
        <f t="shared" si="70"/>
        <v>*</v>
      </c>
      <c r="BT703" s="8" t="str">
        <f t="shared" si="71"/>
        <v/>
      </c>
    </row>
    <row r="704" spans="1:72">
      <c r="A704" s="47" t="str">
        <f t="shared" si="67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6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8"/>
        <v>Aderente</v>
      </c>
      <c r="BR704" s="19" t="str">
        <f t="shared" si="69"/>
        <v>*</v>
      </c>
      <c r="BS704" s="19" t="str">
        <f t="shared" si="70"/>
        <v>*</v>
      </c>
      <c r="BT704" s="8" t="str">
        <f t="shared" si="71"/>
        <v/>
      </c>
    </row>
    <row r="705" spans="1:72">
      <c r="A705" s="47" t="str">
        <f t="shared" si="67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6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8"/>
        <v>Aderente</v>
      </c>
      <c r="BR705" s="19" t="str">
        <f t="shared" si="69"/>
        <v>*</v>
      </c>
      <c r="BS705" s="19" t="str">
        <f t="shared" si="70"/>
        <v>*</v>
      </c>
      <c r="BT705" s="8" t="str">
        <f t="shared" si="71"/>
        <v/>
      </c>
    </row>
    <row r="706" spans="1:72">
      <c r="A706" s="47" t="str">
        <f t="shared" si="67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6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8"/>
        <v>Aderente</v>
      </c>
      <c r="BR706" s="19" t="str">
        <f t="shared" si="69"/>
        <v>*</v>
      </c>
      <c r="BS706" s="19" t="str">
        <f t="shared" si="70"/>
        <v>*</v>
      </c>
      <c r="BT706" s="8" t="str">
        <f t="shared" si="71"/>
        <v/>
      </c>
    </row>
    <row r="707" spans="1:72">
      <c r="A707" s="47" t="str">
        <f t="shared" si="67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6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8"/>
        <v>Aderente</v>
      </c>
      <c r="BR707" s="19" t="str">
        <f t="shared" si="69"/>
        <v>*</v>
      </c>
      <c r="BS707" s="19" t="str">
        <f t="shared" si="70"/>
        <v>*</v>
      </c>
      <c r="BT707" s="8" t="str">
        <f t="shared" si="71"/>
        <v/>
      </c>
    </row>
    <row r="708" spans="1:72">
      <c r="A708" s="47" t="str">
        <f t="shared" si="67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6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8"/>
        <v>Aderente</v>
      </c>
      <c r="BR708" s="19" t="str">
        <f t="shared" si="69"/>
        <v>*</v>
      </c>
      <c r="BS708" s="19" t="str">
        <f t="shared" si="70"/>
        <v>*</v>
      </c>
      <c r="BT708" s="8" t="str">
        <f t="shared" si="71"/>
        <v/>
      </c>
    </row>
    <row r="709" spans="1:72">
      <c r="A709" s="47" t="str">
        <f t="shared" si="67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6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8"/>
        <v>Aderente</v>
      </c>
      <c r="BR709" s="19" t="str">
        <f t="shared" si="69"/>
        <v>*</v>
      </c>
      <c r="BS709" s="19" t="str">
        <f t="shared" si="70"/>
        <v>*</v>
      </c>
      <c r="BT709" s="8" t="str">
        <f t="shared" si="71"/>
        <v/>
      </c>
    </row>
    <row r="710" spans="1:72">
      <c r="A710" s="47" t="str">
        <f t="shared" si="67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6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8"/>
        <v>Aderente</v>
      </c>
      <c r="BR710" s="19" t="str">
        <f t="shared" si="69"/>
        <v>*</v>
      </c>
      <c r="BS710" s="19" t="str">
        <f t="shared" si="70"/>
        <v>*</v>
      </c>
      <c r="BT710" s="8" t="str">
        <f t="shared" si="71"/>
        <v/>
      </c>
    </row>
    <row r="711" spans="1:72">
      <c r="A711" s="47" t="str">
        <f t="shared" si="67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ref="AY711:AY774" si="72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8"/>
        <v>Aderente</v>
      </c>
      <c r="BR711" s="19" t="str">
        <f t="shared" si="69"/>
        <v>*</v>
      </c>
      <c r="BS711" s="19" t="str">
        <f t="shared" si="70"/>
        <v>*</v>
      </c>
      <c r="BT711" s="8" t="str">
        <f t="shared" si="71"/>
        <v/>
      </c>
    </row>
    <row r="712" spans="1:72">
      <c r="A712" s="47" t="str">
        <f t="shared" ref="A712:A775" si="73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si="72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4">IF(AND(BR712&lt;1,BS712&lt;1),"Produção e Intervalo",IF(BR712&lt;1,"Intervalo",IF(BS712&lt;1,"Produção","Aderente")))</f>
        <v>Aderente</v>
      </c>
      <c r="BR712" s="19" t="str">
        <f t="shared" ref="BR712:BR775" si="75">IF(OR(B712="",F712=""),"*",AY712/P712)</f>
        <v>*</v>
      </c>
      <c r="BS712" s="19" t="str">
        <f t="shared" ref="BS712:BS775" si="76">IF(OR(B712="",F712=""),"*",BA712/Q712)</f>
        <v>*</v>
      </c>
      <c r="BT712" s="8" t="str">
        <f t="shared" ref="BT712:BT775" si="77">IF(BN712="","",SUBSTITUTE(BM712," ","")&amp;SUBSTITUTE(BN712," ",""))</f>
        <v/>
      </c>
    </row>
    <row r="713" spans="1:72">
      <c r="A713" s="47" t="str">
        <f t="shared" si="73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72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4"/>
        <v>Aderente</v>
      </c>
      <c r="BR713" s="19" t="str">
        <f t="shared" si="75"/>
        <v>*</v>
      </c>
      <c r="BS713" s="19" t="str">
        <f t="shared" si="76"/>
        <v>*</v>
      </c>
      <c r="BT713" s="8" t="str">
        <f t="shared" si="77"/>
        <v/>
      </c>
    </row>
    <row r="714" spans="1:72">
      <c r="A714" s="47" t="str">
        <f t="shared" si="73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72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4"/>
        <v>Aderente</v>
      </c>
      <c r="BR714" s="19" t="str">
        <f t="shared" si="75"/>
        <v>*</v>
      </c>
      <c r="BS714" s="19" t="str">
        <f t="shared" si="76"/>
        <v>*</v>
      </c>
      <c r="BT714" s="8" t="str">
        <f t="shared" si="77"/>
        <v/>
      </c>
    </row>
    <row r="715" spans="1:72">
      <c r="A715" s="47" t="str">
        <f t="shared" si="73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72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4"/>
        <v>Aderente</v>
      </c>
      <c r="BR715" s="19" t="str">
        <f t="shared" si="75"/>
        <v>*</v>
      </c>
      <c r="BS715" s="19" t="str">
        <f t="shared" si="76"/>
        <v>*</v>
      </c>
      <c r="BT715" s="8" t="str">
        <f t="shared" si="77"/>
        <v/>
      </c>
    </row>
    <row r="716" spans="1:72">
      <c r="A716" s="47" t="str">
        <f t="shared" si="73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72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4"/>
        <v>Aderente</v>
      </c>
      <c r="BR716" s="19" t="str">
        <f t="shared" si="75"/>
        <v>*</v>
      </c>
      <c r="BS716" s="19" t="str">
        <f t="shared" si="76"/>
        <v>*</v>
      </c>
      <c r="BT716" s="8" t="str">
        <f t="shared" si="77"/>
        <v/>
      </c>
    </row>
    <row r="717" spans="1:72">
      <c r="A717" s="47" t="str">
        <f t="shared" si="73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72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4"/>
        <v>Aderente</v>
      </c>
      <c r="BR717" s="19" t="str">
        <f t="shared" si="75"/>
        <v>*</v>
      </c>
      <c r="BS717" s="19" t="str">
        <f t="shared" si="76"/>
        <v>*</v>
      </c>
      <c r="BT717" s="8" t="str">
        <f t="shared" si="77"/>
        <v/>
      </c>
    </row>
    <row r="718" spans="1:72">
      <c r="A718" s="47" t="str">
        <f t="shared" si="73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72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4"/>
        <v>Aderente</v>
      </c>
      <c r="BR718" s="19" t="str">
        <f t="shared" si="75"/>
        <v>*</v>
      </c>
      <c r="BS718" s="19" t="str">
        <f t="shared" si="76"/>
        <v>*</v>
      </c>
      <c r="BT718" s="8" t="str">
        <f t="shared" si="77"/>
        <v/>
      </c>
    </row>
    <row r="719" spans="1:72">
      <c r="A719" s="47" t="str">
        <f t="shared" si="73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72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4"/>
        <v>Aderente</v>
      </c>
      <c r="BR719" s="19" t="str">
        <f t="shared" si="75"/>
        <v>*</v>
      </c>
      <c r="BS719" s="19" t="str">
        <f t="shared" si="76"/>
        <v>*</v>
      </c>
      <c r="BT719" s="8" t="str">
        <f t="shared" si="77"/>
        <v/>
      </c>
    </row>
    <row r="720" spans="1:72">
      <c r="A720" s="47" t="str">
        <f t="shared" si="73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72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4"/>
        <v>Aderente</v>
      </c>
      <c r="BR720" s="19" t="str">
        <f t="shared" si="75"/>
        <v>*</v>
      </c>
      <c r="BS720" s="19" t="str">
        <f t="shared" si="76"/>
        <v>*</v>
      </c>
      <c r="BT720" s="8" t="str">
        <f t="shared" si="77"/>
        <v/>
      </c>
    </row>
    <row r="721" spans="1:72">
      <c r="A721" s="47" t="str">
        <f t="shared" si="73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72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4"/>
        <v>Aderente</v>
      </c>
      <c r="BR721" s="19" t="str">
        <f t="shared" si="75"/>
        <v>*</v>
      </c>
      <c r="BS721" s="19" t="str">
        <f t="shared" si="76"/>
        <v>*</v>
      </c>
      <c r="BT721" s="8" t="str">
        <f t="shared" si="77"/>
        <v/>
      </c>
    </row>
    <row r="722" spans="1:72">
      <c r="A722" s="47" t="str">
        <f t="shared" si="73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72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4"/>
        <v>Aderente</v>
      </c>
      <c r="BR722" s="19" t="str">
        <f t="shared" si="75"/>
        <v>*</v>
      </c>
      <c r="BS722" s="19" t="str">
        <f t="shared" si="76"/>
        <v>*</v>
      </c>
      <c r="BT722" s="8" t="str">
        <f t="shared" si="77"/>
        <v/>
      </c>
    </row>
    <row r="723" spans="1:72">
      <c r="A723" s="47" t="str">
        <f t="shared" si="73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72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4"/>
        <v>Aderente</v>
      </c>
      <c r="BR723" s="19" t="str">
        <f t="shared" si="75"/>
        <v>*</v>
      </c>
      <c r="BS723" s="19" t="str">
        <f t="shared" si="76"/>
        <v>*</v>
      </c>
      <c r="BT723" s="8" t="str">
        <f t="shared" si="77"/>
        <v/>
      </c>
    </row>
    <row r="724" spans="1:72">
      <c r="A724" s="47" t="str">
        <f t="shared" si="73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72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4"/>
        <v>Aderente</v>
      </c>
      <c r="BR724" s="19" t="str">
        <f t="shared" si="75"/>
        <v>*</v>
      </c>
      <c r="BS724" s="19" t="str">
        <f t="shared" si="76"/>
        <v>*</v>
      </c>
      <c r="BT724" s="8" t="str">
        <f t="shared" si="77"/>
        <v/>
      </c>
    </row>
    <row r="725" spans="1:72">
      <c r="A725" s="47" t="str">
        <f t="shared" si="73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72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4"/>
        <v>Aderente</v>
      </c>
      <c r="BR725" s="19" t="str">
        <f t="shared" si="75"/>
        <v>*</v>
      </c>
      <c r="BS725" s="19" t="str">
        <f t="shared" si="76"/>
        <v>*</v>
      </c>
      <c r="BT725" s="8" t="str">
        <f t="shared" si="77"/>
        <v/>
      </c>
    </row>
    <row r="726" spans="1:72">
      <c r="A726" s="47" t="str">
        <f t="shared" si="73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72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4"/>
        <v>Aderente</v>
      </c>
      <c r="BR726" s="19" t="str">
        <f t="shared" si="75"/>
        <v>*</v>
      </c>
      <c r="BS726" s="19" t="str">
        <f t="shared" si="76"/>
        <v>*</v>
      </c>
      <c r="BT726" s="8" t="str">
        <f t="shared" si="77"/>
        <v/>
      </c>
    </row>
    <row r="727" spans="1:72">
      <c r="A727" s="47" t="str">
        <f t="shared" si="73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72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4"/>
        <v>Aderente</v>
      </c>
      <c r="BR727" s="19" t="str">
        <f t="shared" si="75"/>
        <v>*</v>
      </c>
      <c r="BS727" s="19" t="str">
        <f t="shared" si="76"/>
        <v>*</v>
      </c>
      <c r="BT727" s="8" t="str">
        <f t="shared" si="77"/>
        <v/>
      </c>
    </row>
    <row r="728" spans="1:72">
      <c r="A728" s="47" t="str">
        <f t="shared" si="73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72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4"/>
        <v>Aderente</v>
      </c>
      <c r="BR728" s="19" t="str">
        <f t="shared" si="75"/>
        <v>*</v>
      </c>
      <c r="BS728" s="19" t="str">
        <f t="shared" si="76"/>
        <v>*</v>
      </c>
      <c r="BT728" s="8" t="str">
        <f t="shared" si="77"/>
        <v/>
      </c>
    </row>
    <row r="729" spans="1:72">
      <c r="A729" s="47" t="str">
        <f t="shared" si="73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72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4"/>
        <v>Aderente</v>
      </c>
      <c r="BR729" s="19" t="str">
        <f t="shared" si="75"/>
        <v>*</v>
      </c>
      <c r="BS729" s="19" t="str">
        <f t="shared" si="76"/>
        <v>*</v>
      </c>
      <c r="BT729" s="8" t="str">
        <f t="shared" si="77"/>
        <v/>
      </c>
    </row>
    <row r="730" spans="1:72">
      <c r="A730" s="47" t="str">
        <f t="shared" si="73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72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4"/>
        <v>Aderente</v>
      </c>
      <c r="BR730" s="19" t="str">
        <f t="shared" si="75"/>
        <v>*</v>
      </c>
      <c r="BS730" s="19" t="str">
        <f t="shared" si="76"/>
        <v>*</v>
      </c>
      <c r="BT730" s="8" t="str">
        <f t="shared" si="77"/>
        <v/>
      </c>
    </row>
    <row r="731" spans="1:72">
      <c r="A731" s="47" t="str">
        <f t="shared" si="73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72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4"/>
        <v>Aderente</v>
      </c>
      <c r="BR731" s="19" t="str">
        <f t="shared" si="75"/>
        <v>*</v>
      </c>
      <c r="BS731" s="19" t="str">
        <f t="shared" si="76"/>
        <v>*</v>
      </c>
      <c r="BT731" s="8" t="str">
        <f t="shared" si="77"/>
        <v/>
      </c>
    </row>
    <row r="732" spans="1:72">
      <c r="A732" s="47" t="str">
        <f t="shared" si="73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72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4"/>
        <v>Aderente</v>
      </c>
      <c r="BR732" s="19" t="str">
        <f t="shared" si="75"/>
        <v>*</v>
      </c>
      <c r="BS732" s="19" t="str">
        <f t="shared" si="76"/>
        <v>*</v>
      </c>
      <c r="BT732" s="8" t="str">
        <f t="shared" si="77"/>
        <v/>
      </c>
    </row>
    <row r="733" spans="1:72">
      <c r="A733" s="47" t="str">
        <f t="shared" si="73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72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4"/>
        <v>Aderente</v>
      </c>
      <c r="BR733" s="19" t="str">
        <f t="shared" si="75"/>
        <v>*</v>
      </c>
      <c r="BS733" s="19" t="str">
        <f t="shared" si="76"/>
        <v>*</v>
      </c>
      <c r="BT733" s="8" t="str">
        <f t="shared" si="77"/>
        <v/>
      </c>
    </row>
    <row r="734" spans="1:72">
      <c r="A734" s="47" t="str">
        <f t="shared" si="73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72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4"/>
        <v>Aderente</v>
      </c>
      <c r="BR734" s="19" t="str">
        <f t="shared" si="75"/>
        <v>*</v>
      </c>
      <c r="BS734" s="19" t="str">
        <f t="shared" si="76"/>
        <v>*</v>
      </c>
      <c r="BT734" s="8" t="str">
        <f t="shared" si="77"/>
        <v/>
      </c>
    </row>
    <row r="735" spans="1:72">
      <c r="A735" s="47" t="str">
        <f t="shared" si="73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72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4"/>
        <v>Aderente</v>
      </c>
      <c r="BR735" s="19" t="str">
        <f t="shared" si="75"/>
        <v>*</v>
      </c>
      <c r="BS735" s="19" t="str">
        <f t="shared" si="76"/>
        <v>*</v>
      </c>
      <c r="BT735" s="8" t="str">
        <f t="shared" si="77"/>
        <v/>
      </c>
    </row>
    <row r="736" spans="1:72">
      <c r="A736" s="47" t="str">
        <f t="shared" si="73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72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4"/>
        <v>Aderente</v>
      </c>
      <c r="BR736" s="19" t="str">
        <f t="shared" si="75"/>
        <v>*</v>
      </c>
      <c r="BS736" s="19" t="str">
        <f t="shared" si="76"/>
        <v>*</v>
      </c>
      <c r="BT736" s="8" t="str">
        <f t="shared" si="77"/>
        <v/>
      </c>
    </row>
    <row r="737" spans="1:72">
      <c r="A737" s="47" t="str">
        <f t="shared" si="73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72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4"/>
        <v>Aderente</v>
      </c>
      <c r="BR737" s="19" t="str">
        <f t="shared" si="75"/>
        <v>*</v>
      </c>
      <c r="BS737" s="19" t="str">
        <f t="shared" si="76"/>
        <v>*</v>
      </c>
      <c r="BT737" s="8" t="str">
        <f t="shared" si="77"/>
        <v/>
      </c>
    </row>
    <row r="738" spans="1:72">
      <c r="A738" s="47" t="str">
        <f t="shared" si="73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72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4"/>
        <v>Aderente</v>
      </c>
      <c r="BR738" s="19" t="str">
        <f t="shared" si="75"/>
        <v>*</v>
      </c>
      <c r="BS738" s="19" t="str">
        <f t="shared" si="76"/>
        <v>*</v>
      </c>
      <c r="BT738" s="8" t="str">
        <f t="shared" si="77"/>
        <v/>
      </c>
    </row>
    <row r="739" spans="1:72">
      <c r="A739" s="47" t="str">
        <f t="shared" si="73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72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4"/>
        <v>Aderente</v>
      </c>
      <c r="BR739" s="19" t="str">
        <f t="shared" si="75"/>
        <v>*</v>
      </c>
      <c r="BS739" s="19" t="str">
        <f t="shared" si="76"/>
        <v>*</v>
      </c>
      <c r="BT739" s="8" t="str">
        <f t="shared" si="77"/>
        <v/>
      </c>
    </row>
    <row r="740" spans="1:72">
      <c r="A740" s="47" t="str">
        <f t="shared" si="73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72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4"/>
        <v>Aderente</v>
      </c>
      <c r="BR740" s="19" t="str">
        <f t="shared" si="75"/>
        <v>*</v>
      </c>
      <c r="BS740" s="19" t="str">
        <f t="shared" si="76"/>
        <v>*</v>
      </c>
      <c r="BT740" s="8" t="str">
        <f t="shared" si="77"/>
        <v/>
      </c>
    </row>
    <row r="741" spans="1:72">
      <c r="A741" s="47" t="str">
        <f t="shared" si="73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72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4"/>
        <v>Aderente</v>
      </c>
      <c r="BR741" s="19" t="str">
        <f t="shared" si="75"/>
        <v>*</v>
      </c>
      <c r="BS741" s="19" t="str">
        <f t="shared" si="76"/>
        <v>*</v>
      </c>
      <c r="BT741" s="8" t="str">
        <f t="shared" si="77"/>
        <v/>
      </c>
    </row>
    <row r="742" spans="1:72">
      <c r="A742" s="47" t="str">
        <f t="shared" si="73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72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4"/>
        <v>Aderente</v>
      </c>
      <c r="BR742" s="19" t="str">
        <f t="shared" si="75"/>
        <v>*</v>
      </c>
      <c r="BS742" s="19" t="str">
        <f t="shared" si="76"/>
        <v>*</v>
      </c>
      <c r="BT742" s="8" t="str">
        <f t="shared" si="77"/>
        <v/>
      </c>
    </row>
    <row r="743" spans="1:72">
      <c r="A743" s="47" t="str">
        <f t="shared" si="73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72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4"/>
        <v>Aderente</v>
      </c>
      <c r="BR743" s="19" t="str">
        <f t="shared" si="75"/>
        <v>*</v>
      </c>
      <c r="BS743" s="19" t="str">
        <f t="shared" si="76"/>
        <v>*</v>
      </c>
      <c r="BT743" s="8" t="str">
        <f t="shared" si="77"/>
        <v/>
      </c>
    </row>
    <row r="744" spans="1:72">
      <c r="A744" s="47" t="str">
        <f t="shared" si="73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72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4"/>
        <v>Aderente</v>
      </c>
      <c r="BR744" s="19" t="str">
        <f t="shared" si="75"/>
        <v>*</v>
      </c>
      <c r="BS744" s="19" t="str">
        <f t="shared" si="76"/>
        <v>*</v>
      </c>
      <c r="BT744" s="8" t="str">
        <f t="shared" si="77"/>
        <v/>
      </c>
    </row>
    <row r="745" spans="1:72">
      <c r="A745" s="47" t="str">
        <f t="shared" si="73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72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4"/>
        <v>Aderente</v>
      </c>
      <c r="BR745" s="19" t="str">
        <f t="shared" si="75"/>
        <v>*</v>
      </c>
      <c r="BS745" s="19" t="str">
        <f t="shared" si="76"/>
        <v>*</v>
      </c>
      <c r="BT745" s="8" t="str">
        <f t="shared" si="77"/>
        <v/>
      </c>
    </row>
    <row r="746" spans="1:72">
      <c r="A746" s="47" t="str">
        <f t="shared" si="73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72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4"/>
        <v>Aderente</v>
      </c>
      <c r="BR746" s="19" t="str">
        <f t="shared" si="75"/>
        <v>*</v>
      </c>
      <c r="BS746" s="19" t="str">
        <f t="shared" si="76"/>
        <v>*</v>
      </c>
      <c r="BT746" s="8" t="str">
        <f t="shared" si="77"/>
        <v/>
      </c>
    </row>
    <row r="747" spans="1:72">
      <c r="A747" s="47" t="str">
        <f t="shared" si="73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72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4"/>
        <v>Aderente</v>
      </c>
      <c r="BR747" s="19" t="str">
        <f t="shared" si="75"/>
        <v>*</v>
      </c>
      <c r="BS747" s="19" t="str">
        <f t="shared" si="76"/>
        <v>*</v>
      </c>
      <c r="BT747" s="8" t="str">
        <f t="shared" si="77"/>
        <v/>
      </c>
    </row>
    <row r="748" spans="1:72">
      <c r="A748" s="47" t="str">
        <f t="shared" si="73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72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4"/>
        <v>Aderente</v>
      </c>
      <c r="BR748" s="19" t="str">
        <f t="shared" si="75"/>
        <v>*</v>
      </c>
      <c r="BS748" s="19" t="str">
        <f t="shared" si="76"/>
        <v>*</v>
      </c>
      <c r="BT748" s="8" t="str">
        <f t="shared" si="77"/>
        <v/>
      </c>
    </row>
    <row r="749" spans="1:72">
      <c r="A749" s="47" t="str">
        <f t="shared" si="73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72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4"/>
        <v>Aderente</v>
      </c>
      <c r="BR749" s="19" t="str">
        <f t="shared" si="75"/>
        <v>*</v>
      </c>
      <c r="BS749" s="19" t="str">
        <f t="shared" si="76"/>
        <v>*</v>
      </c>
      <c r="BT749" s="8" t="str">
        <f t="shared" si="77"/>
        <v/>
      </c>
    </row>
    <row r="750" spans="1:72">
      <c r="A750" s="47" t="str">
        <f t="shared" si="73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72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4"/>
        <v>Aderente</v>
      </c>
      <c r="BR750" s="19" t="str">
        <f t="shared" si="75"/>
        <v>*</v>
      </c>
      <c r="BS750" s="19" t="str">
        <f t="shared" si="76"/>
        <v>*</v>
      </c>
      <c r="BT750" s="8" t="str">
        <f t="shared" si="77"/>
        <v/>
      </c>
    </row>
    <row r="751" spans="1:72">
      <c r="A751" s="47" t="str">
        <f t="shared" si="73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72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4"/>
        <v>Aderente</v>
      </c>
      <c r="BR751" s="19" t="str">
        <f t="shared" si="75"/>
        <v>*</v>
      </c>
      <c r="BS751" s="19" t="str">
        <f t="shared" si="76"/>
        <v>*</v>
      </c>
      <c r="BT751" s="8" t="str">
        <f t="shared" si="77"/>
        <v/>
      </c>
    </row>
    <row r="752" spans="1:72">
      <c r="A752" s="47" t="str">
        <f t="shared" si="73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72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4"/>
        <v>Aderente</v>
      </c>
      <c r="BR752" s="19" t="str">
        <f t="shared" si="75"/>
        <v>*</v>
      </c>
      <c r="BS752" s="19" t="str">
        <f t="shared" si="76"/>
        <v>*</v>
      </c>
      <c r="BT752" s="8" t="str">
        <f t="shared" si="77"/>
        <v/>
      </c>
    </row>
    <row r="753" spans="1:72">
      <c r="A753" s="47" t="str">
        <f t="shared" si="73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72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4"/>
        <v>Aderente</v>
      </c>
      <c r="BR753" s="19" t="str">
        <f t="shared" si="75"/>
        <v>*</v>
      </c>
      <c r="BS753" s="19" t="str">
        <f t="shared" si="76"/>
        <v>*</v>
      </c>
      <c r="BT753" s="8" t="str">
        <f t="shared" si="77"/>
        <v/>
      </c>
    </row>
    <row r="754" spans="1:72">
      <c r="A754" s="47" t="str">
        <f t="shared" si="73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72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4"/>
        <v>Aderente</v>
      </c>
      <c r="BR754" s="19" t="str">
        <f t="shared" si="75"/>
        <v>*</v>
      </c>
      <c r="BS754" s="19" t="str">
        <f t="shared" si="76"/>
        <v>*</v>
      </c>
      <c r="BT754" s="8" t="str">
        <f t="shared" si="77"/>
        <v/>
      </c>
    </row>
    <row r="755" spans="1:72">
      <c r="A755" s="47" t="str">
        <f t="shared" si="73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72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4"/>
        <v>Aderente</v>
      </c>
      <c r="BR755" s="19" t="str">
        <f t="shared" si="75"/>
        <v>*</v>
      </c>
      <c r="BS755" s="19" t="str">
        <f t="shared" si="76"/>
        <v>*</v>
      </c>
      <c r="BT755" s="8" t="str">
        <f t="shared" si="77"/>
        <v/>
      </c>
    </row>
    <row r="756" spans="1:72">
      <c r="A756" s="47" t="str">
        <f t="shared" si="73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72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4"/>
        <v>Aderente</v>
      </c>
      <c r="BR756" s="19" t="str">
        <f t="shared" si="75"/>
        <v>*</v>
      </c>
      <c r="BS756" s="19" t="str">
        <f t="shared" si="76"/>
        <v>*</v>
      </c>
      <c r="BT756" s="8" t="str">
        <f t="shared" si="77"/>
        <v/>
      </c>
    </row>
    <row r="757" spans="1:72">
      <c r="A757" s="47" t="str">
        <f t="shared" si="73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72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4"/>
        <v>Aderente</v>
      </c>
      <c r="BR757" s="19" t="str">
        <f t="shared" si="75"/>
        <v>*</v>
      </c>
      <c r="BS757" s="19" t="str">
        <f t="shared" si="76"/>
        <v>*</v>
      </c>
      <c r="BT757" s="8" t="str">
        <f t="shared" si="77"/>
        <v/>
      </c>
    </row>
    <row r="758" spans="1:72">
      <c r="A758" s="47" t="str">
        <f t="shared" si="73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72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4"/>
        <v>Aderente</v>
      </c>
      <c r="BR758" s="19" t="str">
        <f t="shared" si="75"/>
        <v>*</v>
      </c>
      <c r="BS758" s="19" t="str">
        <f t="shared" si="76"/>
        <v>*</v>
      </c>
      <c r="BT758" s="8" t="str">
        <f t="shared" si="77"/>
        <v/>
      </c>
    </row>
    <row r="759" spans="1:72">
      <c r="A759" s="47" t="str">
        <f t="shared" si="73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72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4"/>
        <v>Aderente</v>
      </c>
      <c r="BR759" s="19" t="str">
        <f t="shared" si="75"/>
        <v>*</v>
      </c>
      <c r="BS759" s="19" t="str">
        <f t="shared" si="76"/>
        <v>*</v>
      </c>
      <c r="BT759" s="8" t="str">
        <f t="shared" si="77"/>
        <v/>
      </c>
    </row>
    <row r="760" spans="1:72">
      <c r="A760" s="47" t="str">
        <f t="shared" si="73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72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4"/>
        <v>Aderente</v>
      </c>
      <c r="BR760" s="19" t="str">
        <f t="shared" si="75"/>
        <v>*</v>
      </c>
      <c r="BS760" s="19" t="str">
        <f t="shared" si="76"/>
        <v>*</v>
      </c>
      <c r="BT760" s="8" t="str">
        <f t="shared" si="77"/>
        <v/>
      </c>
    </row>
    <row r="761" spans="1:72">
      <c r="A761" s="47" t="str">
        <f t="shared" si="73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72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4"/>
        <v>Aderente</v>
      </c>
      <c r="BR761" s="19" t="str">
        <f t="shared" si="75"/>
        <v>*</v>
      </c>
      <c r="BS761" s="19" t="str">
        <f t="shared" si="76"/>
        <v>*</v>
      </c>
      <c r="BT761" s="8" t="str">
        <f t="shared" si="77"/>
        <v/>
      </c>
    </row>
    <row r="762" spans="1:72">
      <c r="A762" s="47" t="str">
        <f t="shared" si="73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72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4"/>
        <v>Aderente</v>
      </c>
      <c r="BR762" s="19" t="str">
        <f t="shared" si="75"/>
        <v>*</v>
      </c>
      <c r="BS762" s="19" t="str">
        <f t="shared" si="76"/>
        <v>*</v>
      </c>
      <c r="BT762" s="8" t="str">
        <f t="shared" si="77"/>
        <v/>
      </c>
    </row>
    <row r="763" spans="1:72">
      <c r="A763" s="47" t="str">
        <f t="shared" si="73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72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4"/>
        <v>Aderente</v>
      </c>
      <c r="BR763" s="19" t="str">
        <f t="shared" si="75"/>
        <v>*</v>
      </c>
      <c r="BS763" s="19" t="str">
        <f t="shared" si="76"/>
        <v>*</v>
      </c>
      <c r="BT763" s="8" t="str">
        <f t="shared" si="77"/>
        <v/>
      </c>
    </row>
    <row r="764" spans="1:72">
      <c r="A764" s="47" t="str">
        <f t="shared" si="73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72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4"/>
        <v>Aderente</v>
      </c>
      <c r="BR764" s="19" t="str">
        <f t="shared" si="75"/>
        <v>*</v>
      </c>
      <c r="BS764" s="19" t="str">
        <f t="shared" si="76"/>
        <v>*</v>
      </c>
      <c r="BT764" s="8" t="str">
        <f t="shared" si="77"/>
        <v/>
      </c>
    </row>
    <row r="765" spans="1:72">
      <c r="A765" s="47" t="str">
        <f t="shared" si="73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72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4"/>
        <v>Aderente</v>
      </c>
      <c r="BR765" s="19" t="str">
        <f t="shared" si="75"/>
        <v>*</v>
      </c>
      <c r="BS765" s="19" t="str">
        <f t="shared" si="76"/>
        <v>*</v>
      </c>
      <c r="BT765" s="8" t="str">
        <f t="shared" si="77"/>
        <v/>
      </c>
    </row>
    <row r="766" spans="1:72">
      <c r="A766" s="47" t="str">
        <f t="shared" si="73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72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4"/>
        <v>Aderente</v>
      </c>
      <c r="BR766" s="19" t="str">
        <f t="shared" si="75"/>
        <v>*</v>
      </c>
      <c r="BS766" s="19" t="str">
        <f t="shared" si="76"/>
        <v>*</v>
      </c>
      <c r="BT766" s="8" t="str">
        <f t="shared" si="77"/>
        <v/>
      </c>
    </row>
    <row r="767" spans="1:72">
      <c r="A767" s="47" t="str">
        <f t="shared" si="73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72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4"/>
        <v>Aderente</v>
      </c>
      <c r="BR767" s="19" t="str">
        <f t="shared" si="75"/>
        <v>*</v>
      </c>
      <c r="BS767" s="19" t="str">
        <f t="shared" si="76"/>
        <v>*</v>
      </c>
      <c r="BT767" s="8" t="str">
        <f t="shared" si="77"/>
        <v/>
      </c>
    </row>
    <row r="768" spans="1:72">
      <c r="A768" s="47" t="str">
        <f t="shared" si="73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72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4"/>
        <v>Aderente</v>
      </c>
      <c r="BR768" s="19" t="str">
        <f t="shared" si="75"/>
        <v>*</v>
      </c>
      <c r="BS768" s="19" t="str">
        <f t="shared" si="76"/>
        <v>*</v>
      </c>
      <c r="BT768" s="8" t="str">
        <f t="shared" si="77"/>
        <v/>
      </c>
    </row>
    <row r="769" spans="1:72">
      <c r="A769" s="47" t="str">
        <f t="shared" si="73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72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4"/>
        <v>Aderente</v>
      </c>
      <c r="BR769" s="19" t="str">
        <f t="shared" si="75"/>
        <v>*</v>
      </c>
      <c r="BS769" s="19" t="str">
        <f t="shared" si="76"/>
        <v>*</v>
      </c>
      <c r="BT769" s="8" t="str">
        <f t="shared" si="77"/>
        <v/>
      </c>
    </row>
    <row r="770" spans="1:72">
      <c r="A770" s="47" t="str">
        <f t="shared" si="73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72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4"/>
        <v>Aderente</v>
      </c>
      <c r="BR770" s="19" t="str">
        <f t="shared" si="75"/>
        <v>*</v>
      </c>
      <c r="BS770" s="19" t="str">
        <f t="shared" si="76"/>
        <v>*</v>
      </c>
      <c r="BT770" s="8" t="str">
        <f t="shared" si="77"/>
        <v/>
      </c>
    </row>
    <row r="771" spans="1:72">
      <c r="A771" s="47" t="str">
        <f t="shared" si="73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72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4"/>
        <v>Aderente</v>
      </c>
      <c r="BR771" s="19" t="str">
        <f t="shared" si="75"/>
        <v>*</v>
      </c>
      <c r="BS771" s="19" t="str">
        <f t="shared" si="76"/>
        <v>*</v>
      </c>
      <c r="BT771" s="8" t="str">
        <f t="shared" si="77"/>
        <v/>
      </c>
    </row>
    <row r="772" spans="1:72">
      <c r="A772" s="47" t="str">
        <f t="shared" si="73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72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4"/>
        <v>Aderente</v>
      </c>
      <c r="BR772" s="19" t="str">
        <f t="shared" si="75"/>
        <v>*</v>
      </c>
      <c r="BS772" s="19" t="str">
        <f t="shared" si="76"/>
        <v>*</v>
      </c>
      <c r="BT772" s="8" t="str">
        <f t="shared" si="77"/>
        <v/>
      </c>
    </row>
    <row r="773" spans="1:72">
      <c r="A773" s="47" t="str">
        <f t="shared" si="73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72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4"/>
        <v>Aderente</v>
      </c>
      <c r="BR773" s="19" t="str">
        <f t="shared" si="75"/>
        <v>*</v>
      </c>
      <c r="BS773" s="19" t="str">
        <f t="shared" si="76"/>
        <v>*</v>
      </c>
      <c r="BT773" s="8" t="str">
        <f t="shared" si="77"/>
        <v/>
      </c>
    </row>
    <row r="774" spans="1:72">
      <c r="A774" s="47" t="str">
        <f t="shared" si="73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72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4"/>
        <v>Aderente</v>
      </c>
      <c r="BR774" s="19" t="str">
        <f t="shared" si="75"/>
        <v>*</v>
      </c>
      <c r="BS774" s="19" t="str">
        <f t="shared" si="76"/>
        <v>*</v>
      </c>
      <c r="BT774" s="8" t="str">
        <f t="shared" si="77"/>
        <v/>
      </c>
    </row>
    <row r="775" spans="1:72">
      <c r="A775" s="47" t="str">
        <f t="shared" si="73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ref="AY775:AY838" si="78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4"/>
        <v>Aderente</v>
      </c>
      <c r="BR775" s="19" t="str">
        <f t="shared" si="75"/>
        <v>*</v>
      </c>
      <c r="BS775" s="19" t="str">
        <f t="shared" si="76"/>
        <v>*</v>
      </c>
      <c r="BT775" s="8" t="str">
        <f t="shared" si="77"/>
        <v/>
      </c>
    </row>
    <row r="776" spans="1:72">
      <c r="A776" s="47" t="str">
        <f t="shared" ref="A776:A839" si="79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si="78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80">IF(AND(BR776&lt;1,BS776&lt;1),"Produção e Intervalo",IF(BR776&lt;1,"Intervalo",IF(BS776&lt;1,"Produção","Aderente")))</f>
        <v>Aderente</v>
      </c>
      <c r="BR776" s="19" t="str">
        <f t="shared" ref="BR776:BR839" si="81">IF(OR(B776="",F776=""),"*",AY776/P776)</f>
        <v>*</v>
      </c>
      <c r="BS776" s="19" t="str">
        <f t="shared" ref="BS776:BS839" si="82">IF(OR(B776="",F776=""),"*",BA776/Q776)</f>
        <v>*</v>
      </c>
      <c r="BT776" s="8" t="str">
        <f t="shared" ref="BT776:BT839" si="83">IF(BN776="","",SUBSTITUTE(BM776," ","")&amp;SUBSTITUTE(BN776," ",""))</f>
        <v/>
      </c>
    </row>
    <row r="777" spans="1:72">
      <c r="A777" s="47" t="str">
        <f t="shared" si="79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8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80"/>
        <v>Aderente</v>
      </c>
      <c r="BR777" s="19" t="str">
        <f t="shared" si="81"/>
        <v>*</v>
      </c>
      <c r="BS777" s="19" t="str">
        <f t="shared" si="82"/>
        <v>*</v>
      </c>
      <c r="BT777" s="8" t="str">
        <f t="shared" si="83"/>
        <v/>
      </c>
    </row>
    <row r="778" spans="1:72">
      <c r="A778" s="47" t="str">
        <f t="shared" si="79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8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80"/>
        <v>Aderente</v>
      </c>
      <c r="BR778" s="19" t="str">
        <f t="shared" si="81"/>
        <v>*</v>
      </c>
      <c r="BS778" s="19" t="str">
        <f t="shared" si="82"/>
        <v>*</v>
      </c>
      <c r="BT778" s="8" t="str">
        <f t="shared" si="83"/>
        <v/>
      </c>
    </row>
    <row r="779" spans="1:72">
      <c r="A779" s="47" t="str">
        <f t="shared" si="79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8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80"/>
        <v>Aderente</v>
      </c>
      <c r="BR779" s="19" t="str">
        <f t="shared" si="81"/>
        <v>*</v>
      </c>
      <c r="BS779" s="19" t="str">
        <f t="shared" si="82"/>
        <v>*</v>
      </c>
      <c r="BT779" s="8" t="str">
        <f t="shared" si="83"/>
        <v/>
      </c>
    </row>
    <row r="780" spans="1:72">
      <c r="A780" s="47" t="str">
        <f t="shared" si="79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8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80"/>
        <v>Aderente</v>
      </c>
      <c r="BR780" s="19" t="str">
        <f t="shared" si="81"/>
        <v>*</v>
      </c>
      <c r="BS780" s="19" t="str">
        <f t="shared" si="82"/>
        <v>*</v>
      </c>
      <c r="BT780" s="8" t="str">
        <f t="shared" si="83"/>
        <v/>
      </c>
    </row>
    <row r="781" spans="1:72">
      <c r="A781" s="47" t="str">
        <f t="shared" si="79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8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80"/>
        <v>Aderente</v>
      </c>
      <c r="BR781" s="19" t="str">
        <f t="shared" si="81"/>
        <v>*</v>
      </c>
      <c r="BS781" s="19" t="str">
        <f t="shared" si="82"/>
        <v>*</v>
      </c>
      <c r="BT781" s="8" t="str">
        <f t="shared" si="83"/>
        <v/>
      </c>
    </row>
    <row r="782" spans="1:72">
      <c r="A782" s="47" t="str">
        <f t="shared" si="79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8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80"/>
        <v>Aderente</v>
      </c>
      <c r="BR782" s="19" t="str">
        <f t="shared" si="81"/>
        <v>*</v>
      </c>
      <c r="BS782" s="19" t="str">
        <f t="shared" si="82"/>
        <v>*</v>
      </c>
      <c r="BT782" s="8" t="str">
        <f t="shared" si="83"/>
        <v/>
      </c>
    </row>
    <row r="783" spans="1:72">
      <c r="A783" s="47" t="str">
        <f t="shared" si="79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8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80"/>
        <v>Aderente</v>
      </c>
      <c r="BR783" s="19" t="str">
        <f t="shared" si="81"/>
        <v>*</v>
      </c>
      <c r="BS783" s="19" t="str">
        <f t="shared" si="82"/>
        <v>*</v>
      </c>
      <c r="BT783" s="8" t="str">
        <f t="shared" si="83"/>
        <v/>
      </c>
    </row>
    <row r="784" spans="1:72">
      <c r="A784" s="47" t="str">
        <f t="shared" si="79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8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80"/>
        <v>Aderente</v>
      </c>
      <c r="BR784" s="19" t="str">
        <f t="shared" si="81"/>
        <v>*</v>
      </c>
      <c r="BS784" s="19" t="str">
        <f t="shared" si="82"/>
        <v>*</v>
      </c>
      <c r="BT784" s="8" t="str">
        <f t="shared" si="83"/>
        <v/>
      </c>
    </row>
    <row r="785" spans="1:72">
      <c r="A785" s="47" t="str">
        <f t="shared" si="79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8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80"/>
        <v>Aderente</v>
      </c>
      <c r="BR785" s="19" t="str">
        <f t="shared" si="81"/>
        <v>*</v>
      </c>
      <c r="BS785" s="19" t="str">
        <f t="shared" si="82"/>
        <v>*</v>
      </c>
      <c r="BT785" s="8" t="str">
        <f t="shared" si="83"/>
        <v/>
      </c>
    </row>
    <row r="786" spans="1:72">
      <c r="A786" s="47" t="str">
        <f t="shared" si="79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8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80"/>
        <v>Aderente</v>
      </c>
      <c r="BR786" s="19" t="str">
        <f t="shared" si="81"/>
        <v>*</v>
      </c>
      <c r="BS786" s="19" t="str">
        <f t="shared" si="82"/>
        <v>*</v>
      </c>
      <c r="BT786" s="8" t="str">
        <f t="shared" si="83"/>
        <v/>
      </c>
    </row>
    <row r="787" spans="1:72">
      <c r="A787" s="47" t="str">
        <f t="shared" si="79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8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80"/>
        <v>Aderente</v>
      </c>
      <c r="BR787" s="19" t="str">
        <f t="shared" si="81"/>
        <v>*</v>
      </c>
      <c r="BS787" s="19" t="str">
        <f t="shared" si="82"/>
        <v>*</v>
      </c>
      <c r="BT787" s="8" t="str">
        <f t="shared" si="83"/>
        <v/>
      </c>
    </row>
    <row r="788" spans="1:72">
      <c r="A788" s="47" t="str">
        <f t="shared" si="79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8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80"/>
        <v>Aderente</v>
      </c>
      <c r="BR788" s="19" t="str">
        <f t="shared" si="81"/>
        <v>*</v>
      </c>
      <c r="BS788" s="19" t="str">
        <f t="shared" si="82"/>
        <v>*</v>
      </c>
      <c r="BT788" s="8" t="str">
        <f t="shared" si="83"/>
        <v/>
      </c>
    </row>
    <row r="789" spans="1:72">
      <c r="A789" s="47" t="str">
        <f t="shared" si="79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8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80"/>
        <v>Aderente</v>
      </c>
      <c r="BR789" s="19" t="str">
        <f t="shared" si="81"/>
        <v>*</v>
      </c>
      <c r="BS789" s="19" t="str">
        <f t="shared" si="82"/>
        <v>*</v>
      </c>
      <c r="BT789" s="8" t="str">
        <f t="shared" si="83"/>
        <v/>
      </c>
    </row>
    <row r="790" spans="1:72">
      <c r="A790" s="47" t="str">
        <f t="shared" si="79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8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80"/>
        <v>Aderente</v>
      </c>
      <c r="BR790" s="19" t="str">
        <f t="shared" si="81"/>
        <v>*</v>
      </c>
      <c r="BS790" s="19" t="str">
        <f t="shared" si="82"/>
        <v>*</v>
      </c>
      <c r="BT790" s="8" t="str">
        <f t="shared" si="83"/>
        <v/>
      </c>
    </row>
    <row r="791" spans="1:72">
      <c r="A791" s="47" t="str">
        <f t="shared" si="79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8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80"/>
        <v>Aderente</v>
      </c>
      <c r="BR791" s="19" t="str">
        <f t="shared" si="81"/>
        <v>*</v>
      </c>
      <c r="BS791" s="19" t="str">
        <f t="shared" si="82"/>
        <v>*</v>
      </c>
      <c r="BT791" s="8" t="str">
        <f t="shared" si="83"/>
        <v/>
      </c>
    </row>
    <row r="792" spans="1:72">
      <c r="A792" s="47" t="str">
        <f t="shared" si="79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8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80"/>
        <v>Aderente</v>
      </c>
      <c r="BR792" s="19" t="str">
        <f t="shared" si="81"/>
        <v>*</v>
      </c>
      <c r="BS792" s="19" t="str">
        <f t="shared" si="82"/>
        <v>*</v>
      </c>
      <c r="BT792" s="8" t="str">
        <f t="shared" si="83"/>
        <v/>
      </c>
    </row>
    <row r="793" spans="1:72">
      <c r="A793" s="47" t="str">
        <f t="shared" si="79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8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80"/>
        <v>Aderente</v>
      </c>
      <c r="BR793" s="19" t="str">
        <f t="shared" si="81"/>
        <v>*</v>
      </c>
      <c r="BS793" s="19" t="str">
        <f t="shared" si="82"/>
        <v>*</v>
      </c>
      <c r="BT793" s="8" t="str">
        <f t="shared" si="83"/>
        <v/>
      </c>
    </row>
    <row r="794" spans="1:72">
      <c r="A794" s="47" t="str">
        <f t="shared" si="79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8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80"/>
        <v>Aderente</v>
      </c>
      <c r="BR794" s="19" t="str">
        <f t="shared" si="81"/>
        <v>*</v>
      </c>
      <c r="BS794" s="19" t="str">
        <f t="shared" si="82"/>
        <v>*</v>
      </c>
      <c r="BT794" s="8" t="str">
        <f t="shared" si="83"/>
        <v/>
      </c>
    </row>
    <row r="795" spans="1:72">
      <c r="A795" s="47" t="str">
        <f t="shared" si="79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8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80"/>
        <v>Aderente</v>
      </c>
      <c r="BR795" s="19" t="str">
        <f t="shared" si="81"/>
        <v>*</v>
      </c>
      <c r="BS795" s="19" t="str">
        <f t="shared" si="82"/>
        <v>*</v>
      </c>
      <c r="BT795" s="8" t="str">
        <f t="shared" si="83"/>
        <v/>
      </c>
    </row>
    <row r="796" spans="1:72">
      <c r="A796" s="47" t="str">
        <f t="shared" si="79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8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80"/>
        <v>Aderente</v>
      </c>
      <c r="BR796" s="19" t="str">
        <f t="shared" si="81"/>
        <v>*</v>
      </c>
      <c r="BS796" s="19" t="str">
        <f t="shared" si="82"/>
        <v>*</v>
      </c>
      <c r="BT796" s="8" t="str">
        <f t="shared" si="83"/>
        <v/>
      </c>
    </row>
    <row r="797" spans="1:72">
      <c r="A797" s="47" t="str">
        <f t="shared" si="79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8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80"/>
        <v>Aderente</v>
      </c>
      <c r="BR797" s="19" t="str">
        <f t="shared" si="81"/>
        <v>*</v>
      </c>
      <c r="BS797" s="19" t="str">
        <f t="shared" si="82"/>
        <v>*</v>
      </c>
      <c r="BT797" s="8" t="str">
        <f t="shared" si="83"/>
        <v/>
      </c>
    </row>
    <row r="798" spans="1:72">
      <c r="A798" s="47" t="str">
        <f t="shared" si="79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8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80"/>
        <v>Aderente</v>
      </c>
      <c r="BR798" s="19" t="str">
        <f t="shared" si="81"/>
        <v>*</v>
      </c>
      <c r="BS798" s="19" t="str">
        <f t="shared" si="82"/>
        <v>*</v>
      </c>
      <c r="BT798" s="8" t="str">
        <f t="shared" si="83"/>
        <v/>
      </c>
    </row>
    <row r="799" spans="1:72">
      <c r="A799" s="47" t="str">
        <f t="shared" si="79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8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80"/>
        <v>Aderente</v>
      </c>
      <c r="BR799" s="19" t="str">
        <f t="shared" si="81"/>
        <v>*</v>
      </c>
      <c r="BS799" s="19" t="str">
        <f t="shared" si="82"/>
        <v>*</v>
      </c>
      <c r="BT799" s="8" t="str">
        <f t="shared" si="83"/>
        <v/>
      </c>
    </row>
    <row r="800" spans="1:72">
      <c r="A800" s="47" t="str">
        <f t="shared" si="79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8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80"/>
        <v>Aderente</v>
      </c>
      <c r="BR800" s="19" t="str">
        <f t="shared" si="81"/>
        <v>*</v>
      </c>
      <c r="BS800" s="19" t="str">
        <f t="shared" si="82"/>
        <v>*</v>
      </c>
      <c r="BT800" s="8" t="str">
        <f t="shared" si="83"/>
        <v/>
      </c>
    </row>
    <row r="801" spans="1:72">
      <c r="A801" s="47" t="str">
        <f t="shared" si="79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8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80"/>
        <v>Aderente</v>
      </c>
      <c r="BR801" s="19" t="str">
        <f t="shared" si="81"/>
        <v>*</v>
      </c>
      <c r="BS801" s="19" t="str">
        <f t="shared" si="82"/>
        <v>*</v>
      </c>
      <c r="BT801" s="8" t="str">
        <f t="shared" si="83"/>
        <v/>
      </c>
    </row>
    <row r="802" spans="1:72">
      <c r="A802" s="47" t="str">
        <f t="shared" si="79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8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80"/>
        <v>Aderente</v>
      </c>
      <c r="BR802" s="19" t="str">
        <f t="shared" si="81"/>
        <v>*</v>
      </c>
      <c r="BS802" s="19" t="str">
        <f t="shared" si="82"/>
        <v>*</v>
      </c>
      <c r="BT802" s="8" t="str">
        <f t="shared" si="83"/>
        <v/>
      </c>
    </row>
    <row r="803" spans="1:72">
      <c r="A803" s="47" t="str">
        <f t="shared" si="79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8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80"/>
        <v>Aderente</v>
      </c>
      <c r="BR803" s="19" t="str">
        <f t="shared" si="81"/>
        <v>*</v>
      </c>
      <c r="BS803" s="19" t="str">
        <f t="shared" si="82"/>
        <v>*</v>
      </c>
      <c r="BT803" s="8" t="str">
        <f t="shared" si="83"/>
        <v/>
      </c>
    </row>
    <row r="804" spans="1:72">
      <c r="A804" s="47" t="str">
        <f t="shared" si="79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8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80"/>
        <v>Aderente</v>
      </c>
      <c r="BR804" s="19" t="str">
        <f t="shared" si="81"/>
        <v>*</v>
      </c>
      <c r="BS804" s="19" t="str">
        <f t="shared" si="82"/>
        <v>*</v>
      </c>
      <c r="BT804" s="8" t="str">
        <f t="shared" si="83"/>
        <v/>
      </c>
    </row>
    <row r="805" spans="1:72">
      <c r="A805" s="47" t="str">
        <f t="shared" si="79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8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80"/>
        <v>Aderente</v>
      </c>
      <c r="BR805" s="19" t="str">
        <f t="shared" si="81"/>
        <v>*</v>
      </c>
      <c r="BS805" s="19" t="str">
        <f t="shared" si="82"/>
        <v>*</v>
      </c>
      <c r="BT805" s="8" t="str">
        <f t="shared" si="83"/>
        <v/>
      </c>
    </row>
    <row r="806" spans="1:72">
      <c r="A806" s="47" t="str">
        <f t="shared" si="79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8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80"/>
        <v>Aderente</v>
      </c>
      <c r="BR806" s="19" t="str">
        <f t="shared" si="81"/>
        <v>*</v>
      </c>
      <c r="BS806" s="19" t="str">
        <f t="shared" si="82"/>
        <v>*</v>
      </c>
      <c r="BT806" s="8" t="str">
        <f t="shared" si="83"/>
        <v/>
      </c>
    </row>
    <row r="807" spans="1:72">
      <c r="A807" s="47" t="str">
        <f t="shared" si="79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8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80"/>
        <v>Aderente</v>
      </c>
      <c r="BR807" s="19" t="str">
        <f t="shared" si="81"/>
        <v>*</v>
      </c>
      <c r="BS807" s="19" t="str">
        <f t="shared" si="82"/>
        <v>*</v>
      </c>
      <c r="BT807" s="8" t="str">
        <f t="shared" si="83"/>
        <v/>
      </c>
    </row>
    <row r="808" spans="1:72">
      <c r="A808" s="47" t="str">
        <f t="shared" si="79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8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80"/>
        <v>Aderente</v>
      </c>
      <c r="BR808" s="19" t="str">
        <f t="shared" si="81"/>
        <v>*</v>
      </c>
      <c r="BS808" s="19" t="str">
        <f t="shared" si="82"/>
        <v>*</v>
      </c>
      <c r="BT808" s="8" t="str">
        <f t="shared" si="83"/>
        <v/>
      </c>
    </row>
    <row r="809" spans="1:72">
      <c r="A809" s="47" t="str">
        <f t="shared" si="79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8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80"/>
        <v>Aderente</v>
      </c>
      <c r="BR809" s="19" t="str">
        <f t="shared" si="81"/>
        <v>*</v>
      </c>
      <c r="BS809" s="19" t="str">
        <f t="shared" si="82"/>
        <v>*</v>
      </c>
      <c r="BT809" s="8" t="str">
        <f t="shared" si="83"/>
        <v/>
      </c>
    </row>
    <row r="810" spans="1:72">
      <c r="A810" s="47" t="str">
        <f t="shared" si="79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8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80"/>
        <v>Aderente</v>
      </c>
      <c r="BR810" s="19" t="str">
        <f t="shared" si="81"/>
        <v>*</v>
      </c>
      <c r="BS810" s="19" t="str">
        <f t="shared" si="82"/>
        <v>*</v>
      </c>
      <c r="BT810" s="8" t="str">
        <f t="shared" si="83"/>
        <v/>
      </c>
    </row>
    <row r="811" spans="1:72">
      <c r="A811" s="47" t="str">
        <f t="shared" si="79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8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80"/>
        <v>Aderente</v>
      </c>
      <c r="BR811" s="19" t="str">
        <f t="shared" si="81"/>
        <v>*</v>
      </c>
      <c r="BS811" s="19" t="str">
        <f t="shared" si="82"/>
        <v>*</v>
      </c>
      <c r="BT811" s="8" t="str">
        <f t="shared" si="83"/>
        <v/>
      </c>
    </row>
    <row r="812" spans="1:72">
      <c r="A812" s="47" t="str">
        <f t="shared" si="79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8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80"/>
        <v>Aderente</v>
      </c>
      <c r="BR812" s="19" t="str">
        <f t="shared" si="81"/>
        <v>*</v>
      </c>
      <c r="BS812" s="19" t="str">
        <f t="shared" si="82"/>
        <v>*</v>
      </c>
      <c r="BT812" s="8" t="str">
        <f t="shared" si="83"/>
        <v/>
      </c>
    </row>
    <row r="813" spans="1:72">
      <c r="A813" s="47" t="str">
        <f t="shared" si="79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8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80"/>
        <v>Aderente</v>
      </c>
      <c r="BR813" s="19" t="str">
        <f t="shared" si="81"/>
        <v>*</v>
      </c>
      <c r="BS813" s="19" t="str">
        <f t="shared" si="82"/>
        <v>*</v>
      </c>
      <c r="BT813" s="8" t="str">
        <f t="shared" si="83"/>
        <v/>
      </c>
    </row>
    <row r="814" spans="1:72">
      <c r="A814" s="47" t="str">
        <f t="shared" si="79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8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80"/>
        <v>Aderente</v>
      </c>
      <c r="BR814" s="19" t="str">
        <f t="shared" si="81"/>
        <v>*</v>
      </c>
      <c r="BS814" s="19" t="str">
        <f t="shared" si="82"/>
        <v>*</v>
      </c>
      <c r="BT814" s="8" t="str">
        <f t="shared" si="83"/>
        <v/>
      </c>
    </row>
    <row r="815" spans="1:72">
      <c r="A815" s="47" t="str">
        <f t="shared" si="79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8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80"/>
        <v>Aderente</v>
      </c>
      <c r="BR815" s="19" t="str">
        <f t="shared" si="81"/>
        <v>*</v>
      </c>
      <c r="BS815" s="19" t="str">
        <f t="shared" si="82"/>
        <v>*</v>
      </c>
      <c r="BT815" s="8" t="str">
        <f t="shared" si="83"/>
        <v/>
      </c>
    </row>
    <row r="816" spans="1:72">
      <c r="A816" s="47" t="str">
        <f t="shared" si="79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8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80"/>
        <v>Aderente</v>
      </c>
      <c r="BR816" s="19" t="str">
        <f t="shared" si="81"/>
        <v>*</v>
      </c>
      <c r="BS816" s="19" t="str">
        <f t="shared" si="82"/>
        <v>*</v>
      </c>
      <c r="BT816" s="8" t="str">
        <f t="shared" si="83"/>
        <v/>
      </c>
    </row>
    <row r="817" spans="1:72">
      <c r="A817" s="47" t="str">
        <f t="shared" si="79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8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80"/>
        <v>Aderente</v>
      </c>
      <c r="BR817" s="19" t="str">
        <f t="shared" si="81"/>
        <v>*</v>
      </c>
      <c r="BS817" s="19" t="str">
        <f t="shared" si="82"/>
        <v>*</v>
      </c>
      <c r="BT817" s="8" t="str">
        <f t="shared" si="83"/>
        <v/>
      </c>
    </row>
    <row r="818" spans="1:72">
      <c r="A818" s="47" t="str">
        <f t="shared" si="79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8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80"/>
        <v>Aderente</v>
      </c>
      <c r="BR818" s="19" t="str">
        <f t="shared" si="81"/>
        <v>*</v>
      </c>
      <c r="BS818" s="19" t="str">
        <f t="shared" si="82"/>
        <v>*</v>
      </c>
      <c r="BT818" s="8" t="str">
        <f t="shared" si="83"/>
        <v/>
      </c>
    </row>
    <row r="819" spans="1:72">
      <c r="A819" s="47" t="str">
        <f t="shared" si="79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8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80"/>
        <v>Aderente</v>
      </c>
      <c r="BR819" s="19" t="str">
        <f t="shared" si="81"/>
        <v>*</v>
      </c>
      <c r="BS819" s="19" t="str">
        <f t="shared" si="82"/>
        <v>*</v>
      </c>
      <c r="BT819" s="8" t="str">
        <f t="shared" si="83"/>
        <v/>
      </c>
    </row>
    <row r="820" spans="1:72">
      <c r="A820" s="47" t="str">
        <f t="shared" si="79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8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80"/>
        <v>Aderente</v>
      </c>
      <c r="BR820" s="19" t="str">
        <f t="shared" si="81"/>
        <v>*</v>
      </c>
      <c r="BS820" s="19" t="str">
        <f t="shared" si="82"/>
        <v>*</v>
      </c>
      <c r="BT820" s="8" t="str">
        <f t="shared" si="83"/>
        <v/>
      </c>
    </row>
    <row r="821" spans="1:72">
      <c r="A821" s="47" t="str">
        <f t="shared" si="79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8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80"/>
        <v>Aderente</v>
      </c>
      <c r="BR821" s="19" t="str">
        <f t="shared" si="81"/>
        <v>*</v>
      </c>
      <c r="BS821" s="19" t="str">
        <f t="shared" si="82"/>
        <v>*</v>
      </c>
      <c r="BT821" s="8" t="str">
        <f t="shared" si="83"/>
        <v/>
      </c>
    </row>
    <row r="822" spans="1:72">
      <c r="A822" s="47" t="str">
        <f t="shared" si="79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8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80"/>
        <v>Aderente</v>
      </c>
      <c r="BR822" s="19" t="str">
        <f t="shared" si="81"/>
        <v>*</v>
      </c>
      <c r="BS822" s="19" t="str">
        <f t="shared" si="82"/>
        <v>*</v>
      </c>
      <c r="BT822" s="8" t="str">
        <f t="shared" si="83"/>
        <v/>
      </c>
    </row>
    <row r="823" spans="1:72">
      <c r="A823" s="47" t="str">
        <f t="shared" si="79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8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80"/>
        <v>Aderente</v>
      </c>
      <c r="BR823" s="19" t="str">
        <f t="shared" si="81"/>
        <v>*</v>
      </c>
      <c r="BS823" s="19" t="str">
        <f t="shared" si="82"/>
        <v>*</v>
      </c>
      <c r="BT823" s="8" t="str">
        <f t="shared" si="83"/>
        <v/>
      </c>
    </row>
    <row r="824" spans="1:72">
      <c r="A824" s="47" t="str">
        <f t="shared" si="79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8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80"/>
        <v>Aderente</v>
      </c>
      <c r="BR824" s="19" t="str">
        <f t="shared" si="81"/>
        <v>*</v>
      </c>
      <c r="BS824" s="19" t="str">
        <f t="shared" si="82"/>
        <v>*</v>
      </c>
      <c r="BT824" s="8" t="str">
        <f t="shared" si="83"/>
        <v/>
      </c>
    </row>
    <row r="825" spans="1:72">
      <c r="A825" s="47" t="str">
        <f t="shared" si="79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8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80"/>
        <v>Aderente</v>
      </c>
      <c r="BR825" s="19" t="str">
        <f t="shared" si="81"/>
        <v>*</v>
      </c>
      <c r="BS825" s="19" t="str">
        <f t="shared" si="82"/>
        <v>*</v>
      </c>
      <c r="BT825" s="8" t="str">
        <f t="shared" si="83"/>
        <v/>
      </c>
    </row>
    <row r="826" spans="1:72">
      <c r="A826" s="47" t="str">
        <f t="shared" si="79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8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80"/>
        <v>Aderente</v>
      </c>
      <c r="BR826" s="19" t="str">
        <f t="shared" si="81"/>
        <v>*</v>
      </c>
      <c r="BS826" s="19" t="str">
        <f t="shared" si="82"/>
        <v>*</v>
      </c>
      <c r="BT826" s="8" t="str">
        <f t="shared" si="83"/>
        <v/>
      </c>
    </row>
    <row r="827" spans="1:72">
      <c r="A827" s="47" t="str">
        <f t="shared" si="79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8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80"/>
        <v>Aderente</v>
      </c>
      <c r="BR827" s="19" t="str">
        <f t="shared" si="81"/>
        <v>*</v>
      </c>
      <c r="BS827" s="19" t="str">
        <f t="shared" si="82"/>
        <v>*</v>
      </c>
      <c r="BT827" s="8" t="str">
        <f t="shared" si="83"/>
        <v/>
      </c>
    </row>
    <row r="828" spans="1:72">
      <c r="A828" s="47" t="str">
        <f t="shared" si="79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8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80"/>
        <v>Aderente</v>
      </c>
      <c r="BR828" s="19" t="str">
        <f t="shared" si="81"/>
        <v>*</v>
      </c>
      <c r="BS828" s="19" t="str">
        <f t="shared" si="82"/>
        <v>*</v>
      </c>
      <c r="BT828" s="8" t="str">
        <f t="shared" si="83"/>
        <v/>
      </c>
    </row>
    <row r="829" spans="1:72">
      <c r="A829" s="47" t="str">
        <f t="shared" si="79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8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80"/>
        <v>Aderente</v>
      </c>
      <c r="BR829" s="19" t="str">
        <f t="shared" si="81"/>
        <v>*</v>
      </c>
      <c r="BS829" s="19" t="str">
        <f t="shared" si="82"/>
        <v>*</v>
      </c>
      <c r="BT829" s="8" t="str">
        <f t="shared" si="83"/>
        <v/>
      </c>
    </row>
    <row r="830" spans="1:72">
      <c r="A830" s="47" t="str">
        <f t="shared" si="79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8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80"/>
        <v>Aderente</v>
      </c>
      <c r="BR830" s="19" t="str">
        <f t="shared" si="81"/>
        <v>*</v>
      </c>
      <c r="BS830" s="19" t="str">
        <f t="shared" si="82"/>
        <v>*</v>
      </c>
      <c r="BT830" s="8" t="str">
        <f t="shared" si="83"/>
        <v/>
      </c>
    </row>
    <row r="831" spans="1:72">
      <c r="A831" s="47" t="str">
        <f t="shared" si="79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8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80"/>
        <v>Aderente</v>
      </c>
      <c r="BR831" s="19" t="str">
        <f t="shared" si="81"/>
        <v>*</v>
      </c>
      <c r="BS831" s="19" t="str">
        <f t="shared" si="82"/>
        <v>*</v>
      </c>
      <c r="BT831" s="8" t="str">
        <f t="shared" si="83"/>
        <v/>
      </c>
    </row>
    <row r="832" spans="1:72">
      <c r="A832" s="47" t="str">
        <f t="shared" si="79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8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80"/>
        <v>Aderente</v>
      </c>
      <c r="BR832" s="19" t="str">
        <f t="shared" si="81"/>
        <v>*</v>
      </c>
      <c r="BS832" s="19" t="str">
        <f t="shared" si="82"/>
        <v>*</v>
      </c>
      <c r="BT832" s="8" t="str">
        <f t="shared" si="83"/>
        <v/>
      </c>
    </row>
    <row r="833" spans="1:72">
      <c r="A833" s="47" t="str">
        <f t="shared" si="79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8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80"/>
        <v>Aderente</v>
      </c>
      <c r="BR833" s="19" t="str">
        <f t="shared" si="81"/>
        <v>*</v>
      </c>
      <c r="BS833" s="19" t="str">
        <f t="shared" si="82"/>
        <v>*</v>
      </c>
      <c r="BT833" s="8" t="str">
        <f t="shared" si="83"/>
        <v/>
      </c>
    </row>
    <row r="834" spans="1:72">
      <c r="A834" s="47" t="str">
        <f t="shared" si="79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8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80"/>
        <v>Aderente</v>
      </c>
      <c r="BR834" s="19" t="str">
        <f t="shared" si="81"/>
        <v>*</v>
      </c>
      <c r="BS834" s="19" t="str">
        <f t="shared" si="82"/>
        <v>*</v>
      </c>
      <c r="BT834" s="8" t="str">
        <f t="shared" si="83"/>
        <v/>
      </c>
    </row>
    <row r="835" spans="1:72">
      <c r="A835" s="47" t="str">
        <f t="shared" si="79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8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80"/>
        <v>Aderente</v>
      </c>
      <c r="BR835" s="19" t="str">
        <f t="shared" si="81"/>
        <v>*</v>
      </c>
      <c r="BS835" s="19" t="str">
        <f t="shared" si="82"/>
        <v>*</v>
      </c>
      <c r="BT835" s="8" t="str">
        <f t="shared" si="83"/>
        <v/>
      </c>
    </row>
    <row r="836" spans="1:72">
      <c r="A836" s="47" t="str">
        <f t="shared" si="79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8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80"/>
        <v>Aderente</v>
      </c>
      <c r="BR836" s="19" t="str">
        <f t="shared" si="81"/>
        <v>*</v>
      </c>
      <c r="BS836" s="19" t="str">
        <f t="shared" si="82"/>
        <v>*</v>
      </c>
      <c r="BT836" s="8" t="str">
        <f t="shared" si="83"/>
        <v/>
      </c>
    </row>
    <row r="837" spans="1:72">
      <c r="A837" s="47" t="str">
        <f t="shared" si="79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8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80"/>
        <v>Aderente</v>
      </c>
      <c r="BR837" s="19" t="str">
        <f t="shared" si="81"/>
        <v>*</v>
      </c>
      <c r="BS837" s="19" t="str">
        <f t="shared" si="82"/>
        <v>*</v>
      </c>
      <c r="BT837" s="8" t="str">
        <f t="shared" si="83"/>
        <v/>
      </c>
    </row>
    <row r="838" spans="1:72">
      <c r="A838" s="47" t="str">
        <f t="shared" si="79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8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80"/>
        <v>Aderente</v>
      </c>
      <c r="BR838" s="19" t="str">
        <f t="shared" si="81"/>
        <v>*</v>
      </c>
      <c r="BS838" s="19" t="str">
        <f t="shared" si="82"/>
        <v>*</v>
      </c>
      <c r="BT838" s="8" t="str">
        <f t="shared" si="83"/>
        <v/>
      </c>
    </row>
    <row r="839" spans="1:72">
      <c r="A839" s="47" t="str">
        <f t="shared" si="79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ref="AY839:AY902" si="84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80"/>
        <v>Aderente</v>
      </c>
      <c r="BR839" s="19" t="str">
        <f t="shared" si="81"/>
        <v>*</v>
      </c>
      <c r="BS839" s="19" t="str">
        <f t="shared" si="82"/>
        <v>*</v>
      </c>
      <c r="BT839" s="8" t="str">
        <f t="shared" si="83"/>
        <v/>
      </c>
    </row>
    <row r="840" spans="1:72">
      <c r="A840" s="47" t="str">
        <f t="shared" ref="A840:A903" si="85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si="84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6">IF(AND(BR840&lt;1,BS840&lt;1),"Produção e Intervalo",IF(BR840&lt;1,"Intervalo",IF(BS840&lt;1,"Produção","Aderente")))</f>
        <v>Aderente</v>
      </c>
      <c r="BR840" s="19" t="str">
        <f t="shared" ref="BR840:BR903" si="87">IF(OR(B840="",F840=""),"*",AY840/P840)</f>
        <v>*</v>
      </c>
      <c r="BS840" s="19" t="str">
        <f t="shared" ref="BS840:BS903" si="88">IF(OR(B840="",F840=""),"*",BA840/Q840)</f>
        <v>*</v>
      </c>
      <c r="BT840" s="8" t="str">
        <f t="shared" ref="BT840:BT903" si="89">IF(BN840="","",SUBSTITUTE(BM840," ","")&amp;SUBSTITUTE(BN840," ",""))</f>
        <v/>
      </c>
    </row>
    <row r="841" spans="1:72">
      <c r="A841" s="47" t="str">
        <f t="shared" si="85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4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6"/>
        <v>Aderente</v>
      </c>
      <c r="BR841" s="19" t="str">
        <f t="shared" si="87"/>
        <v>*</v>
      </c>
      <c r="BS841" s="19" t="str">
        <f t="shared" si="88"/>
        <v>*</v>
      </c>
      <c r="BT841" s="8" t="str">
        <f t="shared" si="89"/>
        <v/>
      </c>
    </row>
    <row r="842" spans="1:72">
      <c r="A842" s="47" t="str">
        <f t="shared" si="85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4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6"/>
        <v>Aderente</v>
      </c>
      <c r="BR842" s="19" t="str">
        <f t="shared" si="87"/>
        <v>*</v>
      </c>
      <c r="BS842" s="19" t="str">
        <f t="shared" si="88"/>
        <v>*</v>
      </c>
      <c r="BT842" s="8" t="str">
        <f t="shared" si="89"/>
        <v/>
      </c>
    </row>
    <row r="843" spans="1:72">
      <c r="A843" s="47" t="str">
        <f t="shared" si="85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4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6"/>
        <v>Aderente</v>
      </c>
      <c r="BR843" s="19" t="str">
        <f t="shared" si="87"/>
        <v>*</v>
      </c>
      <c r="BS843" s="19" t="str">
        <f t="shared" si="88"/>
        <v>*</v>
      </c>
      <c r="BT843" s="8" t="str">
        <f t="shared" si="89"/>
        <v/>
      </c>
    </row>
    <row r="844" spans="1:72">
      <c r="A844" s="47" t="str">
        <f t="shared" si="85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4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6"/>
        <v>Aderente</v>
      </c>
      <c r="BR844" s="19" t="str">
        <f t="shared" si="87"/>
        <v>*</v>
      </c>
      <c r="BS844" s="19" t="str">
        <f t="shared" si="88"/>
        <v>*</v>
      </c>
      <c r="BT844" s="8" t="str">
        <f t="shared" si="89"/>
        <v/>
      </c>
    </row>
    <row r="845" spans="1:72">
      <c r="A845" s="47" t="str">
        <f t="shared" si="85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4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6"/>
        <v>Aderente</v>
      </c>
      <c r="BR845" s="19" t="str">
        <f t="shared" si="87"/>
        <v>*</v>
      </c>
      <c r="BS845" s="19" t="str">
        <f t="shared" si="88"/>
        <v>*</v>
      </c>
      <c r="BT845" s="8" t="str">
        <f t="shared" si="89"/>
        <v/>
      </c>
    </row>
    <row r="846" spans="1:72">
      <c r="A846" s="47" t="str">
        <f t="shared" si="85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4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6"/>
        <v>Aderente</v>
      </c>
      <c r="BR846" s="19" t="str">
        <f t="shared" si="87"/>
        <v>*</v>
      </c>
      <c r="BS846" s="19" t="str">
        <f t="shared" si="88"/>
        <v>*</v>
      </c>
      <c r="BT846" s="8" t="str">
        <f t="shared" si="89"/>
        <v/>
      </c>
    </row>
    <row r="847" spans="1:72">
      <c r="A847" s="47" t="str">
        <f t="shared" si="85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4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6"/>
        <v>Aderente</v>
      </c>
      <c r="BR847" s="19" t="str">
        <f t="shared" si="87"/>
        <v>*</v>
      </c>
      <c r="BS847" s="19" t="str">
        <f t="shared" si="88"/>
        <v>*</v>
      </c>
      <c r="BT847" s="8" t="str">
        <f t="shared" si="89"/>
        <v/>
      </c>
    </row>
    <row r="848" spans="1:72">
      <c r="A848" s="47" t="str">
        <f t="shared" si="85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4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6"/>
        <v>Aderente</v>
      </c>
      <c r="BR848" s="19" t="str">
        <f t="shared" si="87"/>
        <v>*</v>
      </c>
      <c r="BS848" s="19" t="str">
        <f t="shared" si="88"/>
        <v>*</v>
      </c>
      <c r="BT848" s="8" t="str">
        <f t="shared" si="89"/>
        <v/>
      </c>
    </row>
    <row r="849" spans="1:72">
      <c r="A849" s="47" t="str">
        <f t="shared" si="85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4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6"/>
        <v>Aderente</v>
      </c>
      <c r="BR849" s="19" t="str">
        <f t="shared" si="87"/>
        <v>*</v>
      </c>
      <c r="BS849" s="19" t="str">
        <f t="shared" si="88"/>
        <v>*</v>
      </c>
      <c r="BT849" s="8" t="str">
        <f t="shared" si="89"/>
        <v/>
      </c>
    </row>
    <row r="850" spans="1:72">
      <c r="A850" s="47" t="str">
        <f t="shared" si="85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4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6"/>
        <v>Aderente</v>
      </c>
      <c r="BR850" s="19" t="str">
        <f t="shared" si="87"/>
        <v>*</v>
      </c>
      <c r="BS850" s="19" t="str">
        <f t="shared" si="88"/>
        <v>*</v>
      </c>
      <c r="BT850" s="8" t="str">
        <f t="shared" si="89"/>
        <v/>
      </c>
    </row>
    <row r="851" spans="1:72">
      <c r="A851" s="47" t="str">
        <f t="shared" si="85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4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6"/>
        <v>Aderente</v>
      </c>
      <c r="BR851" s="19" t="str">
        <f t="shared" si="87"/>
        <v>*</v>
      </c>
      <c r="BS851" s="19" t="str">
        <f t="shared" si="88"/>
        <v>*</v>
      </c>
      <c r="BT851" s="8" t="str">
        <f t="shared" si="89"/>
        <v/>
      </c>
    </row>
    <row r="852" spans="1:72">
      <c r="A852" s="47" t="str">
        <f t="shared" si="85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4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6"/>
        <v>Aderente</v>
      </c>
      <c r="BR852" s="19" t="str">
        <f t="shared" si="87"/>
        <v>*</v>
      </c>
      <c r="BS852" s="19" t="str">
        <f t="shared" si="88"/>
        <v>*</v>
      </c>
      <c r="BT852" s="8" t="str">
        <f t="shared" si="89"/>
        <v/>
      </c>
    </row>
    <row r="853" spans="1:72">
      <c r="A853" s="47" t="str">
        <f t="shared" si="85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4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6"/>
        <v>Aderente</v>
      </c>
      <c r="BR853" s="19" t="str">
        <f t="shared" si="87"/>
        <v>*</v>
      </c>
      <c r="BS853" s="19" t="str">
        <f t="shared" si="88"/>
        <v>*</v>
      </c>
      <c r="BT853" s="8" t="str">
        <f t="shared" si="89"/>
        <v/>
      </c>
    </row>
    <row r="854" spans="1:72">
      <c r="A854" s="47" t="str">
        <f t="shared" si="85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4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6"/>
        <v>Aderente</v>
      </c>
      <c r="BR854" s="19" t="str">
        <f t="shared" si="87"/>
        <v>*</v>
      </c>
      <c r="BS854" s="19" t="str">
        <f t="shared" si="88"/>
        <v>*</v>
      </c>
      <c r="BT854" s="8" t="str">
        <f t="shared" si="89"/>
        <v/>
      </c>
    </row>
    <row r="855" spans="1:72">
      <c r="A855" s="47" t="str">
        <f t="shared" si="85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4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6"/>
        <v>Aderente</v>
      </c>
      <c r="BR855" s="19" t="str">
        <f t="shared" si="87"/>
        <v>*</v>
      </c>
      <c r="BS855" s="19" t="str">
        <f t="shared" si="88"/>
        <v>*</v>
      </c>
      <c r="BT855" s="8" t="str">
        <f t="shared" si="89"/>
        <v/>
      </c>
    </row>
    <row r="856" spans="1:72">
      <c r="A856" s="47" t="str">
        <f t="shared" si="85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4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6"/>
        <v>Aderente</v>
      </c>
      <c r="BR856" s="19" t="str">
        <f t="shared" si="87"/>
        <v>*</v>
      </c>
      <c r="BS856" s="19" t="str">
        <f t="shared" si="88"/>
        <v>*</v>
      </c>
      <c r="BT856" s="8" t="str">
        <f t="shared" si="89"/>
        <v/>
      </c>
    </row>
    <row r="857" spans="1:72">
      <c r="A857" s="47" t="str">
        <f t="shared" si="85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4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6"/>
        <v>Aderente</v>
      </c>
      <c r="BR857" s="19" t="str">
        <f t="shared" si="87"/>
        <v>*</v>
      </c>
      <c r="BS857" s="19" t="str">
        <f t="shared" si="88"/>
        <v>*</v>
      </c>
      <c r="BT857" s="8" t="str">
        <f t="shared" si="89"/>
        <v/>
      </c>
    </row>
    <row r="858" spans="1:72">
      <c r="A858" s="47" t="str">
        <f t="shared" si="85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4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6"/>
        <v>Aderente</v>
      </c>
      <c r="BR858" s="19" t="str">
        <f t="shared" si="87"/>
        <v>*</v>
      </c>
      <c r="BS858" s="19" t="str">
        <f t="shared" si="88"/>
        <v>*</v>
      </c>
      <c r="BT858" s="8" t="str">
        <f t="shared" si="89"/>
        <v/>
      </c>
    </row>
    <row r="859" spans="1:72">
      <c r="A859" s="47" t="str">
        <f t="shared" si="85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4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6"/>
        <v>Aderente</v>
      </c>
      <c r="BR859" s="19" t="str">
        <f t="shared" si="87"/>
        <v>*</v>
      </c>
      <c r="BS859" s="19" t="str">
        <f t="shared" si="88"/>
        <v>*</v>
      </c>
      <c r="BT859" s="8" t="str">
        <f t="shared" si="89"/>
        <v/>
      </c>
    </row>
    <row r="860" spans="1:72">
      <c r="A860" s="47" t="str">
        <f t="shared" si="85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4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6"/>
        <v>Aderente</v>
      </c>
      <c r="BR860" s="19" t="str">
        <f t="shared" si="87"/>
        <v>*</v>
      </c>
      <c r="BS860" s="19" t="str">
        <f t="shared" si="88"/>
        <v>*</v>
      </c>
      <c r="BT860" s="8" t="str">
        <f t="shared" si="89"/>
        <v/>
      </c>
    </row>
    <row r="861" spans="1:72">
      <c r="A861" s="47" t="str">
        <f t="shared" si="85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4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6"/>
        <v>Aderente</v>
      </c>
      <c r="BR861" s="19" t="str">
        <f t="shared" si="87"/>
        <v>*</v>
      </c>
      <c r="BS861" s="19" t="str">
        <f t="shared" si="88"/>
        <v>*</v>
      </c>
      <c r="BT861" s="8" t="str">
        <f t="shared" si="89"/>
        <v/>
      </c>
    </row>
    <row r="862" spans="1:72">
      <c r="A862" s="47" t="str">
        <f t="shared" si="85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4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6"/>
        <v>Aderente</v>
      </c>
      <c r="BR862" s="19" t="str">
        <f t="shared" si="87"/>
        <v>*</v>
      </c>
      <c r="BS862" s="19" t="str">
        <f t="shared" si="88"/>
        <v>*</v>
      </c>
      <c r="BT862" s="8" t="str">
        <f t="shared" si="89"/>
        <v/>
      </c>
    </row>
    <row r="863" spans="1:72">
      <c r="A863" s="47" t="str">
        <f t="shared" si="85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4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6"/>
        <v>Aderente</v>
      </c>
      <c r="BR863" s="19" t="str">
        <f t="shared" si="87"/>
        <v>*</v>
      </c>
      <c r="BS863" s="19" t="str">
        <f t="shared" si="88"/>
        <v>*</v>
      </c>
      <c r="BT863" s="8" t="str">
        <f t="shared" si="89"/>
        <v/>
      </c>
    </row>
    <row r="864" spans="1:72">
      <c r="A864" s="47" t="str">
        <f t="shared" si="85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4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6"/>
        <v>Aderente</v>
      </c>
      <c r="BR864" s="19" t="str">
        <f t="shared" si="87"/>
        <v>*</v>
      </c>
      <c r="BS864" s="19" t="str">
        <f t="shared" si="88"/>
        <v>*</v>
      </c>
      <c r="BT864" s="8" t="str">
        <f t="shared" si="89"/>
        <v/>
      </c>
    </row>
    <row r="865" spans="1:72">
      <c r="A865" s="47" t="str">
        <f t="shared" si="85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4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6"/>
        <v>Aderente</v>
      </c>
      <c r="BR865" s="19" t="str">
        <f t="shared" si="87"/>
        <v>*</v>
      </c>
      <c r="BS865" s="19" t="str">
        <f t="shared" si="88"/>
        <v>*</v>
      </c>
      <c r="BT865" s="8" t="str">
        <f t="shared" si="89"/>
        <v/>
      </c>
    </row>
    <row r="866" spans="1:72">
      <c r="A866" s="47" t="str">
        <f t="shared" si="85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4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6"/>
        <v>Aderente</v>
      </c>
      <c r="BR866" s="19" t="str">
        <f t="shared" si="87"/>
        <v>*</v>
      </c>
      <c r="BS866" s="19" t="str">
        <f t="shared" si="88"/>
        <v>*</v>
      </c>
      <c r="BT866" s="8" t="str">
        <f t="shared" si="89"/>
        <v/>
      </c>
    </row>
    <row r="867" spans="1:72">
      <c r="A867" s="47" t="str">
        <f t="shared" si="85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4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6"/>
        <v>Aderente</v>
      </c>
      <c r="BR867" s="19" t="str">
        <f t="shared" si="87"/>
        <v>*</v>
      </c>
      <c r="BS867" s="19" t="str">
        <f t="shared" si="88"/>
        <v>*</v>
      </c>
      <c r="BT867" s="8" t="str">
        <f t="shared" si="89"/>
        <v/>
      </c>
    </row>
    <row r="868" spans="1:72">
      <c r="A868" s="47" t="str">
        <f t="shared" si="85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4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6"/>
        <v>Aderente</v>
      </c>
      <c r="BR868" s="19" t="str">
        <f t="shared" si="87"/>
        <v>*</v>
      </c>
      <c r="BS868" s="19" t="str">
        <f t="shared" si="88"/>
        <v>*</v>
      </c>
      <c r="BT868" s="8" t="str">
        <f t="shared" si="89"/>
        <v/>
      </c>
    </row>
    <row r="869" spans="1:72">
      <c r="A869" s="47" t="str">
        <f t="shared" si="85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4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6"/>
        <v>Aderente</v>
      </c>
      <c r="BR869" s="19" t="str">
        <f t="shared" si="87"/>
        <v>*</v>
      </c>
      <c r="BS869" s="19" t="str">
        <f t="shared" si="88"/>
        <v>*</v>
      </c>
      <c r="BT869" s="8" t="str">
        <f t="shared" si="89"/>
        <v/>
      </c>
    </row>
    <row r="870" spans="1:72">
      <c r="A870" s="47" t="str">
        <f t="shared" si="85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4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6"/>
        <v>Aderente</v>
      </c>
      <c r="BR870" s="19" t="str">
        <f t="shared" si="87"/>
        <v>*</v>
      </c>
      <c r="BS870" s="19" t="str">
        <f t="shared" si="88"/>
        <v>*</v>
      </c>
      <c r="BT870" s="8" t="str">
        <f t="shared" si="89"/>
        <v/>
      </c>
    </row>
    <row r="871" spans="1:72">
      <c r="A871" s="47" t="str">
        <f t="shared" si="85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4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6"/>
        <v>Aderente</v>
      </c>
      <c r="BR871" s="19" t="str">
        <f t="shared" si="87"/>
        <v>*</v>
      </c>
      <c r="BS871" s="19" t="str">
        <f t="shared" si="88"/>
        <v>*</v>
      </c>
      <c r="BT871" s="8" t="str">
        <f t="shared" si="89"/>
        <v/>
      </c>
    </row>
    <row r="872" spans="1:72">
      <c r="A872" s="47" t="str">
        <f t="shared" si="85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4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6"/>
        <v>Aderente</v>
      </c>
      <c r="BR872" s="19" t="str">
        <f t="shared" si="87"/>
        <v>*</v>
      </c>
      <c r="BS872" s="19" t="str">
        <f t="shared" si="88"/>
        <v>*</v>
      </c>
      <c r="BT872" s="8" t="str">
        <f t="shared" si="89"/>
        <v/>
      </c>
    </row>
    <row r="873" spans="1:72">
      <c r="A873" s="47" t="str">
        <f t="shared" si="85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4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6"/>
        <v>Aderente</v>
      </c>
      <c r="BR873" s="19" t="str">
        <f t="shared" si="87"/>
        <v>*</v>
      </c>
      <c r="BS873" s="19" t="str">
        <f t="shared" si="88"/>
        <v>*</v>
      </c>
      <c r="BT873" s="8" t="str">
        <f t="shared" si="89"/>
        <v/>
      </c>
    </row>
    <row r="874" spans="1:72">
      <c r="A874" s="47" t="str">
        <f t="shared" si="85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4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6"/>
        <v>Aderente</v>
      </c>
      <c r="BR874" s="19" t="str">
        <f t="shared" si="87"/>
        <v>*</v>
      </c>
      <c r="BS874" s="19" t="str">
        <f t="shared" si="88"/>
        <v>*</v>
      </c>
      <c r="BT874" s="8" t="str">
        <f t="shared" si="89"/>
        <v/>
      </c>
    </row>
    <row r="875" spans="1:72">
      <c r="A875" s="47" t="str">
        <f t="shared" si="85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4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6"/>
        <v>Aderente</v>
      </c>
      <c r="BR875" s="19" t="str">
        <f t="shared" si="87"/>
        <v>*</v>
      </c>
      <c r="BS875" s="19" t="str">
        <f t="shared" si="88"/>
        <v>*</v>
      </c>
      <c r="BT875" s="8" t="str">
        <f t="shared" si="89"/>
        <v/>
      </c>
    </row>
    <row r="876" spans="1:72">
      <c r="A876" s="47" t="str">
        <f t="shared" si="85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4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6"/>
        <v>Aderente</v>
      </c>
      <c r="BR876" s="19" t="str">
        <f t="shared" si="87"/>
        <v>*</v>
      </c>
      <c r="BS876" s="19" t="str">
        <f t="shared" si="88"/>
        <v>*</v>
      </c>
      <c r="BT876" s="8" t="str">
        <f t="shared" si="89"/>
        <v/>
      </c>
    </row>
    <row r="877" spans="1:72">
      <c r="A877" s="47" t="str">
        <f t="shared" si="85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4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6"/>
        <v>Aderente</v>
      </c>
      <c r="BR877" s="19" t="str">
        <f t="shared" si="87"/>
        <v>*</v>
      </c>
      <c r="BS877" s="19" t="str">
        <f t="shared" si="88"/>
        <v>*</v>
      </c>
      <c r="BT877" s="8" t="str">
        <f t="shared" si="89"/>
        <v/>
      </c>
    </row>
    <row r="878" spans="1:72">
      <c r="A878" s="47" t="str">
        <f t="shared" si="85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4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6"/>
        <v>Aderente</v>
      </c>
      <c r="BR878" s="19" t="str">
        <f t="shared" si="87"/>
        <v>*</v>
      </c>
      <c r="BS878" s="19" t="str">
        <f t="shared" si="88"/>
        <v>*</v>
      </c>
      <c r="BT878" s="8" t="str">
        <f t="shared" si="89"/>
        <v/>
      </c>
    </row>
    <row r="879" spans="1:72">
      <c r="A879" s="47" t="str">
        <f t="shared" si="85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4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6"/>
        <v>Aderente</v>
      </c>
      <c r="BR879" s="19" t="str">
        <f t="shared" si="87"/>
        <v>*</v>
      </c>
      <c r="BS879" s="19" t="str">
        <f t="shared" si="88"/>
        <v>*</v>
      </c>
      <c r="BT879" s="8" t="str">
        <f t="shared" si="89"/>
        <v/>
      </c>
    </row>
    <row r="880" spans="1:72">
      <c r="A880" s="47" t="str">
        <f t="shared" si="85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4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6"/>
        <v>Aderente</v>
      </c>
      <c r="BR880" s="19" t="str">
        <f t="shared" si="87"/>
        <v>*</v>
      </c>
      <c r="BS880" s="19" t="str">
        <f t="shared" si="88"/>
        <v>*</v>
      </c>
      <c r="BT880" s="8" t="str">
        <f t="shared" si="89"/>
        <v/>
      </c>
    </row>
    <row r="881" spans="1:72">
      <c r="A881" s="47" t="str">
        <f t="shared" si="85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4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6"/>
        <v>Aderente</v>
      </c>
      <c r="BR881" s="19" t="str">
        <f t="shared" si="87"/>
        <v>*</v>
      </c>
      <c r="BS881" s="19" t="str">
        <f t="shared" si="88"/>
        <v>*</v>
      </c>
      <c r="BT881" s="8" t="str">
        <f t="shared" si="89"/>
        <v/>
      </c>
    </row>
    <row r="882" spans="1:72">
      <c r="A882" s="47" t="str">
        <f t="shared" si="85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4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6"/>
        <v>Aderente</v>
      </c>
      <c r="BR882" s="19" t="str">
        <f t="shared" si="87"/>
        <v>*</v>
      </c>
      <c r="BS882" s="19" t="str">
        <f t="shared" si="88"/>
        <v>*</v>
      </c>
      <c r="BT882" s="8" t="str">
        <f t="shared" si="89"/>
        <v/>
      </c>
    </row>
    <row r="883" spans="1:72">
      <c r="A883" s="47" t="str">
        <f t="shared" si="85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4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6"/>
        <v>Aderente</v>
      </c>
      <c r="BR883" s="19" t="str">
        <f t="shared" si="87"/>
        <v>*</v>
      </c>
      <c r="BS883" s="19" t="str">
        <f t="shared" si="88"/>
        <v>*</v>
      </c>
      <c r="BT883" s="8" t="str">
        <f t="shared" si="89"/>
        <v/>
      </c>
    </row>
    <row r="884" spans="1:72">
      <c r="A884" s="47" t="str">
        <f t="shared" si="85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4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6"/>
        <v>Aderente</v>
      </c>
      <c r="BR884" s="19" t="str">
        <f t="shared" si="87"/>
        <v>*</v>
      </c>
      <c r="BS884" s="19" t="str">
        <f t="shared" si="88"/>
        <v>*</v>
      </c>
      <c r="BT884" s="8" t="str">
        <f t="shared" si="89"/>
        <v/>
      </c>
    </row>
    <row r="885" spans="1:72">
      <c r="A885" s="47" t="str">
        <f t="shared" si="85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4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6"/>
        <v>Aderente</v>
      </c>
      <c r="BR885" s="19" t="str">
        <f t="shared" si="87"/>
        <v>*</v>
      </c>
      <c r="BS885" s="19" t="str">
        <f t="shared" si="88"/>
        <v>*</v>
      </c>
      <c r="BT885" s="8" t="str">
        <f t="shared" si="89"/>
        <v/>
      </c>
    </row>
    <row r="886" spans="1:72">
      <c r="A886" s="47" t="str">
        <f t="shared" si="85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4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6"/>
        <v>Aderente</v>
      </c>
      <c r="BR886" s="19" t="str">
        <f t="shared" si="87"/>
        <v>*</v>
      </c>
      <c r="BS886" s="19" t="str">
        <f t="shared" si="88"/>
        <v>*</v>
      </c>
      <c r="BT886" s="8" t="str">
        <f t="shared" si="89"/>
        <v/>
      </c>
    </row>
    <row r="887" spans="1:72">
      <c r="A887" s="47" t="str">
        <f t="shared" si="85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4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6"/>
        <v>Aderente</v>
      </c>
      <c r="BR887" s="19" t="str">
        <f t="shared" si="87"/>
        <v>*</v>
      </c>
      <c r="BS887" s="19" t="str">
        <f t="shared" si="88"/>
        <v>*</v>
      </c>
      <c r="BT887" s="8" t="str">
        <f t="shared" si="89"/>
        <v/>
      </c>
    </row>
    <row r="888" spans="1:72">
      <c r="A888" s="47" t="str">
        <f t="shared" si="85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4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6"/>
        <v>Aderente</v>
      </c>
      <c r="BR888" s="19" t="str">
        <f t="shared" si="87"/>
        <v>*</v>
      </c>
      <c r="BS888" s="19" t="str">
        <f t="shared" si="88"/>
        <v>*</v>
      </c>
      <c r="BT888" s="8" t="str">
        <f t="shared" si="89"/>
        <v/>
      </c>
    </row>
    <row r="889" spans="1:72">
      <c r="A889" s="47" t="str">
        <f t="shared" si="85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4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6"/>
        <v>Aderente</v>
      </c>
      <c r="BR889" s="19" t="str">
        <f t="shared" si="87"/>
        <v>*</v>
      </c>
      <c r="BS889" s="19" t="str">
        <f t="shared" si="88"/>
        <v>*</v>
      </c>
      <c r="BT889" s="8" t="str">
        <f t="shared" si="89"/>
        <v/>
      </c>
    </row>
    <row r="890" spans="1:72">
      <c r="A890" s="47" t="str">
        <f t="shared" si="85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4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6"/>
        <v>Aderente</v>
      </c>
      <c r="BR890" s="19" t="str">
        <f t="shared" si="87"/>
        <v>*</v>
      </c>
      <c r="BS890" s="19" t="str">
        <f t="shared" si="88"/>
        <v>*</v>
      </c>
      <c r="BT890" s="8" t="str">
        <f t="shared" si="89"/>
        <v/>
      </c>
    </row>
    <row r="891" spans="1:72">
      <c r="A891" s="47" t="str">
        <f t="shared" si="85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4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6"/>
        <v>Aderente</v>
      </c>
      <c r="BR891" s="19" t="str">
        <f t="shared" si="87"/>
        <v>*</v>
      </c>
      <c r="BS891" s="19" t="str">
        <f t="shared" si="88"/>
        <v>*</v>
      </c>
      <c r="BT891" s="8" t="str">
        <f t="shared" si="89"/>
        <v/>
      </c>
    </row>
    <row r="892" spans="1:72">
      <c r="A892" s="47" t="str">
        <f t="shared" si="85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4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6"/>
        <v>Aderente</v>
      </c>
      <c r="BR892" s="19" t="str">
        <f t="shared" si="87"/>
        <v>*</v>
      </c>
      <c r="BS892" s="19" t="str">
        <f t="shared" si="88"/>
        <v>*</v>
      </c>
      <c r="BT892" s="8" t="str">
        <f t="shared" si="89"/>
        <v/>
      </c>
    </row>
    <row r="893" spans="1:72">
      <c r="A893" s="47" t="str">
        <f t="shared" si="85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4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6"/>
        <v>Aderente</v>
      </c>
      <c r="BR893" s="19" t="str">
        <f t="shared" si="87"/>
        <v>*</v>
      </c>
      <c r="BS893" s="19" t="str">
        <f t="shared" si="88"/>
        <v>*</v>
      </c>
      <c r="BT893" s="8" t="str">
        <f t="shared" si="89"/>
        <v/>
      </c>
    </row>
    <row r="894" spans="1:72">
      <c r="A894" s="47" t="str">
        <f t="shared" si="85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4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6"/>
        <v>Aderente</v>
      </c>
      <c r="BR894" s="19" t="str">
        <f t="shared" si="87"/>
        <v>*</v>
      </c>
      <c r="BS894" s="19" t="str">
        <f t="shared" si="88"/>
        <v>*</v>
      </c>
      <c r="BT894" s="8" t="str">
        <f t="shared" si="89"/>
        <v/>
      </c>
    </row>
    <row r="895" spans="1:72">
      <c r="A895" s="47" t="str">
        <f t="shared" si="85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4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6"/>
        <v>Aderente</v>
      </c>
      <c r="BR895" s="19" t="str">
        <f t="shared" si="87"/>
        <v>*</v>
      </c>
      <c r="BS895" s="19" t="str">
        <f t="shared" si="88"/>
        <v>*</v>
      </c>
      <c r="BT895" s="8" t="str">
        <f t="shared" si="89"/>
        <v/>
      </c>
    </row>
    <row r="896" spans="1:72">
      <c r="A896" s="47" t="str">
        <f t="shared" si="85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4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6"/>
        <v>Aderente</v>
      </c>
      <c r="BR896" s="19" t="str">
        <f t="shared" si="87"/>
        <v>*</v>
      </c>
      <c r="BS896" s="19" t="str">
        <f t="shared" si="88"/>
        <v>*</v>
      </c>
      <c r="BT896" s="8" t="str">
        <f t="shared" si="89"/>
        <v/>
      </c>
    </row>
    <row r="897" spans="1:72">
      <c r="A897" s="47" t="str">
        <f t="shared" si="85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4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6"/>
        <v>Aderente</v>
      </c>
      <c r="BR897" s="19" t="str">
        <f t="shared" si="87"/>
        <v>*</v>
      </c>
      <c r="BS897" s="19" t="str">
        <f t="shared" si="88"/>
        <v>*</v>
      </c>
      <c r="BT897" s="8" t="str">
        <f t="shared" si="89"/>
        <v/>
      </c>
    </row>
    <row r="898" spans="1:72">
      <c r="A898" s="47" t="str">
        <f t="shared" si="85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4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6"/>
        <v>Aderente</v>
      </c>
      <c r="BR898" s="19" t="str">
        <f t="shared" si="87"/>
        <v>*</v>
      </c>
      <c r="BS898" s="19" t="str">
        <f t="shared" si="88"/>
        <v>*</v>
      </c>
      <c r="BT898" s="8" t="str">
        <f t="shared" si="89"/>
        <v/>
      </c>
    </row>
    <row r="899" spans="1:72">
      <c r="A899" s="47" t="str">
        <f t="shared" si="85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4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6"/>
        <v>Aderente</v>
      </c>
      <c r="BR899" s="19" t="str">
        <f t="shared" si="87"/>
        <v>*</v>
      </c>
      <c r="BS899" s="19" t="str">
        <f t="shared" si="88"/>
        <v>*</v>
      </c>
      <c r="BT899" s="8" t="str">
        <f t="shared" si="89"/>
        <v/>
      </c>
    </row>
    <row r="900" spans="1:72">
      <c r="A900" s="47" t="str">
        <f t="shared" si="85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4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6"/>
        <v>Aderente</v>
      </c>
      <c r="BR900" s="19" t="str">
        <f t="shared" si="87"/>
        <v>*</v>
      </c>
      <c r="BS900" s="19" t="str">
        <f t="shared" si="88"/>
        <v>*</v>
      </c>
      <c r="BT900" s="8" t="str">
        <f t="shared" si="89"/>
        <v/>
      </c>
    </row>
    <row r="901" spans="1:72">
      <c r="A901" s="47" t="str">
        <f t="shared" si="85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4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6"/>
        <v>Aderente</v>
      </c>
      <c r="BR901" s="19" t="str">
        <f t="shared" si="87"/>
        <v>*</v>
      </c>
      <c r="BS901" s="19" t="str">
        <f t="shared" si="88"/>
        <v>*</v>
      </c>
      <c r="BT901" s="8" t="str">
        <f t="shared" si="89"/>
        <v/>
      </c>
    </row>
    <row r="902" spans="1:72">
      <c r="A902" s="47" t="str">
        <f t="shared" si="85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4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6"/>
        <v>Aderente</v>
      </c>
      <c r="BR902" s="19" t="str">
        <f t="shared" si="87"/>
        <v>*</v>
      </c>
      <c r="BS902" s="19" t="str">
        <f t="shared" si="88"/>
        <v>*</v>
      </c>
      <c r="BT902" s="8" t="str">
        <f t="shared" si="89"/>
        <v/>
      </c>
    </row>
    <row r="903" spans="1:72">
      <c r="A903" s="47" t="str">
        <f t="shared" si="85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ref="AY903:AY966" si="90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6"/>
        <v>Aderente</v>
      </c>
      <c r="BR903" s="19" t="str">
        <f t="shared" si="87"/>
        <v>*</v>
      </c>
      <c r="BS903" s="19" t="str">
        <f t="shared" si="88"/>
        <v>*</v>
      </c>
      <c r="BT903" s="8" t="str">
        <f t="shared" si="89"/>
        <v/>
      </c>
    </row>
    <row r="904" spans="1:72">
      <c r="A904" s="47" t="str">
        <f t="shared" ref="A904:A967" si="91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si="90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92">IF(AND(BR904&lt;1,BS904&lt;1),"Produção e Intervalo",IF(BR904&lt;1,"Intervalo",IF(BS904&lt;1,"Produção","Aderente")))</f>
        <v>Aderente</v>
      </c>
      <c r="BR904" s="19" t="str">
        <f t="shared" ref="BR904:BR967" si="93">IF(OR(B904="",F904=""),"*",AY904/P904)</f>
        <v>*</v>
      </c>
      <c r="BS904" s="19" t="str">
        <f t="shared" ref="BS904:BS967" si="94">IF(OR(B904="",F904=""),"*",BA904/Q904)</f>
        <v>*</v>
      </c>
      <c r="BT904" s="8" t="str">
        <f t="shared" ref="BT904:BT967" si="95">IF(BN904="","",SUBSTITUTE(BM904," ","")&amp;SUBSTITUTE(BN904," ",""))</f>
        <v/>
      </c>
    </row>
    <row r="905" spans="1:72">
      <c r="A905" s="47" t="str">
        <f t="shared" si="91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90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92"/>
        <v>Aderente</v>
      </c>
      <c r="BR905" s="19" t="str">
        <f t="shared" si="93"/>
        <v>*</v>
      </c>
      <c r="BS905" s="19" t="str">
        <f t="shared" si="94"/>
        <v>*</v>
      </c>
      <c r="BT905" s="8" t="str">
        <f t="shared" si="95"/>
        <v/>
      </c>
    </row>
    <row r="906" spans="1:72">
      <c r="A906" s="47" t="str">
        <f t="shared" si="91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90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92"/>
        <v>Aderente</v>
      </c>
      <c r="BR906" s="19" t="str">
        <f t="shared" si="93"/>
        <v>*</v>
      </c>
      <c r="BS906" s="19" t="str">
        <f t="shared" si="94"/>
        <v>*</v>
      </c>
      <c r="BT906" s="8" t="str">
        <f t="shared" si="95"/>
        <v/>
      </c>
    </row>
    <row r="907" spans="1:72">
      <c r="A907" s="47" t="str">
        <f t="shared" si="91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90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92"/>
        <v>Aderente</v>
      </c>
      <c r="BR907" s="19" t="str">
        <f t="shared" si="93"/>
        <v>*</v>
      </c>
      <c r="BS907" s="19" t="str">
        <f t="shared" si="94"/>
        <v>*</v>
      </c>
      <c r="BT907" s="8" t="str">
        <f t="shared" si="95"/>
        <v/>
      </c>
    </row>
    <row r="908" spans="1:72">
      <c r="A908" s="47" t="str">
        <f t="shared" si="91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90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92"/>
        <v>Aderente</v>
      </c>
      <c r="BR908" s="19" t="str">
        <f t="shared" si="93"/>
        <v>*</v>
      </c>
      <c r="BS908" s="19" t="str">
        <f t="shared" si="94"/>
        <v>*</v>
      </c>
      <c r="BT908" s="8" t="str">
        <f t="shared" si="95"/>
        <v/>
      </c>
    </row>
    <row r="909" spans="1:72">
      <c r="A909" s="47" t="str">
        <f t="shared" si="91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90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92"/>
        <v>Aderente</v>
      </c>
      <c r="BR909" s="19" t="str">
        <f t="shared" si="93"/>
        <v>*</v>
      </c>
      <c r="BS909" s="19" t="str">
        <f t="shared" si="94"/>
        <v>*</v>
      </c>
      <c r="BT909" s="8" t="str">
        <f t="shared" si="95"/>
        <v/>
      </c>
    </row>
    <row r="910" spans="1:72">
      <c r="A910" s="47" t="str">
        <f t="shared" si="91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90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92"/>
        <v>Aderente</v>
      </c>
      <c r="BR910" s="19" t="str">
        <f t="shared" si="93"/>
        <v>*</v>
      </c>
      <c r="BS910" s="19" t="str">
        <f t="shared" si="94"/>
        <v>*</v>
      </c>
      <c r="BT910" s="8" t="str">
        <f t="shared" si="95"/>
        <v/>
      </c>
    </row>
    <row r="911" spans="1:72">
      <c r="A911" s="47" t="str">
        <f t="shared" si="91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90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92"/>
        <v>Aderente</v>
      </c>
      <c r="BR911" s="19" t="str">
        <f t="shared" si="93"/>
        <v>*</v>
      </c>
      <c r="BS911" s="19" t="str">
        <f t="shared" si="94"/>
        <v>*</v>
      </c>
      <c r="BT911" s="8" t="str">
        <f t="shared" si="95"/>
        <v/>
      </c>
    </row>
    <row r="912" spans="1:72">
      <c r="A912" s="47" t="str">
        <f t="shared" si="91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90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92"/>
        <v>Aderente</v>
      </c>
      <c r="BR912" s="19" t="str">
        <f t="shared" si="93"/>
        <v>*</v>
      </c>
      <c r="BS912" s="19" t="str">
        <f t="shared" si="94"/>
        <v>*</v>
      </c>
      <c r="BT912" s="8" t="str">
        <f t="shared" si="95"/>
        <v/>
      </c>
    </row>
    <row r="913" spans="1:72">
      <c r="A913" s="47" t="str">
        <f t="shared" si="91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90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92"/>
        <v>Aderente</v>
      </c>
      <c r="BR913" s="19" t="str">
        <f t="shared" si="93"/>
        <v>*</v>
      </c>
      <c r="BS913" s="19" t="str">
        <f t="shared" si="94"/>
        <v>*</v>
      </c>
      <c r="BT913" s="8" t="str">
        <f t="shared" si="95"/>
        <v/>
      </c>
    </row>
    <row r="914" spans="1:72">
      <c r="A914" s="47" t="str">
        <f t="shared" si="91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90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92"/>
        <v>Aderente</v>
      </c>
      <c r="BR914" s="19" t="str">
        <f t="shared" si="93"/>
        <v>*</v>
      </c>
      <c r="BS914" s="19" t="str">
        <f t="shared" si="94"/>
        <v>*</v>
      </c>
      <c r="BT914" s="8" t="str">
        <f t="shared" si="95"/>
        <v/>
      </c>
    </row>
    <row r="915" spans="1:72">
      <c r="A915" s="47" t="str">
        <f t="shared" si="91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90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92"/>
        <v>Aderente</v>
      </c>
      <c r="BR915" s="19" t="str">
        <f t="shared" si="93"/>
        <v>*</v>
      </c>
      <c r="BS915" s="19" t="str">
        <f t="shared" si="94"/>
        <v>*</v>
      </c>
      <c r="BT915" s="8" t="str">
        <f t="shared" si="95"/>
        <v/>
      </c>
    </row>
    <row r="916" spans="1:72">
      <c r="A916" s="47" t="str">
        <f t="shared" si="91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90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92"/>
        <v>Aderente</v>
      </c>
      <c r="BR916" s="19" t="str">
        <f t="shared" si="93"/>
        <v>*</v>
      </c>
      <c r="BS916" s="19" t="str">
        <f t="shared" si="94"/>
        <v>*</v>
      </c>
      <c r="BT916" s="8" t="str">
        <f t="shared" si="95"/>
        <v/>
      </c>
    </row>
    <row r="917" spans="1:72">
      <c r="A917" s="47" t="str">
        <f t="shared" si="91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90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92"/>
        <v>Aderente</v>
      </c>
      <c r="BR917" s="19" t="str">
        <f t="shared" si="93"/>
        <v>*</v>
      </c>
      <c r="BS917" s="19" t="str">
        <f t="shared" si="94"/>
        <v>*</v>
      </c>
      <c r="BT917" s="8" t="str">
        <f t="shared" si="95"/>
        <v/>
      </c>
    </row>
    <row r="918" spans="1:72">
      <c r="A918" s="47" t="str">
        <f t="shared" si="91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90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92"/>
        <v>Aderente</v>
      </c>
      <c r="BR918" s="19" t="str">
        <f t="shared" si="93"/>
        <v>*</v>
      </c>
      <c r="BS918" s="19" t="str">
        <f t="shared" si="94"/>
        <v>*</v>
      </c>
      <c r="BT918" s="8" t="str">
        <f t="shared" si="95"/>
        <v/>
      </c>
    </row>
    <row r="919" spans="1:72">
      <c r="A919" s="47" t="str">
        <f t="shared" si="91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90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92"/>
        <v>Aderente</v>
      </c>
      <c r="BR919" s="19" t="str">
        <f t="shared" si="93"/>
        <v>*</v>
      </c>
      <c r="BS919" s="19" t="str">
        <f t="shared" si="94"/>
        <v>*</v>
      </c>
      <c r="BT919" s="8" t="str">
        <f t="shared" si="95"/>
        <v/>
      </c>
    </row>
    <row r="920" spans="1:72">
      <c r="A920" s="47" t="str">
        <f t="shared" si="91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90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92"/>
        <v>Aderente</v>
      </c>
      <c r="BR920" s="19" t="str">
        <f t="shared" si="93"/>
        <v>*</v>
      </c>
      <c r="BS920" s="19" t="str">
        <f t="shared" si="94"/>
        <v>*</v>
      </c>
      <c r="BT920" s="8" t="str">
        <f t="shared" si="95"/>
        <v/>
      </c>
    </row>
    <row r="921" spans="1:72">
      <c r="A921" s="47" t="str">
        <f t="shared" si="91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90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92"/>
        <v>Aderente</v>
      </c>
      <c r="BR921" s="19" t="str">
        <f t="shared" si="93"/>
        <v>*</v>
      </c>
      <c r="BS921" s="19" t="str">
        <f t="shared" si="94"/>
        <v>*</v>
      </c>
      <c r="BT921" s="8" t="str">
        <f t="shared" si="95"/>
        <v/>
      </c>
    </row>
    <row r="922" spans="1:72">
      <c r="A922" s="47" t="str">
        <f t="shared" si="91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90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92"/>
        <v>Aderente</v>
      </c>
      <c r="BR922" s="19" t="str">
        <f t="shared" si="93"/>
        <v>*</v>
      </c>
      <c r="BS922" s="19" t="str">
        <f t="shared" si="94"/>
        <v>*</v>
      </c>
      <c r="BT922" s="8" t="str">
        <f t="shared" si="95"/>
        <v/>
      </c>
    </row>
    <row r="923" spans="1:72">
      <c r="A923" s="47" t="str">
        <f t="shared" si="91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90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92"/>
        <v>Aderente</v>
      </c>
      <c r="BR923" s="19" t="str">
        <f t="shared" si="93"/>
        <v>*</v>
      </c>
      <c r="BS923" s="19" t="str">
        <f t="shared" si="94"/>
        <v>*</v>
      </c>
      <c r="BT923" s="8" t="str">
        <f t="shared" si="95"/>
        <v/>
      </c>
    </row>
    <row r="924" spans="1:72">
      <c r="A924" s="47" t="str">
        <f t="shared" si="91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90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92"/>
        <v>Aderente</v>
      </c>
      <c r="BR924" s="19" t="str">
        <f t="shared" si="93"/>
        <v>*</v>
      </c>
      <c r="BS924" s="19" t="str">
        <f t="shared" si="94"/>
        <v>*</v>
      </c>
      <c r="BT924" s="8" t="str">
        <f t="shared" si="95"/>
        <v/>
      </c>
    </row>
    <row r="925" spans="1:72">
      <c r="A925" s="47" t="str">
        <f t="shared" si="91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90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92"/>
        <v>Aderente</v>
      </c>
      <c r="BR925" s="19" t="str">
        <f t="shared" si="93"/>
        <v>*</v>
      </c>
      <c r="BS925" s="19" t="str">
        <f t="shared" si="94"/>
        <v>*</v>
      </c>
      <c r="BT925" s="8" t="str">
        <f t="shared" si="95"/>
        <v/>
      </c>
    </row>
    <row r="926" spans="1:72">
      <c r="A926" s="47" t="str">
        <f t="shared" si="91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90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92"/>
        <v>Aderente</v>
      </c>
      <c r="BR926" s="19" t="str">
        <f t="shared" si="93"/>
        <v>*</v>
      </c>
      <c r="BS926" s="19" t="str">
        <f t="shared" si="94"/>
        <v>*</v>
      </c>
      <c r="BT926" s="8" t="str">
        <f t="shared" si="95"/>
        <v/>
      </c>
    </row>
    <row r="927" spans="1:72">
      <c r="A927" s="47" t="str">
        <f t="shared" si="91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90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92"/>
        <v>Aderente</v>
      </c>
      <c r="BR927" s="19" t="str">
        <f t="shared" si="93"/>
        <v>*</v>
      </c>
      <c r="BS927" s="19" t="str">
        <f t="shared" si="94"/>
        <v>*</v>
      </c>
      <c r="BT927" s="8" t="str">
        <f t="shared" si="95"/>
        <v/>
      </c>
    </row>
    <row r="928" spans="1:72">
      <c r="A928" s="47" t="str">
        <f t="shared" si="91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90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92"/>
        <v>Aderente</v>
      </c>
      <c r="BR928" s="19" t="str">
        <f t="shared" si="93"/>
        <v>*</v>
      </c>
      <c r="BS928" s="19" t="str">
        <f t="shared" si="94"/>
        <v>*</v>
      </c>
      <c r="BT928" s="8" t="str">
        <f t="shared" si="95"/>
        <v/>
      </c>
    </row>
    <row r="929" spans="1:72">
      <c r="A929" s="47" t="str">
        <f t="shared" si="91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90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92"/>
        <v>Aderente</v>
      </c>
      <c r="BR929" s="19" t="str">
        <f t="shared" si="93"/>
        <v>*</v>
      </c>
      <c r="BS929" s="19" t="str">
        <f t="shared" si="94"/>
        <v>*</v>
      </c>
      <c r="BT929" s="8" t="str">
        <f t="shared" si="95"/>
        <v/>
      </c>
    </row>
    <row r="930" spans="1:72">
      <c r="A930" s="47" t="str">
        <f t="shared" si="91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90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92"/>
        <v>Aderente</v>
      </c>
      <c r="BR930" s="19" t="str">
        <f t="shared" si="93"/>
        <v>*</v>
      </c>
      <c r="BS930" s="19" t="str">
        <f t="shared" si="94"/>
        <v>*</v>
      </c>
      <c r="BT930" s="8" t="str">
        <f t="shared" si="95"/>
        <v/>
      </c>
    </row>
    <row r="931" spans="1:72">
      <c r="A931" s="47" t="str">
        <f t="shared" si="91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90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92"/>
        <v>Aderente</v>
      </c>
      <c r="BR931" s="19" t="str">
        <f t="shared" si="93"/>
        <v>*</v>
      </c>
      <c r="BS931" s="19" t="str">
        <f t="shared" si="94"/>
        <v>*</v>
      </c>
      <c r="BT931" s="8" t="str">
        <f t="shared" si="95"/>
        <v/>
      </c>
    </row>
    <row r="932" spans="1:72">
      <c r="A932" s="47" t="str">
        <f t="shared" si="91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90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92"/>
        <v>Aderente</v>
      </c>
      <c r="BR932" s="19" t="str">
        <f t="shared" si="93"/>
        <v>*</v>
      </c>
      <c r="BS932" s="19" t="str">
        <f t="shared" si="94"/>
        <v>*</v>
      </c>
      <c r="BT932" s="8" t="str">
        <f t="shared" si="95"/>
        <v/>
      </c>
    </row>
    <row r="933" spans="1:72">
      <c r="A933" s="47" t="str">
        <f t="shared" si="91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90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92"/>
        <v>Aderente</v>
      </c>
      <c r="BR933" s="19" t="str">
        <f t="shared" si="93"/>
        <v>*</v>
      </c>
      <c r="BS933" s="19" t="str">
        <f t="shared" si="94"/>
        <v>*</v>
      </c>
      <c r="BT933" s="8" t="str">
        <f t="shared" si="95"/>
        <v/>
      </c>
    </row>
    <row r="934" spans="1:72">
      <c r="A934" s="47" t="str">
        <f t="shared" si="91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90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92"/>
        <v>Aderente</v>
      </c>
      <c r="BR934" s="19" t="str">
        <f t="shared" si="93"/>
        <v>*</v>
      </c>
      <c r="BS934" s="19" t="str">
        <f t="shared" si="94"/>
        <v>*</v>
      </c>
      <c r="BT934" s="8" t="str">
        <f t="shared" si="95"/>
        <v/>
      </c>
    </row>
    <row r="935" spans="1:72">
      <c r="A935" s="47" t="str">
        <f t="shared" si="91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90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92"/>
        <v>Aderente</v>
      </c>
      <c r="BR935" s="19" t="str">
        <f t="shared" si="93"/>
        <v>*</v>
      </c>
      <c r="BS935" s="19" t="str">
        <f t="shared" si="94"/>
        <v>*</v>
      </c>
      <c r="BT935" s="8" t="str">
        <f t="shared" si="95"/>
        <v/>
      </c>
    </row>
    <row r="936" spans="1:72">
      <c r="A936" s="47" t="str">
        <f t="shared" si="91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90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92"/>
        <v>Aderente</v>
      </c>
      <c r="BR936" s="19" t="str">
        <f t="shared" si="93"/>
        <v>*</v>
      </c>
      <c r="BS936" s="19" t="str">
        <f t="shared" si="94"/>
        <v>*</v>
      </c>
      <c r="BT936" s="8" t="str">
        <f t="shared" si="95"/>
        <v/>
      </c>
    </row>
    <row r="937" spans="1:72">
      <c r="A937" s="47" t="str">
        <f t="shared" si="91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90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92"/>
        <v>Aderente</v>
      </c>
      <c r="BR937" s="19" t="str">
        <f t="shared" si="93"/>
        <v>*</v>
      </c>
      <c r="BS937" s="19" t="str">
        <f t="shared" si="94"/>
        <v>*</v>
      </c>
      <c r="BT937" s="8" t="str">
        <f t="shared" si="95"/>
        <v/>
      </c>
    </row>
    <row r="938" spans="1:72">
      <c r="A938" s="47" t="str">
        <f t="shared" si="91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90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92"/>
        <v>Aderente</v>
      </c>
      <c r="BR938" s="19" t="str">
        <f t="shared" si="93"/>
        <v>*</v>
      </c>
      <c r="BS938" s="19" t="str">
        <f t="shared" si="94"/>
        <v>*</v>
      </c>
      <c r="BT938" s="8" t="str">
        <f t="shared" si="95"/>
        <v/>
      </c>
    </row>
    <row r="939" spans="1:72">
      <c r="A939" s="47" t="str">
        <f t="shared" si="91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90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92"/>
        <v>Aderente</v>
      </c>
      <c r="BR939" s="19" t="str">
        <f t="shared" si="93"/>
        <v>*</v>
      </c>
      <c r="BS939" s="19" t="str">
        <f t="shared" si="94"/>
        <v>*</v>
      </c>
      <c r="BT939" s="8" t="str">
        <f t="shared" si="95"/>
        <v/>
      </c>
    </row>
    <row r="940" spans="1:72">
      <c r="A940" s="47" t="str">
        <f t="shared" si="91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90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92"/>
        <v>Aderente</v>
      </c>
      <c r="BR940" s="19" t="str">
        <f t="shared" si="93"/>
        <v>*</v>
      </c>
      <c r="BS940" s="19" t="str">
        <f t="shared" si="94"/>
        <v>*</v>
      </c>
      <c r="BT940" s="8" t="str">
        <f t="shared" si="95"/>
        <v/>
      </c>
    </row>
    <row r="941" spans="1:72">
      <c r="A941" s="47" t="str">
        <f t="shared" si="91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90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92"/>
        <v>Aderente</v>
      </c>
      <c r="BR941" s="19" t="str">
        <f t="shared" si="93"/>
        <v>*</v>
      </c>
      <c r="BS941" s="19" t="str">
        <f t="shared" si="94"/>
        <v>*</v>
      </c>
      <c r="BT941" s="8" t="str">
        <f t="shared" si="95"/>
        <v/>
      </c>
    </row>
    <row r="942" spans="1:72">
      <c r="A942" s="47" t="str">
        <f t="shared" si="91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90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92"/>
        <v>Aderente</v>
      </c>
      <c r="BR942" s="19" t="str">
        <f t="shared" si="93"/>
        <v>*</v>
      </c>
      <c r="BS942" s="19" t="str">
        <f t="shared" si="94"/>
        <v>*</v>
      </c>
      <c r="BT942" s="8" t="str">
        <f t="shared" si="95"/>
        <v/>
      </c>
    </row>
    <row r="943" spans="1:72">
      <c r="A943" s="47" t="str">
        <f t="shared" si="91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90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92"/>
        <v>Aderente</v>
      </c>
      <c r="BR943" s="19" t="str">
        <f t="shared" si="93"/>
        <v>*</v>
      </c>
      <c r="BS943" s="19" t="str">
        <f t="shared" si="94"/>
        <v>*</v>
      </c>
      <c r="BT943" s="8" t="str">
        <f t="shared" si="95"/>
        <v/>
      </c>
    </row>
    <row r="944" spans="1:72">
      <c r="A944" s="47" t="str">
        <f t="shared" si="91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90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92"/>
        <v>Aderente</v>
      </c>
      <c r="BR944" s="19" t="str">
        <f t="shared" si="93"/>
        <v>*</v>
      </c>
      <c r="BS944" s="19" t="str">
        <f t="shared" si="94"/>
        <v>*</v>
      </c>
      <c r="BT944" s="8" t="str">
        <f t="shared" si="95"/>
        <v/>
      </c>
    </row>
    <row r="945" spans="1:72">
      <c r="A945" s="47" t="str">
        <f t="shared" si="91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90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92"/>
        <v>Aderente</v>
      </c>
      <c r="BR945" s="19" t="str">
        <f t="shared" si="93"/>
        <v>*</v>
      </c>
      <c r="BS945" s="19" t="str">
        <f t="shared" si="94"/>
        <v>*</v>
      </c>
      <c r="BT945" s="8" t="str">
        <f t="shared" si="95"/>
        <v/>
      </c>
    </row>
    <row r="946" spans="1:72">
      <c r="A946" s="47" t="str">
        <f t="shared" si="91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90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92"/>
        <v>Aderente</v>
      </c>
      <c r="BR946" s="19" t="str">
        <f t="shared" si="93"/>
        <v>*</v>
      </c>
      <c r="BS946" s="19" t="str">
        <f t="shared" si="94"/>
        <v>*</v>
      </c>
      <c r="BT946" s="8" t="str">
        <f t="shared" si="95"/>
        <v/>
      </c>
    </row>
    <row r="947" spans="1:72">
      <c r="A947" s="47" t="str">
        <f t="shared" si="91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90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92"/>
        <v>Aderente</v>
      </c>
      <c r="BR947" s="19" t="str">
        <f t="shared" si="93"/>
        <v>*</v>
      </c>
      <c r="BS947" s="19" t="str">
        <f t="shared" si="94"/>
        <v>*</v>
      </c>
      <c r="BT947" s="8" t="str">
        <f t="shared" si="95"/>
        <v/>
      </c>
    </row>
    <row r="948" spans="1:72">
      <c r="A948" s="47" t="str">
        <f t="shared" si="91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90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92"/>
        <v>Aderente</v>
      </c>
      <c r="BR948" s="19" t="str">
        <f t="shared" si="93"/>
        <v>*</v>
      </c>
      <c r="BS948" s="19" t="str">
        <f t="shared" si="94"/>
        <v>*</v>
      </c>
      <c r="BT948" s="8" t="str">
        <f t="shared" si="95"/>
        <v/>
      </c>
    </row>
    <row r="949" spans="1:72">
      <c r="A949" s="47" t="str">
        <f t="shared" si="91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90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92"/>
        <v>Aderente</v>
      </c>
      <c r="BR949" s="19" t="str">
        <f t="shared" si="93"/>
        <v>*</v>
      </c>
      <c r="BS949" s="19" t="str">
        <f t="shared" si="94"/>
        <v>*</v>
      </c>
      <c r="BT949" s="8" t="str">
        <f t="shared" si="95"/>
        <v/>
      </c>
    </row>
    <row r="950" spans="1:72">
      <c r="A950" s="47" t="str">
        <f t="shared" si="91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90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92"/>
        <v>Aderente</v>
      </c>
      <c r="BR950" s="19" t="str">
        <f t="shared" si="93"/>
        <v>*</v>
      </c>
      <c r="BS950" s="19" t="str">
        <f t="shared" si="94"/>
        <v>*</v>
      </c>
      <c r="BT950" s="8" t="str">
        <f t="shared" si="95"/>
        <v/>
      </c>
    </row>
    <row r="951" spans="1:72">
      <c r="A951" s="47" t="str">
        <f t="shared" si="91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90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92"/>
        <v>Aderente</v>
      </c>
      <c r="BR951" s="19" t="str">
        <f t="shared" si="93"/>
        <v>*</v>
      </c>
      <c r="BS951" s="19" t="str">
        <f t="shared" si="94"/>
        <v>*</v>
      </c>
      <c r="BT951" s="8" t="str">
        <f t="shared" si="95"/>
        <v/>
      </c>
    </row>
    <row r="952" spans="1:72">
      <c r="A952" s="47" t="str">
        <f t="shared" si="91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90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92"/>
        <v>Aderente</v>
      </c>
      <c r="BR952" s="19" t="str">
        <f t="shared" si="93"/>
        <v>*</v>
      </c>
      <c r="BS952" s="19" t="str">
        <f t="shared" si="94"/>
        <v>*</v>
      </c>
      <c r="BT952" s="8" t="str">
        <f t="shared" si="95"/>
        <v/>
      </c>
    </row>
    <row r="953" spans="1:72">
      <c r="A953" s="47" t="str">
        <f t="shared" si="91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90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92"/>
        <v>Aderente</v>
      </c>
      <c r="BR953" s="19" t="str">
        <f t="shared" si="93"/>
        <v>*</v>
      </c>
      <c r="BS953" s="19" t="str">
        <f t="shared" si="94"/>
        <v>*</v>
      </c>
      <c r="BT953" s="8" t="str">
        <f t="shared" si="95"/>
        <v/>
      </c>
    </row>
    <row r="954" spans="1:72">
      <c r="A954" s="47" t="str">
        <f t="shared" si="91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90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92"/>
        <v>Aderente</v>
      </c>
      <c r="BR954" s="19" t="str">
        <f t="shared" si="93"/>
        <v>*</v>
      </c>
      <c r="BS954" s="19" t="str">
        <f t="shared" si="94"/>
        <v>*</v>
      </c>
      <c r="BT954" s="8" t="str">
        <f t="shared" si="95"/>
        <v/>
      </c>
    </row>
    <row r="955" spans="1:72">
      <c r="A955" s="47" t="str">
        <f t="shared" si="91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90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92"/>
        <v>Aderente</v>
      </c>
      <c r="BR955" s="19" t="str">
        <f t="shared" si="93"/>
        <v>*</v>
      </c>
      <c r="BS955" s="19" t="str">
        <f t="shared" si="94"/>
        <v>*</v>
      </c>
      <c r="BT955" s="8" t="str">
        <f t="shared" si="95"/>
        <v/>
      </c>
    </row>
    <row r="956" spans="1:72">
      <c r="A956" s="47" t="str">
        <f t="shared" si="91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90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92"/>
        <v>Aderente</v>
      </c>
      <c r="BR956" s="19" t="str">
        <f t="shared" si="93"/>
        <v>*</v>
      </c>
      <c r="BS956" s="19" t="str">
        <f t="shared" si="94"/>
        <v>*</v>
      </c>
      <c r="BT956" s="8" t="str">
        <f t="shared" si="95"/>
        <v/>
      </c>
    </row>
    <row r="957" spans="1:72">
      <c r="A957" s="47" t="str">
        <f t="shared" si="91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90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92"/>
        <v>Aderente</v>
      </c>
      <c r="BR957" s="19" t="str">
        <f t="shared" si="93"/>
        <v>*</v>
      </c>
      <c r="BS957" s="19" t="str">
        <f t="shared" si="94"/>
        <v>*</v>
      </c>
      <c r="BT957" s="8" t="str">
        <f t="shared" si="95"/>
        <v/>
      </c>
    </row>
    <row r="958" spans="1:72">
      <c r="A958" s="47" t="str">
        <f t="shared" si="91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90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92"/>
        <v>Aderente</v>
      </c>
      <c r="BR958" s="19" t="str">
        <f t="shared" si="93"/>
        <v>*</v>
      </c>
      <c r="BS958" s="19" t="str">
        <f t="shared" si="94"/>
        <v>*</v>
      </c>
      <c r="BT958" s="8" t="str">
        <f t="shared" si="95"/>
        <v/>
      </c>
    </row>
    <row r="959" spans="1:72">
      <c r="A959" s="47" t="str">
        <f t="shared" si="91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90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92"/>
        <v>Aderente</v>
      </c>
      <c r="BR959" s="19" t="str">
        <f t="shared" si="93"/>
        <v>*</v>
      </c>
      <c r="BS959" s="19" t="str">
        <f t="shared" si="94"/>
        <v>*</v>
      </c>
      <c r="BT959" s="8" t="str">
        <f t="shared" si="95"/>
        <v/>
      </c>
    </row>
    <row r="960" spans="1:72">
      <c r="A960" s="47" t="str">
        <f t="shared" si="91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90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92"/>
        <v>Aderente</v>
      </c>
      <c r="BR960" s="19" t="str">
        <f t="shared" si="93"/>
        <v>*</v>
      </c>
      <c r="BS960" s="19" t="str">
        <f t="shared" si="94"/>
        <v>*</v>
      </c>
      <c r="BT960" s="8" t="str">
        <f t="shared" si="95"/>
        <v/>
      </c>
    </row>
    <row r="961" spans="1:72">
      <c r="A961" s="47" t="str">
        <f t="shared" si="91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90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92"/>
        <v>Aderente</v>
      </c>
      <c r="BR961" s="19" t="str">
        <f t="shared" si="93"/>
        <v>*</v>
      </c>
      <c r="BS961" s="19" t="str">
        <f t="shared" si="94"/>
        <v>*</v>
      </c>
      <c r="BT961" s="8" t="str">
        <f t="shared" si="95"/>
        <v/>
      </c>
    </row>
    <row r="962" spans="1:72">
      <c r="A962" s="47" t="str">
        <f t="shared" si="91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90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92"/>
        <v>Aderente</v>
      </c>
      <c r="BR962" s="19" t="str">
        <f t="shared" si="93"/>
        <v>*</v>
      </c>
      <c r="BS962" s="19" t="str">
        <f t="shared" si="94"/>
        <v>*</v>
      </c>
      <c r="BT962" s="8" t="str">
        <f t="shared" si="95"/>
        <v/>
      </c>
    </row>
    <row r="963" spans="1:72">
      <c r="A963" s="47" t="str">
        <f t="shared" si="91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90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92"/>
        <v>Aderente</v>
      </c>
      <c r="BR963" s="19" t="str">
        <f t="shared" si="93"/>
        <v>*</v>
      </c>
      <c r="BS963" s="19" t="str">
        <f t="shared" si="94"/>
        <v>*</v>
      </c>
      <c r="BT963" s="8" t="str">
        <f t="shared" si="95"/>
        <v/>
      </c>
    </row>
    <row r="964" spans="1:72">
      <c r="A964" s="47" t="str">
        <f t="shared" si="91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90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92"/>
        <v>Aderente</v>
      </c>
      <c r="BR964" s="19" t="str">
        <f t="shared" si="93"/>
        <v>*</v>
      </c>
      <c r="BS964" s="19" t="str">
        <f t="shared" si="94"/>
        <v>*</v>
      </c>
      <c r="BT964" s="8" t="str">
        <f t="shared" si="95"/>
        <v/>
      </c>
    </row>
    <row r="965" spans="1:72">
      <c r="A965" s="47" t="str">
        <f t="shared" si="91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90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92"/>
        <v>Aderente</v>
      </c>
      <c r="BR965" s="19" t="str">
        <f t="shared" si="93"/>
        <v>*</v>
      </c>
      <c r="BS965" s="19" t="str">
        <f t="shared" si="94"/>
        <v>*</v>
      </c>
      <c r="BT965" s="8" t="str">
        <f t="shared" si="95"/>
        <v/>
      </c>
    </row>
    <row r="966" spans="1:72">
      <c r="A966" s="47" t="str">
        <f t="shared" si="91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90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92"/>
        <v>Aderente</v>
      </c>
      <c r="BR966" s="19" t="str">
        <f t="shared" si="93"/>
        <v>*</v>
      </c>
      <c r="BS966" s="19" t="str">
        <f t="shared" si="94"/>
        <v>*</v>
      </c>
      <c r="BT966" s="8" t="str">
        <f t="shared" si="95"/>
        <v/>
      </c>
    </row>
    <row r="967" spans="1:72">
      <c r="A967" s="47" t="str">
        <f t="shared" si="91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ref="AY967:AY1001" si="96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92"/>
        <v>Aderente</v>
      </c>
      <c r="BR967" s="19" t="str">
        <f t="shared" si="93"/>
        <v>*</v>
      </c>
      <c r="BS967" s="19" t="str">
        <f t="shared" si="94"/>
        <v>*</v>
      </c>
      <c r="BT967" s="8" t="str">
        <f t="shared" si="95"/>
        <v/>
      </c>
    </row>
    <row r="968" spans="1:72">
      <c r="A968" s="47" t="str">
        <f t="shared" ref="A968:A1001" si="97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si="96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8">IF(AND(BR968&lt;1,BS968&lt;1),"Produção e Intervalo",IF(BR968&lt;1,"Intervalo",IF(BS968&lt;1,"Produção","Aderente")))</f>
        <v>Aderente</v>
      </c>
      <c r="BR968" s="19" t="str">
        <f t="shared" ref="BR968:BR1001" si="99">IF(OR(B968="",F968=""),"*",AY968/P968)</f>
        <v>*</v>
      </c>
      <c r="BS968" s="19" t="str">
        <f t="shared" ref="BS968:BS1001" si="100">IF(OR(B968="",F968=""),"*",BA968/Q968)</f>
        <v>*</v>
      </c>
      <c r="BT968" s="8" t="str">
        <f t="shared" ref="BT968:BT1001" si="101">IF(BN968="","",SUBSTITUTE(BM968," ","")&amp;SUBSTITUTE(BN968," ",""))</f>
        <v/>
      </c>
    </row>
    <row r="969" spans="1:72">
      <c r="A969" s="47" t="str">
        <f t="shared" si="97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6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8"/>
        <v>Aderente</v>
      </c>
      <c r="BR969" s="19" t="str">
        <f t="shared" si="99"/>
        <v>*</v>
      </c>
      <c r="BS969" s="19" t="str">
        <f t="shared" si="100"/>
        <v>*</v>
      </c>
      <c r="BT969" s="8" t="str">
        <f t="shared" si="101"/>
        <v/>
      </c>
    </row>
    <row r="970" spans="1:72">
      <c r="A970" s="47" t="str">
        <f t="shared" si="97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6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8"/>
        <v>Aderente</v>
      </c>
      <c r="BR970" s="19" t="str">
        <f t="shared" si="99"/>
        <v>*</v>
      </c>
      <c r="BS970" s="19" t="str">
        <f t="shared" si="100"/>
        <v>*</v>
      </c>
      <c r="BT970" s="8" t="str">
        <f t="shared" si="101"/>
        <v/>
      </c>
    </row>
    <row r="971" spans="1:72">
      <c r="A971" s="47" t="str">
        <f t="shared" si="97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6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8"/>
        <v>Aderente</v>
      </c>
      <c r="BR971" s="19" t="str">
        <f t="shared" si="99"/>
        <v>*</v>
      </c>
      <c r="BS971" s="19" t="str">
        <f t="shared" si="100"/>
        <v>*</v>
      </c>
      <c r="BT971" s="8" t="str">
        <f t="shared" si="101"/>
        <v/>
      </c>
    </row>
    <row r="972" spans="1:72">
      <c r="A972" s="47" t="str">
        <f t="shared" si="97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6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8"/>
        <v>Aderente</v>
      </c>
      <c r="BR972" s="19" t="str">
        <f t="shared" si="99"/>
        <v>*</v>
      </c>
      <c r="BS972" s="19" t="str">
        <f t="shared" si="100"/>
        <v>*</v>
      </c>
      <c r="BT972" s="8" t="str">
        <f t="shared" si="101"/>
        <v/>
      </c>
    </row>
    <row r="973" spans="1:72">
      <c r="A973" s="47" t="str">
        <f t="shared" si="97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6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8"/>
        <v>Aderente</v>
      </c>
      <c r="BR973" s="19" t="str">
        <f t="shared" si="99"/>
        <v>*</v>
      </c>
      <c r="BS973" s="19" t="str">
        <f t="shared" si="100"/>
        <v>*</v>
      </c>
      <c r="BT973" s="8" t="str">
        <f t="shared" si="101"/>
        <v/>
      </c>
    </row>
    <row r="974" spans="1:72">
      <c r="A974" s="47" t="str">
        <f t="shared" si="97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6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8"/>
        <v>Aderente</v>
      </c>
      <c r="BR974" s="19" t="str">
        <f t="shared" si="99"/>
        <v>*</v>
      </c>
      <c r="BS974" s="19" t="str">
        <f t="shared" si="100"/>
        <v>*</v>
      </c>
      <c r="BT974" s="8" t="str">
        <f t="shared" si="101"/>
        <v/>
      </c>
    </row>
    <row r="975" spans="1:72">
      <c r="A975" s="47" t="str">
        <f t="shared" si="97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6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8"/>
        <v>Aderente</v>
      </c>
      <c r="BR975" s="19" t="str">
        <f t="shared" si="99"/>
        <v>*</v>
      </c>
      <c r="BS975" s="19" t="str">
        <f t="shared" si="100"/>
        <v>*</v>
      </c>
      <c r="BT975" s="8" t="str">
        <f t="shared" si="101"/>
        <v/>
      </c>
    </row>
    <row r="976" spans="1:72">
      <c r="A976" s="47" t="str">
        <f t="shared" si="97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6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8"/>
        <v>Aderente</v>
      </c>
      <c r="BR976" s="19" t="str">
        <f t="shared" si="99"/>
        <v>*</v>
      </c>
      <c r="BS976" s="19" t="str">
        <f t="shared" si="100"/>
        <v>*</v>
      </c>
      <c r="BT976" s="8" t="str">
        <f t="shared" si="101"/>
        <v/>
      </c>
    </row>
    <row r="977" spans="1:72">
      <c r="A977" s="47" t="str">
        <f t="shared" si="97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6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8"/>
        <v>Aderente</v>
      </c>
      <c r="BR977" s="19" t="str">
        <f t="shared" si="99"/>
        <v>*</v>
      </c>
      <c r="BS977" s="19" t="str">
        <f t="shared" si="100"/>
        <v>*</v>
      </c>
      <c r="BT977" s="8" t="str">
        <f t="shared" si="101"/>
        <v/>
      </c>
    </row>
    <row r="978" spans="1:72">
      <c r="A978" s="47" t="str">
        <f t="shared" si="97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6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8"/>
        <v>Aderente</v>
      </c>
      <c r="BR978" s="19" t="str">
        <f t="shared" si="99"/>
        <v>*</v>
      </c>
      <c r="BS978" s="19" t="str">
        <f t="shared" si="100"/>
        <v>*</v>
      </c>
      <c r="BT978" s="8" t="str">
        <f t="shared" si="101"/>
        <v/>
      </c>
    </row>
    <row r="979" spans="1:72">
      <c r="A979" s="47" t="str">
        <f t="shared" si="97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6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8"/>
        <v>Aderente</v>
      </c>
      <c r="BR979" s="19" t="str">
        <f t="shared" si="99"/>
        <v>*</v>
      </c>
      <c r="BS979" s="19" t="str">
        <f t="shared" si="100"/>
        <v>*</v>
      </c>
      <c r="BT979" s="8" t="str">
        <f t="shared" si="101"/>
        <v/>
      </c>
    </row>
    <row r="980" spans="1:72">
      <c r="A980" s="47" t="str">
        <f t="shared" si="97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6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8"/>
        <v>Aderente</v>
      </c>
      <c r="BR980" s="19" t="str">
        <f t="shared" si="99"/>
        <v>*</v>
      </c>
      <c r="BS980" s="19" t="str">
        <f t="shared" si="100"/>
        <v>*</v>
      </c>
      <c r="BT980" s="8" t="str">
        <f t="shared" si="101"/>
        <v/>
      </c>
    </row>
    <row r="981" spans="1:72">
      <c r="A981" s="47" t="str">
        <f t="shared" si="97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6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8"/>
        <v>Aderente</v>
      </c>
      <c r="BR981" s="19" t="str">
        <f t="shared" si="99"/>
        <v>*</v>
      </c>
      <c r="BS981" s="19" t="str">
        <f t="shared" si="100"/>
        <v>*</v>
      </c>
      <c r="BT981" s="8" t="str">
        <f t="shared" si="101"/>
        <v/>
      </c>
    </row>
    <row r="982" spans="1:72">
      <c r="A982" s="47" t="str">
        <f t="shared" si="97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6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8"/>
        <v>Aderente</v>
      </c>
      <c r="BR982" s="19" t="str">
        <f t="shared" si="99"/>
        <v>*</v>
      </c>
      <c r="BS982" s="19" t="str">
        <f t="shared" si="100"/>
        <v>*</v>
      </c>
      <c r="BT982" s="8" t="str">
        <f t="shared" si="101"/>
        <v/>
      </c>
    </row>
    <row r="983" spans="1:72">
      <c r="A983" s="47" t="str">
        <f t="shared" si="97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6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8"/>
        <v>Aderente</v>
      </c>
      <c r="BR983" s="19" t="str">
        <f t="shared" si="99"/>
        <v>*</v>
      </c>
      <c r="BS983" s="19" t="str">
        <f t="shared" si="100"/>
        <v>*</v>
      </c>
      <c r="BT983" s="8" t="str">
        <f t="shared" si="101"/>
        <v/>
      </c>
    </row>
    <row r="984" spans="1:72">
      <c r="A984" s="47" t="str">
        <f t="shared" si="97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6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8"/>
        <v>Aderente</v>
      </c>
      <c r="BR984" s="19" t="str">
        <f t="shared" si="99"/>
        <v>*</v>
      </c>
      <c r="BS984" s="19" t="str">
        <f t="shared" si="100"/>
        <v>*</v>
      </c>
      <c r="BT984" s="8" t="str">
        <f t="shared" si="101"/>
        <v/>
      </c>
    </row>
    <row r="985" spans="1:72">
      <c r="A985" s="47" t="str">
        <f t="shared" si="97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6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8"/>
        <v>Aderente</v>
      </c>
      <c r="BR985" s="19" t="str">
        <f t="shared" si="99"/>
        <v>*</v>
      </c>
      <c r="BS985" s="19" t="str">
        <f t="shared" si="100"/>
        <v>*</v>
      </c>
      <c r="BT985" s="8" t="str">
        <f t="shared" si="101"/>
        <v/>
      </c>
    </row>
    <row r="986" spans="1:72">
      <c r="A986" s="47" t="str">
        <f t="shared" si="97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6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8"/>
        <v>Aderente</v>
      </c>
      <c r="BR986" s="19" t="str">
        <f t="shared" si="99"/>
        <v>*</v>
      </c>
      <c r="BS986" s="19" t="str">
        <f t="shared" si="100"/>
        <v>*</v>
      </c>
      <c r="BT986" s="8" t="str">
        <f t="shared" si="101"/>
        <v/>
      </c>
    </row>
    <row r="987" spans="1:72">
      <c r="A987" s="47" t="str">
        <f t="shared" si="97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6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8"/>
        <v>Aderente</v>
      </c>
      <c r="BR987" s="19" t="str">
        <f t="shared" si="99"/>
        <v>*</v>
      </c>
      <c r="BS987" s="19" t="str">
        <f t="shared" si="100"/>
        <v>*</v>
      </c>
      <c r="BT987" s="8" t="str">
        <f t="shared" si="101"/>
        <v/>
      </c>
    </row>
    <row r="988" spans="1:72">
      <c r="A988" s="47" t="str">
        <f t="shared" si="97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6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8"/>
        <v>Aderente</v>
      </c>
      <c r="BR988" s="19" t="str">
        <f t="shared" si="99"/>
        <v>*</v>
      </c>
      <c r="BS988" s="19" t="str">
        <f t="shared" si="100"/>
        <v>*</v>
      </c>
      <c r="BT988" s="8" t="str">
        <f t="shared" si="101"/>
        <v/>
      </c>
    </row>
    <row r="989" spans="1:72">
      <c r="A989" s="47" t="str">
        <f t="shared" si="97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6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8"/>
        <v>Aderente</v>
      </c>
      <c r="BR989" s="19" t="str">
        <f t="shared" si="99"/>
        <v>*</v>
      </c>
      <c r="BS989" s="19" t="str">
        <f t="shared" si="100"/>
        <v>*</v>
      </c>
      <c r="BT989" s="8" t="str">
        <f t="shared" si="101"/>
        <v/>
      </c>
    </row>
    <row r="990" spans="1:72">
      <c r="A990" s="47" t="str">
        <f t="shared" si="97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6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8"/>
        <v>Aderente</v>
      </c>
      <c r="BR990" s="19" t="str">
        <f t="shared" si="99"/>
        <v>*</v>
      </c>
      <c r="BS990" s="19" t="str">
        <f t="shared" si="100"/>
        <v>*</v>
      </c>
      <c r="BT990" s="8" t="str">
        <f t="shared" si="101"/>
        <v/>
      </c>
    </row>
    <row r="991" spans="1:72">
      <c r="A991" s="47" t="str">
        <f t="shared" si="97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6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8"/>
        <v>Aderente</v>
      </c>
      <c r="BR991" s="19" t="str">
        <f t="shared" si="99"/>
        <v>*</v>
      </c>
      <c r="BS991" s="19" t="str">
        <f t="shared" si="100"/>
        <v>*</v>
      </c>
      <c r="BT991" s="8" t="str">
        <f t="shared" si="101"/>
        <v/>
      </c>
    </row>
    <row r="992" spans="1:72">
      <c r="A992" s="47" t="str">
        <f t="shared" si="97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6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8"/>
        <v>Aderente</v>
      </c>
      <c r="BR992" s="19" t="str">
        <f t="shared" si="99"/>
        <v>*</v>
      </c>
      <c r="BS992" s="19" t="str">
        <f t="shared" si="100"/>
        <v>*</v>
      </c>
      <c r="BT992" s="8" t="str">
        <f t="shared" si="101"/>
        <v/>
      </c>
    </row>
    <row r="993" spans="1:72">
      <c r="A993" s="47" t="str">
        <f t="shared" si="97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6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8"/>
        <v>Aderente</v>
      </c>
      <c r="BR993" s="19" t="str">
        <f t="shared" si="99"/>
        <v>*</v>
      </c>
      <c r="BS993" s="19" t="str">
        <f t="shared" si="100"/>
        <v>*</v>
      </c>
      <c r="BT993" s="8" t="str">
        <f t="shared" si="101"/>
        <v/>
      </c>
    </row>
    <row r="994" spans="1:72">
      <c r="A994" s="47" t="str">
        <f t="shared" si="97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6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8"/>
        <v>Aderente</v>
      </c>
      <c r="BR994" s="19" t="str">
        <f t="shared" si="99"/>
        <v>*</v>
      </c>
      <c r="BS994" s="19" t="str">
        <f t="shared" si="100"/>
        <v>*</v>
      </c>
      <c r="BT994" s="8" t="str">
        <f t="shared" si="101"/>
        <v/>
      </c>
    </row>
    <row r="995" spans="1:72">
      <c r="A995" s="47" t="str">
        <f t="shared" si="97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6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8"/>
        <v>Aderente</v>
      </c>
      <c r="BR995" s="19" t="str">
        <f t="shared" si="99"/>
        <v>*</v>
      </c>
      <c r="BS995" s="19" t="str">
        <f t="shared" si="100"/>
        <v>*</v>
      </c>
      <c r="BT995" s="8" t="str">
        <f t="shared" si="101"/>
        <v/>
      </c>
    </row>
    <row r="996" spans="1:72">
      <c r="A996" s="47" t="str">
        <f t="shared" si="97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6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8"/>
        <v>Aderente</v>
      </c>
      <c r="BR996" s="19" t="str">
        <f t="shared" si="99"/>
        <v>*</v>
      </c>
      <c r="BS996" s="19" t="str">
        <f t="shared" si="100"/>
        <v>*</v>
      </c>
      <c r="BT996" s="8" t="str">
        <f t="shared" si="101"/>
        <v/>
      </c>
    </row>
    <row r="997" spans="1:72">
      <c r="A997" s="47" t="str">
        <f t="shared" si="97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6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8"/>
        <v>Aderente</v>
      </c>
      <c r="BR997" s="19" t="str">
        <f t="shared" si="99"/>
        <v>*</v>
      </c>
      <c r="BS997" s="19" t="str">
        <f t="shared" si="100"/>
        <v>*</v>
      </c>
      <c r="BT997" s="8" t="str">
        <f t="shared" si="101"/>
        <v/>
      </c>
    </row>
    <row r="998" spans="1:72">
      <c r="A998" s="47" t="str">
        <f t="shared" si="97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6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8"/>
        <v>Aderente</v>
      </c>
      <c r="BR998" s="19" t="str">
        <f t="shared" si="99"/>
        <v>*</v>
      </c>
      <c r="BS998" s="19" t="str">
        <f t="shared" si="100"/>
        <v>*</v>
      </c>
      <c r="BT998" s="8" t="str">
        <f t="shared" si="101"/>
        <v/>
      </c>
    </row>
    <row r="999" spans="1:72">
      <c r="A999" s="47" t="str">
        <f t="shared" si="97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6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8"/>
        <v>Aderente</v>
      </c>
      <c r="BR999" s="19" t="str">
        <f t="shared" si="99"/>
        <v>*</v>
      </c>
      <c r="BS999" s="19" t="str">
        <f t="shared" si="100"/>
        <v>*</v>
      </c>
      <c r="BT999" s="8" t="str">
        <f t="shared" si="101"/>
        <v/>
      </c>
    </row>
    <row r="1000" spans="1:72">
      <c r="A1000" s="47" t="str">
        <f t="shared" si="97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6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8"/>
        <v>Aderente</v>
      </c>
      <c r="BR1000" s="19" t="str">
        <f t="shared" si="99"/>
        <v>*</v>
      </c>
      <c r="BS1000" s="19" t="str">
        <f t="shared" si="100"/>
        <v>*</v>
      </c>
      <c r="BT1000" s="8" t="str">
        <f t="shared" si="101"/>
        <v/>
      </c>
    </row>
    <row r="1001" spans="1:72">
      <c r="A1001" s="47" t="str">
        <f t="shared" si="97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6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8"/>
        <v>Aderente</v>
      </c>
      <c r="BR1001" s="19" t="str">
        <f t="shared" si="99"/>
        <v>*</v>
      </c>
      <c r="BS1001" s="19" t="str">
        <f t="shared" si="100"/>
        <v>*</v>
      </c>
      <c r="BT1001" s="8" t="str">
        <f t="shared" si="101"/>
        <v/>
      </c>
    </row>
  </sheetData>
  <protectedRanges>
    <protectedRange sqref="Z28" name="Range1_19_1"/>
  </protectedRanges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27 Y29:Z1001">
    <cfRule type="cellIs" dxfId="171" priority="53882" operator="equal">
      <formula>"OPORTUNIDADE"</formula>
    </cfRule>
  </conditionalFormatting>
  <conditionalFormatting sqref="Y6:Z27 Y29:Z1001">
    <cfRule type="cellIs" dxfId="170" priority="11468" operator="equal">
      <formula>"NÃO"</formula>
    </cfRule>
    <cfRule type="cellIs" dxfId="169" priority="11469" operator="equal">
      <formula>"SIM"</formula>
    </cfRule>
  </conditionalFormatting>
  <conditionalFormatting sqref="AZ6:AZ1001">
    <cfRule type="expression" dxfId="168" priority="53924">
      <formula>#REF!=1</formula>
    </cfRule>
  </conditionalFormatting>
  <conditionalFormatting sqref="BE6:BE1001 U6:U1001 AY6:AY1001">
    <cfRule type="cellIs" dxfId="167" priority="53908" operator="equal">
      <formula>"ERRO"</formula>
    </cfRule>
  </conditionalFormatting>
  <conditionalFormatting sqref="BQ6:BQ1001">
    <cfRule type="cellIs" dxfId="166" priority="53903" operator="equal">
      <formula>"Produção e Intervalo"</formula>
    </cfRule>
    <cfRule type="cellIs" dxfId="165" priority="53904" operator="equal">
      <formula>"Aderente"</formula>
    </cfRule>
    <cfRule type="cellIs" dxfId="164" priority="53905" operator="equal">
      <formula>"Intervalo"</formula>
    </cfRule>
    <cfRule type="cellIs" dxfId="163" priority="53906" operator="equal">
      <formula>"Produção"</formula>
    </cfRule>
    <cfRule type="cellIs" dxfId="162" priority="53907" operator="equal">
      <formula>"ERRO"</formula>
    </cfRule>
  </conditionalFormatting>
  <conditionalFormatting sqref="BR6:BS1001">
    <cfRule type="cellIs" dxfId="161" priority="53885" operator="equal">
      <formula>"*"</formula>
    </cfRule>
    <cfRule type="cellIs" dxfId="160" priority="53886" operator="greaterThanOrEqual">
      <formula>1</formula>
    </cfRule>
    <cfRule type="cellIs" dxfId="159" priority="53887" operator="lessThan">
      <formula>1</formula>
    </cfRule>
  </conditionalFormatting>
  <conditionalFormatting sqref="BH6:BH1001">
    <cfRule type="iconSet" priority="60669">
      <iconSet showValue="0">
        <cfvo type="percent" val="0"/>
        <cfvo type="num" val="1"/>
        <cfvo type="num" val="1" gte="0"/>
      </iconSet>
    </cfRule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71">
      <iconSet showValue="0">
        <cfvo type="percent" val="0"/>
        <cfvo type="num" val="1"/>
        <cfvo type="num" val="1" gte="0"/>
      </iconSet>
    </cfRule>
  </conditionalFormatting>
  <conditionalFormatting sqref="BJ6:BJ1001">
    <cfRule type="iconSet" priority="60672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73">
      <iconSet showValue="0">
        <cfvo type="percent" val="0"/>
        <cfvo type="num" val="1"/>
        <cfvo type="num" val="1" gte="0"/>
      </iconSet>
    </cfRule>
  </conditionalFormatting>
  <conditionalFormatting sqref="BK6 BK8:BK164 BK166:BK1001">
    <cfRule type="iconSet" priority="60674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11" operator="equal">
      <formula>"OPORTUNIDADE"</formula>
    </cfRule>
  </conditionalFormatting>
  <conditionalFormatting sqref="Z28">
    <cfRule type="cellIs" dxfId="157" priority="9" operator="equal">
      <formula>"NÃO"</formula>
    </cfRule>
    <cfRule type="cellIs" dxfId="156" priority="10" operator="equal">
      <formula>"SIM"</formula>
    </cfRule>
  </conditionalFormatting>
  <conditionalFormatting sqref="Y28">
    <cfRule type="cellIs" dxfId="155" priority="8" operator="equal">
      <formula>"OPORTUNIDADE"</formula>
    </cfRule>
  </conditionalFormatting>
  <conditionalFormatting sqref="Y28">
    <cfRule type="cellIs" dxfId="154" priority="6" operator="equal">
      <formula>"NÃO"</formula>
    </cfRule>
    <cfRule type="cellIs" dxfId="153" priority="7" operator="equal">
      <formula>"SIM"</formula>
    </cfRule>
  </conditionalFormatting>
  <conditionalFormatting sqref="BK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M127:BM1001 BN277:BO277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O145 BN6:BN276 BN278:BN1001" xr:uid="{83E6D9B7-9D50-48B7-9A7D-60667A977272}">
      <formula1>INDIRECT(SUBSTITUTE(BM6," ",""))</formula1>
    </dataValidation>
    <dataValidation type="list" allowBlank="1" showInputMessage="1" showErrorMessage="1" sqref="BO6:BO144 BO146:BO276 BO278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14" t="s">
        <v>1505</v>
      </c>
      <c r="C2" s="214"/>
      <c r="D2" s="214"/>
      <c r="E2" s="214"/>
      <c r="F2" s="214"/>
      <c r="G2" s="214"/>
    </row>
    <row r="3" spans="2:7" ht="15" customHeight="1">
      <c r="B3" s="215"/>
      <c r="C3" s="215"/>
      <c r="D3" s="215"/>
      <c r="E3" s="215"/>
      <c r="F3" s="215"/>
      <c r="G3" s="215"/>
    </row>
    <row r="4" spans="2:7">
      <c r="B4" s="160" t="s">
        <v>1506</v>
      </c>
      <c r="C4" s="160" t="s">
        <v>1507</v>
      </c>
      <c r="D4" s="160" t="s">
        <v>1508</v>
      </c>
      <c r="E4" s="160" t="s">
        <v>1509</v>
      </c>
      <c r="F4" s="160" t="s">
        <v>4</v>
      </c>
      <c r="G4" s="160" t="s">
        <v>1510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1511</v>
      </c>
      <c r="C6" s="161">
        <v>407867</v>
      </c>
      <c r="D6" s="161" t="s">
        <v>1512</v>
      </c>
      <c r="E6" s="161" t="s">
        <v>824</v>
      </c>
      <c r="F6" s="161" t="s">
        <v>1513</v>
      </c>
      <c r="G6" s="162"/>
    </row>
    <row r="7" spans="2:7">
      <c r="B7" s="182" t="s">
        <v>1514</v>
      </c>
      <c r="C7" s="182">
        <v>293644</v>
      </c>
      <c r="D7" s="182" t="s">
        <v>1515</v>
      </c>
      <c r="E7" s="182" t="s">
        <v>824</v>
      </c>
      <c r="F7" s="182" t="s">
        <v>1513</v>
      </c>
      <c r="G7" s="183" t="s">
        <v>1516</v>
      </c>
    </row>
    <row r="8" spans="2:7">
      <c r="B8" s="161" t="s">
        <v>1517</v>
      </c>
      <c r="C8" s="161">
        <v>256790</v>
      </c>
      <c r="D8" s="161" t="s">
        <v>1518</v>
      </c>
      <c r="E8" s="161" t="s">
        <v>825</v>
      </c>
      <c r="F8" s="161" t="s">
        <v>1519</v>
      </c>
      <c r="G8" s="162">
        <v>46357</v>
      </c>
    </row>
    <row r="9" spans="2:7" ht="29.25">
      <c r="B9" s="161" t="s">
        <v>1520</v>
      </c>
      <c r="C9" s="161"/>
      <c r="D9" s="161"/>
      <c r="E9" s="161" t="s">
        <v>825</v>
      </c>
      <c r="F9" s="161" t="s">
        <v>1519</v>
      </c>
      <c r="G9" s="162" t="s">
        <v>1521</v>
      </c>
    </row>
    <row r="10" spans="2:7">
      <c r="B10" s="161" t="s">
        <v>1522</v>
      </c>
      <c r="C10" s="161">
        <v>265193</v>
      </c>
      <c r="D10" s="161" t="s">
        <v>1523</v>
      </c>
      <c r="E10" s="161" t="s">
        <v>826</v>
      </c>
      <c r="F10" s="161" t="s">
        <v>54</v>
      </c>
      <c r="G10" s="161" t="s">
        <v>1524</v>
      </c>
    </row>
    <row r="11" spans="2:7">
      <c r="B11" s="161" t="s">
        <v>1525</v>
      </c>
      <c r="C11" s="161">
        <v>293716</v>
      </c>
      <c r="D11" s="161" t="s">
        <v>1526</v>
      </c>
      <c r="E11" s="161" t="s">
        <v>826</v>
      </c>
      <c r="F11" s="161" t="s">
        <v>54</v>
      </c>
      <c r="G11" s="162">
        <v>46204</v>
      </c>
    </row>
    <row r="12" spans="2:7">
      <c r="B12" s="161" t="s">
        <v>1527</v>
      </c>
      <c r="C12" s="161">
        <v>257258</v>
      </c>
      <c r="D12" s="161" t="s">
        <v>1528</v>
      </c>
      <c r="E12" s="161" t="s">
        <v>827</v>
      </c>
      <c r="F12" s="161" t="s">
        <v>71</v>
      </c>
      <c r="G12" s="162">
        <v>46327</v>
      </c>
    </row>
    <row r="13" spans="2:7" ht="29.25">
      <c r="B13" s="161" t="s">
        <v>1529</v>
      </c>
      <c r="C13" s="161">
        <v>371147</v>
      </c>
      <c r="D13" s="161" t="s">
        <v>1530</v>
      </c>
      <c r="E13" s="161" t="s">
        <v>827</v>
      </c>
      <c r="F13" s="161" t="s">
        <v>71</v>
      </c>
      <c r="G13" s="161" t="s">
        <v>1524</v>
      </c>
    </row>
    <row r="14" spans="2:7">
      <c r="B14" s="161" t="s">
        <v>1531</v>
      </c>
      <c r="C14" s="161">
        <v>259230</v>
      </c>
      <c r="D14" s="161" t="s">
        <v>1532</v>
      </c>
      <c r="E14" s="161" t="s">
        <v>827</v>
      </c>
      <c r="F14" s="161" t="s">
        <v>71</v>
      </c>
      <c r="G14" s="162">
        <v>45992</v>
      </c>
    </row>
    <row r="15" spans="2:7">
      <c r="B15" s="161" t="s">
        <v>1533</v>
      </c>
      <c r="C15" s="161">
        <v>370705</v>
      </c>
      <c r="D15" s="161"/>
      <c r="E15" s="161" t="s">
        <v>827</v>
      </c>
      <c r="F15" s="161" t="s">
        <v>71</v>
      </c>
      <c r="G15" s="161" t="s">
        <v>1524</v>
      </c>
    </row>
    <row r="16" spans="2:7" ht="29.25">
      <c r="B16" s="161" t="s">
        <v>1534</v>
      </c>
      <c r="C16" s="161">
        <v>258542</v>
      </c>
      <c r="D16" s="161" t="s">
        <v>1535</v>
      </c>
      <c r="E16" s="161" t="s">
        <v>828</v>
      </c>
      <c r="F16" s="161" t="s">
        <v>335</v>
      </c>
      <c r="G16" s="162">
        <v>45962</v>
      </c>
    </row>
    <row r="17" spans="2:7" ht="29.25">
      <c r="B17" s="161" t="s">
        <v>1536</v>
      </c>
      <c r="C17" s="161">
        <v>257050</v>
      </c>
      <c r="D17" s="161" t="s">
        <v>1537</v>
      </c>
      <c r="E17" s="161" t="s">
        <v>828</v>
      </c>
      <c r="F17" s="161" t="s">
        <v>335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G11" sqref="G11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6" t="s">
        <v>1538</v>
      </c>
      <c r="C2" s="216"/>
      <c r="D2" s="216"/>
      <c r="E2" s="216"/>
      <c r="F2" s="216"/>
      <c r="G2" s="216"/>
    </row>
    <row r="3" spans="2:7" ht="19.5" customHeight="1">
      <c r="B3" s="216"/>
      <c r="C3" s="216"/>
      <c r="D3" s="216"/>
      <c r="E3" s="216"/>
      <c r="F3" s="216"/>
      <c r="G3" s="216"/>
    </row>
    <row r="4" spans="2:7" ht="19.5" customHeight="1">
      <c r="B4" s="163" t="s">
        <v>686</v>
      </c>
      <c r="C4" s="163" t="s">
        <v>1539</v>
      </c>
      <c r="D4" s="163" t="s">
        <v>1540</v>
      </c>
      <c r="E4" s="163" t="s">
        <v>1541</v>
      </c>
      <c r="F4" s="160" t="s">
        <v>1542</v>
      </c>
      <c r="G4" s="163" t="s">
        <v>1543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824</v>
      </c>
      <c r="C6" s="167">
        <v>9341</v>
      </c>
      <c r="D6" s="168">
        <v>46055</v>
      </c>
      <c r="E6" s="167">
        <v>8.5</v>
      </c>
      <c r="F6" s="169" t="s">
        <v>1544</v>
      </c>
      <c r="G6" s="167"/>
    </row>
    <row r="7" spans="2:7" ht="19.5" customHeight="1">
      <c r="B7" s="167" t="s">
        <v>825</v>
      </c>
      <c r="C7" s="167">
        <v>7629</v>
      </c>
      <c r="D7" s="168">
        <v>46062</v>
      </c>
      <c r="E7" s="167">
        <v>11000</v>
      </c>
      <c r="F7" s="169" t="s">
        <v>1545</v>
      </c>
      <c r="G7" s="167"/>
    </row>
    <row r="8" spans="2:7" ht="19.5" customHeight="1">
      <c r="B8" s="167" t="s">
        <v>826</v>
      </c>
      <c r="C8" s="167">
        <v>7694</v>
      </c>
      <c r="D8" s="168">
        <v>46062</v>
      </c>
      <c r="E8" s="167">
        <v>9500</v>
      </c>
      <c r="F8" s="169" t="s">
        <v>1544</v>
      </c>
      <c r="G8" s="167"/>
    </row>
    <row r="9" spans="2:7" ht="19.5" customHeight="1">
      <c r="B9" s="167" t="s">
        <v>827</v>
      </c>
      <c r="C9" s="167">
        <v>7663</v>
      </c>
      <c r="D9" s="168">
        <v>46056</v>
      </c>
      <c r="E9" s="167">
        <v>9000</v>
      </c>
      <c r="F9" s="169" t="s">
        <v>1544</v>
      </c>
      <c r="G9" s="167"/>
    </row>
    <row r="10" spans="2:7" ht="19.5" customHeight="1">
      <c r="B10" s="167" t="s">
        <v>1546</v>
      </c>
      <c r="C10" s="167">
        <v>9038</v>
      </c>
      <c r="D10" s="168">
        <v>46063</v>
      </c>
      <c r="E10" s="167">
        <v>11450</v>
      </c>
      <c r="F10" s="169" t="s">
        <v>1547</v>
      </c>
      <c r="G10" s="167"/>
    </row>
    <row r="11" spans="2:7" ht="19.5" customHeight="1">
      <c r="B11" s="167" t="s">
        <v>744</v>
      </c>
      <c r="C11" s="167" t="s">
        <v>1548</v>
      </c>
      <c r="D11" s="168">
        <v>46056</v>
      </c>
      <c r="E11" s="167">
        <v>9100</v>
      </c>
      <c r="F11" s="169" t="s">
        <v>1549</v>
      </c>
      <c r="G11" s="167" t="s">
        <v>1550</v>
      </c>
    </row>
    <row r="12" spans="2:7" ht="19.5" customHeight="1">
      <c r="B12" s="167" t="s">
        <v>744</v>
      </c>
      <c r="C12" s="167" t="s">
        <v>1551</v>
      </c>
      <c r="D12" s="168">
        <v>46058</v>
      </c>
      <c r="E12" s="167">
        <v>12000</v>
      </c>
      <c r="F12" s="169" t="s">
        <v>1544</v>
      </c>
      <c r="G12" s="167"/>
    </row>
    <row r="13" spans="2:7" ht="19.5" customHeight="1">
      <c r="B13" s="167" t="s">
        <v>744</v>
      </c>
      <c r="C13" s="167" t="s">
        <v>1552</v>
      </c>
      <c r="D13" s="168">
        <v>46058</v>
      </c>
      <c r="E13" s="167">
        <v>12000</v>
      </c>
      <c r="F13" s="169" t="s">
        <v>1544</v>
      </c>
      <c r="G13" s="167"/>
    </row>
    <row r="14" spans="2:7" ht="19.5" customHeight="1">
      <c r="B14" s="167" t="s">
        <v>744</v>
      </c>
      <c r="C14" s="167" t="s">
        <v>1553</v>
      </c>
      <c r="D14" s="168">
        <v>46058</v>
      </c>
      <c r="E14" s="167">
        <v>13800</v>
      </c>
      <c r="F14" s="169" t="s">
        <v>1544</v>
      </c>
      <c r="G14" s="167" t="s">
        <v>1554</v>
      </c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325" activePane="bottomLeft" state="frozen"/>
      <selection pane="bottomLeft" activeCell="A308" sqref="A308:P347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7" t="s">
        <v>1555</v>
      </c>
      <c r="D5" s="218"/>
      <c r="E5" s="218"/>
      <c r="F5" s="218"/>
      <c r="G5" s="218"/>
      <c r="H5" s="218"/>
      <c r="I5" s="218"/>
      <c r="J5" s="219"/>
      <c r="K5" s="220" t="s">
        <v>1556</v>
      </c>
      <c r="L5" s="221"/>
      <c r="M5" s="221"/>
      <c r="N5" s="221"/>
      <c r="O5" s="222" t="s">
        <v>1557</v>
      </c>
      <c r="P5" s="223"/>
    </row>
    <row r="6" spans="1:16" s="74" customFormat="1" ht="15" customHeight="1">
      <c r="A6" s="66" t="s">
        <v>1558</v>
      </c>
      <c r="B6" s="75" t="s">
        <v>1559</v>
      </c>
      <c r="C6" s="76" t="s">
        <v>992</v>
      </c>
      <c r="D6" s="77" t="s">
        <v>993</v>
      </c>
      <c r="E6" s="76" t="s">
        <v>1560</v>
      </c>
      <c r="F6" s="76" t="s">
        <v>983</v>
      </c>
      <c r="G6" s="76" t="s">
        <v>987</v>
      </c>
      <c r="H6" s="115" t="s">
        <v>611</v>
      </c>
      <c r="I6" s="78" t="s">
        <v>988</v>
      </c>
      <c r="J6" s="78" t="s">
        <v>989</v>
      </c>
      <c r="K6" s="79" t="s">
        <v>983</v>
      </c>
      <c r="L6" s="79" t="s">
        <v>1561</v>
      </c>
      <c r="M6" s="80" t="s">
        <v>611</v>
      </c>
      <c r="N6" s="81" t="s">
        <v>987</v>
      </c>
      <c r="O6" s="158" t="s">
        <v>1030</v>
      </c>
      <c r="P6" s="133" t="s">
        <v>1562</v>
      </c>
    </row>
    <row r="7" spans="1:16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6.25E-2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8.3333333333333329E-2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113</v>
      </c>
      <c r="N132" s="83" t="str">
        <f>IF(SP_SUL!AM132="","*",SP_SUL!AM132)</f>
        <v>ZCD</v>
      </c>
      <c r="O132" s="110">
        <f>IF(SP_SUL!BH132="","*",SP_SUL!BH132)</f>
        <v>2</v>
      </c>
      <c r="P132" s="147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>
        <f>IF(SP_SUL!BH133="","*",SP_SUL!BH133)</f>
        <v>0</v>
      </c>
      <c r="P133" s="147" t="str">
        <f>IF($A$2=1,IF(SP_SUL!BJ133="","*",SP_SUL!BJ133),IF(SP_SUL!BK133="","*",SP_SUL!BK133))</f>
        <v>Alterado programação para km134+800 via 1/ TP pronto 08h20 / Sem oportunidade de faixa.</v>
      </c>
    </row>
    <row r="134" spans="1:16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>
        <f>IF(SP_SUL!BH134="","*",SP_SUL!BH134)</f>
        <v>0</v>
      </c>
      <c r="P134" s="147" t="str">
        <f>IF($A$2=1,IF(SP_SUL!BJ134="","*",SP_SUL!BJ134),IF(SP_SUL!BK134="","*",SP_SUL!BK134))</f>
        <v>MC1 07h54 / Sem oportunidade de faixa</v>
      </c>
    </row>
    <row r="135" spans="1:16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>
        <f>IF(SP_SUL!BH135="","*",SP_SUL!BH135)</f>
        <v>0</v>
      </c>
      <c r="P135" s="147" t="str">
        <f>IF($A$2=1,IF(SP_SUL!BJ135="","*",SP_SUL!BJ135),IF(SP_SUL!BK135="","*",SP_SUL!BK135))</f>
        <v>MC1 11h00 /  Sem oportunidade de faixa</v>
      </c>
    </row>
    <row r="136" spans="1:16">
      <c r="A136" s="82">
        <f>IF(SP_SUL!B136="","*",SP_SUL!B136)</f>
        <v>46059</v>
      </c>
      <c r="B136" s="83" t="str">
        <f>IF(SP_SUL!X136="","*",SP_SUL!X136)</f>
        <v>Oportunidade</v>
      </c>
      <c r="C136" s="83" t="str">
        <f>IF(SP_SUL!S136="","*",SP_SUL!S136)</f>
        <v>SP SUL</v>
      </c>
      <c r="D136" s="83" t="str">
        <f>IF(SP_SUL!T136="","*",SP_SUL!T136)</f>
        <v>ZKE-ZEV</v>
      </c>
      <c r="E136" s="83" t="str">
        <f>IF(SP_SUL!D136="","*",SP_SUL!D136)</f>
        <v>CLEBISON (TP-728)</v>
      </c>
      <c r="F136" s="83" t="str">
        <f>IF(SP_SUL!H136="","*",SP_SUL!H136)</f>
        <v>-</v>
      </c>
      <c r="G136" s="83" t="str">
        <f>IF(SP_SUL!M136="","*",SP_SUL!M136)</f>
        <v>ZWW-ZKW</v>
      </c>
      <c r="H136" s="116">
        <f>IF(SP_SUL!K136="","*",SP_SUL!K136)</f>
        <v>91.5</v>
      </c>
      <c r="I136" s="113">
        <f>IF(SP_SUL!O136="","*",SP_SUL!O136)</f>
        <v>0.375</v>
      </c>
      <c r="J136" s="113">
        <f>IF(SP_SUL!P136="","*",SP_SUL!P136)</f>
        <v>6.25E-2</v>
      </c>
      <c r="K136" s="83" t="str">
        <f>IF(SP_SUL!AK136="","*",SP_SUL!AK136)</f>
        <v>-</v>
      </c>
      <c r="L136" s="83" t="str">
        <f>IF(SP_SUL!AM136="","*",SP_SUL!AM136)</f>
        <v>ZWW-ZKW</v>
      </c>
      <c r="M136" s="83">
        <f>IF(SP_SUL!AP136="","*",SP_SUL!AP136)</f>
        <v>91.5</v>
      </c>
      <c r="N136" s="83" t="str">
        <f>IF(SP_SUL!AM136="","*",SP_SUL!AM136)</f>
        <v>ZWW-ZKW</v>
      </c>
      <c r="O136" s="110">
        <f>IF(SP_SUL!BH136="","*",SP_SUL!BH136)</f>
        <v>2</v>
      </c>
      <c r="P136" s="147" t="str">
        <f>IF($A$2=1,IF(SP_SUL!BJ136="","*",SP_SUL!BJ136),IF(SP_SUL!BK136="","*",SP_SUL!BK136))</f>
        <v>Realizado intervalo para solda</v>
      </c>
    </row>
    <row r="137" spans="1:16">
      <c r="A137" s="82">
        <f>IF(SP_SUL!B137="","*",SP_SUL!B137)</f>
        <v>46059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ZKE-ZEV</v>
      </c>
      <c r="E137" s="83" t="str">
        <f>IF(SP_SUL!D137="","*",SP_SUL!D137)</f>
        <v>ISMAEL(TP-726)</v>
      </c>
      <c r="F137" s="83" t="str">
        <f>IF(SP_SUL!H137="","*",SP_SUL!H137)</f>
        <v>-</v>
      </c>
      <c r="G137" s="83" t="str">
        <f>IF(SP_SUL!M137="","*",SP_SUL!M137)</f>
        <v>ZWW-ZKW</v>
      </c>
      <c r="H137" s="116">
        <f>IF(SP_SUL!K137="","*",SP_SUL!K137)</f>
        <v>91.5</v>
      </c>
      <c r="I137" s="113">
        <f>IF(SP_SUL!O137="","*",SP_SUL!O137)</f>
        <v>0.375</v>
      </c>
      <c r="J137" s="113">
        <f>IF(SP_SUL!P137="","*",SP_SUL!P137)</f>
        <v>6.25E-2</v>
      </c>
      <c r="K137" s="83" t="str">
        <f>IF(SP_SUL!AK137="","*",SP_SUL!AK137)</f>
        <v>-</v>
      </c>
      <c r="L137" s="83" t="str">
        <f>IF(SP_SUL!AM137="","*",SP_SUL!AM137)</f>
        <v>ZWW-ZKW</v>
      </c>
      <c r="M137" s="83">
        <f>IF(SP_SUL!AP137="","*",SP_SUL!AP137)</f>
        <v>91.5</v>
      </c>
      <c r="N137" s="83" t="str">
        <f>IF(SP_SUL!AM137="","*",SP_SUL!AM137)</f>
        <v>ZWW-ZKW</v>
      </c>
      <c r="O137" s="110">
        <f>IF(SP_SUL!BH137="","*",SP_SUL!BH137)</f>
        <v>2</v>
      </c>
      <c r="P137" s="147" t="str">
        <f>IF($A$2=1,IF(SP_SUL!BJ137="","*",SP_SUL!BJ137),IF(SP_SUL!BK137="","*",SP_SUL!BK137))</f>
        <v>Realizado intervalo para solda</v>
      </c>
    </row>
    <row r="138" spans="1:16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>
        <f>IF(SP_SUL!BH138="","*",SP_SUL!BH138)</f>
        <v>0</v>
      </c>
      <c r="P138" s="147" t="str">
        <f>IF($A$2=1,IF(SP_SUL!BJ138="","*",SP_SUL!BJ138),IF(SP_SUL!BK138="","*",SP_SUL!BK138))</f>
        <v>MC1 11h38, Sem oportunidade de faixa</v>
      </c>
    </row>
    <row r="139" spans="1:16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ZYU-1</v>
      </c>
      <c r="M139" s="83">
        <f>IF(SP_SUL!AP139="","*",SP_SUL!AP139)</f>
        <v>202.41499999999999</v>
      </c>
      <c r="N139" s="83" t="str">
        <f>IF(SP_SUL!AM139="","*",SP_SUL!AM139)</f>
        <v>ZYU-1</v>
      </c>
      <c r="O139" s="110">
        <f>IF(SP_SUL!BH139="","*",SP_SUL!BH139)</f>
        <v>0</v>
      </c>
      <c r="P139" s="147" t="str">
        <f>IF($A$2=1,IF(SP_SUL!BJ139="","*",SP_SUL!BJ139),IF(SP_SUL!BK139="","*",SP_SUL!BK139))</f>
        <v>Alterado a programação para km 202+415 ao km 202+800 via 1. TP pronto 07h31 /  Sem oportunidade</v>
      </c>
    </row>
    <row r="140" spans="1:16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>
        <f>IF(SP_SUL!BH140="","*",SP_SUL!BH140)</f>
        <v>0</v>
      </c>
      <c r="P140" s="147" t="str">
        <f>IF($A$2=1,IF(SP_SUL!BJ140="","*",SP_SUL!BJ140),IF(SP_SUL!BK140="","*",SP_SUL!BK140))</f>
        <v>TP pronto 09h16 / Sem oportunidade de faixa</v>
      </c>
    </row>
    <row r="141" spans="1:16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>
        <f>IF(SP_SUL!BH141="","*",SP_SUL!BH141)</f>
        <v>0</v>
      </c>
      <c r="P141" s="147" t="str">
        <f>IF($A$2=1,IF(SP_SUL!BJ141="","*",SP_SUL!BJ141),IF(SP_SUL!BK141="","*",SP_SUL!BK141))</f>
        <v>TP não solicitou intervalo, realizando outro atendimento.</v>
      </c>
    </row>
    <row r="142" spans="1:16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>
        <f>IF(SP_SUL!BH142="","*",SP_SUL!BH142)</f>
        <v>2</v>
      </c>
      <c r="P142" s="147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>
        <f>IF(SP_SUL!BH144="","*",SP_SUL!BH144)</f>
        <v>0</v>
      </c>
      <c r="P144" s="147" t="str">
        <f>IF($A$2=1,IF(SP_SUL!BJ144="","*",SP_SUL!BJ144),IF(SP_SUL!BK144="","*",SP_SUL!BK144))</f>
        <v>MC1 09h40 / Cancelado faixa, devido priorização do V89</v>
      </c>
    </row>
    <row r="145" spans="1:16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>
        <f>IF(SP_SUL!BH145="","*",SP_SUL!BH145)</f>
        <v>2</v>
      </c>
      <c r="P145" s="147" t="str">
        <f>IF($A$2=1,IF(SP_SUL!BJ145="","*",SP_SUL!BJ145),IF(SP_SUL!BK145="","*",SP_SUL!BK145))</f>
        <v xml:space="preserve">MC1 09h10 / Em intervalo das 13h06 até 16h00 / </v>
      </c>
    </row>
    <row r="146" spans="1:16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>
        <f>IF(SP_SUL!BH146="","*",SP_SUL!BH146)</f>
        <v>0</v>
      </c>
      <c r="P146" s="147" t="str">
        <f>IF($A$2=1,IF(SP_SUL!BJ146="","*",SP_SUL!BJ146),IF(SP_SUL!BK146="","*",SP_SUL!BK146))</f>
        <v>Cancelado a descarga, devido a necessidade da equipe da MNB de ZZZ para levar locos de ZZZ para ZCP</v>
      </c>
    </row>
    <row r="147" spans="1:16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>
        <f>IF(SP_SUL!BH147="","*",SP_SUL!BH147)</f>
        <v>0</v>
      </c>
      <c r="P147" s="147" t="str">
        <f>IF($A$2=1,IF(SP_SUL!BJ147="","*",SP_SUL!BJ147),IF(SP_SUL!BK147="","*",SP_SUL!BK147))</f>
        <v>Locomotiva 7694 não envia macro /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>
        <f>IF(SP_SUL!BH149="","*",SP_SUL!BH149)</f>
        <v>2</v>
      </c>
      <c r="P149" s="147" t="str">
        <f>IF($A$2=1,IF(SP_SUL!BJ149="","*",SP_SUL!BJ149),IF(SP_SUL!BK149="","*",SP_SUL!BK149))</f>
        <v>Realizado intervalo das 10h01 até 14h01</v>
      </c>
    </row>
    <row r="150" spans="1:16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>
        <f>IF(SP_SUL!BH150="","*",SP_SUL!BH150)</f>
        <v>2</v>
      </c>
      <c r="P150" s="147" t="str">
        <f>IF($A$2=1,IF(SP_SUL!BJ150="","*",SP_SUL!BJ150),IF(SP_SUL!BK150="","*",SP_SUL!BK150))</f>
        <v>MC1 08h14 /Realizado intervalo</v>
      </c>
    </row>
    <row r="151" spans="1:16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>
        <f>IF(SP_SUL!BH151="","*",SP_SUL!BH151)</f>
        <v>0</v>
      </c>
      <c r="P151" s="147" t="str">
        <f>IF($A$2=1,IF(SP_SUL!BJ151="","*",SP_SUL!BJ151),IF(SP_SUL!BK151="","*",SP_SUL!BK151))</f>
        <v>Concedido intervalo das 10h01 até 14h01. TP não realizou solda, devido furto dos equipamentos</v>
      </c>
    </row>
    <row r="152" spans="1:16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>
        <f>IF(SP_SUL!BH152="","*",SP_SUL!BH152)</f>
        <v>0</v>
      </c>
      <c r="P152" s="147" t="str">
        <f>IF($A$2=1,IF(SP_SUL!BJ152="","*",SP_SUL!BJ152),IF(SP_SUL!BK152="","*",SP_SUL!BK152))</f>
        <v>Cancelado intervalo / devido anomalia dos vazios.</v>
      </c>
    </row>
    <row r="153" spans="1:16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>
        <f>IF(SP_SUL!BH153="","*",SP_SUL!BH153)</f>
        <v>0</v>
      </c>
      <c r="P153" s="147" t="str">
        <f>IF($A$2=1,IF(SP_SUL!BJ153="","*",SP_SUL!BJ153),IF(SP_SUL!BK153="","*",SP_SUL!BK153))</f>
        <v>Cancelado intervalo / devido anomalia dos vazios.</v>
      </c>
    </row>
    <row r="154" spans="1:16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>
        <f>IF(SP_SUL!BH154="","*",SP_SUL!BH154)</f>
        <v>2</v>
      </c>
      <c r="P154" s="147" t="str">
        <f>IF($A$2=1,IF(SP_SUL!BJ154="","*",SP_SUL!BJ154),IF(SP_SUL!BK154="","*",SP_SUL!BK154))</f>
        <v>TP pronto 10h46 / Realizado intervalo das 14h07 até 15h37.</v>
      </c>
    </row>
    <row r="155" spans="1:16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>
        <f>IF(SP_SUL!BH155="","*",SP_SUL!BH155)</f>
        <v>0</v>
      </c>
      <c r="P155" s="147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>
        <f>IF(SP_SUL!BH156="","*",SP_SUL!BH156)</f>
        <v>0</v>
      </c>
      <c r="P156" s="147" t="str">
        <f>IF($A$2=1,IF(SP_SUL!BJ156="","*",SP_SUL!BJ156),IF(SP_SUL!BK156="","*",SP_SUL!BK156))</f>
        <v>MC1 0811 / Sem oportunidade de faixa</v>
      </c>
    </row>
    <row r="157" spans="1:16">
      <c r="A157" s="82">
        <f>IF(SP_SUL!B157="","*",SP_SUL!B157)</f>
        <v>46059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CAIQUE (TMA-677)</v>
      </c>
      <c r="F157" s="83" t="str">
        <f>IF(SP_SUL!H157="","*",SP_SUL!H157)</f>
        <v>-</v>
      </c>
      <c r="G157" s="83" t="str">
        <f>IF(SP_SUL!M157="","*",SP_SUL!M157)</f>
        <v>ZWI-ZEM</v>
      </c>
      <c r="H157" s="116">
        <f>IF(SP_SUL!K157="","*",SP_SUL!K157)</f>
        <v>123.363</v>
      </c>
      <c r="I157" s="113">
        <f>IF(SP_SUL!O157="","*",SP_SUL!O157)</f>
        <v>0.35416666666666669</v>
      </c>
      <c r="J157" s="113">
        <f>IF(SP_SUL!P157="","*",SP_SUL!P157)</f>
        <v>6.25E-2</v>
      </c>
      <c r="K157" s="83" t="str">
        <f>IF(SP_SUL!AK157="","*",SP_SUL!AK157)</f>
        <v>-</v>
      </c>
      <c r="L157" s="83" t="str">
        <f>IF(SP_SUL!AM157="","*",SP_SUL!AM157)</f>
        <v>ZWI-ZEM</v>
      </c>
      <c r="M157" s="83">
        <f>IF(SP_SUL!AP157="","*",SP_SUL!AP157)</f>
        <v>123.363</v>
      </c>
      <c r="N157" s="83" t="str">
        <f>IF(SP_SUL!AM157="","*",SP_SUL!AM157)</f>
        <v>ZWI-ZEM</v>
      </c>
      <c r="O157" s="110">
        <f>IF(SP_SUL!BH157="","*",SP_SUL!BH157)</f>
        <v>2</v>
      </c>
      <c r="P157" s="147" t="str">
        <f>IF($A$2=1,IF(SP_SUL!BJ157="","*",SP_SUL!BJ157),IF(SP_SUL!BK157="","*",SP_SUL!BK157))</f>
        <v>Realizado intervalo das 10h20 até 12h00</v>
      </c>
    </row>
    <row r="158" spans="1:16">
      <c r="A158" s="82">
        <f>IF(SP_SUL!B158="","*",SP_SUL!B158)</f>
        <v>46059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WALTER (TP-810)</v>
      </c>
      <c r="F158" s="83" t="str">
        <f>IF(SP_SUL!H158="","*",SP_SUL!H158)</f>
        <v>-</v>
      </c>
      <c r="G158" s="83" t="str">
        <f>IF(SP_SUL!M158="","*",SP_SUL!M158)</f>
        <v>ZWI-ZEM</v>
      </c>
      <c r="H158" s="116">
        <f>IF(SP_SUL!K158="","*",SP_SUL!K158)</f>
        <v>123.465</v>
      </c>
      <c r="I158" s="113">
        <f>IF(SP_SUL!O158="","*",SP_SUL!O158)</f>
        <v>0.35416666666666669</v>
      </c>
      <c r="J158" s="113">
        <f>IF(SP_SUL!P158="","*",SP_SUL!P158)</f>
        <v>6.25E-2</v>
      </c>
      <c r="K158" s="83" t="str">
        <f>IF(SP_SUL!AK158="","*",SP_SUL!AK158)</f>
        <v>-</v>
      </c>
      <c r="L158" s="83" t="str">
        <f>IF(SP_SUL!AM158="","*",SP_SUL!AM158)</f>
        <v>ZWI-ZEM</v>
      </c>
      <c r="M158" s="83">
        <f>IF(SP_SUL!AP158="","*",SP_SUL!AP158)</f>
        <v>123.465</v>
      </c>
      <c r="N158" s="83" t="str">
        <f>IF(SP_SUL!AM158="","*",SP_SUL!AM158)</f>
        <v>ZWI-ZEM</v>
      </c>
      <c r="O158" s="110">
        <f>IF(SP_SUL!BH158="","*",SP_SUL!BH158)</f>
        <v>2</v>
      </c>
      <c r="P158" s="147" t="str">
        <f>IF($A$2=1,IF(SP_SUL!BJ158="","*",SP_SUL!BJ158),IF(SP_SUL!BK158="","*",SP_SUL!BK158))</f>
        <v>Realizado intervalo das 10h20 até 12h00</v>
      </c>
    </row>
    <row r="159" spans="1:16">
      <c r="A159" s="82">
        <f>IF(SP_SUL!B159="","*",SP_SUL!B159)</f>
        <v>46059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ZPT-ZPG</v>
      </c>
      <c r="E159" s="83" t="str">
        <f>IF(SP_SUL!D159="","*",SP_SUL!D159)</f>
        <v>EXPANSÃO TURMA 1</v>
      </c>
      <c r="F159" s="83" t="str">
        <f>IF(SP_SUL!H159="","*",SP_SUL!H159)</f>
        <v>-</v>
      </c>
      <c r="G159" s="83" t="str">
        <f>IF(SP_SUL!M159="","*",SP_SUL!M159)</f>
        <v>ZZV-ZPG</v>
      </c>
      <c r="H159" s="116">
        <f>IF(SP_SUL!K159="","*",SP_SUL!K159)</f>
        <v>123.59</v>
      </c>
      <c r="I159" s="113">
        <f>IF(SP_SUL!O159="","*",SP_SUL!O159)</f>
        <v>0.35416666666666669</v>
      </c>
      <c r="J159" s="113">
        <f>IF(SP_SUL!P159="","*",SP_SUL!P159)</f>
        <v>6.25E-2</v>
      </c>
      <c r="K159" s="83" t="str">
        <f>IF(SP_SUL!AK159="","*",SP_SUL!AK159)</f>
        <v>-</v>
      </c>
      <c r="L159" s="83" t="str">
        <f>IF(SP_SUL!AM159="","*",SP_SUL!AM159)</f>
        <v>ZZV-ZPG</v>
      </c>
      <c r="M159" s="83">
        <f>IF(SP_SUL!AP159="","*",SP_SUL!AP159)</f>
        <v>123.59</v>
      </c>
      <c r="N159" s="83" t="str">
        <f>IF(SP_SUL!AM159="","*",SP_SUL!AM159)</f>
        <v>ZZV-ZPG</v>
      </c>
      <c r="O159" s="110">
        <f>IF(SP_SUL!BH159="","*",SP_SUL!BH159)</f>
        <v>2</v>
      </c>
      <c r="P159" s="147" t="str">
        <f>IF($A$2=1,IF(SP_SUL!BJ159="","*",SP_SUL!BJ159),IF(SP_SUL!BK159="","*",SP_SUL!BK159))</f>
        <v>Realizado intervalo das 09h00 até 10h30</v>
      </c>
    </row>
    <row r="160" spans="1:16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>
        <f>IF(SP_SUL!B162="","*",SP_SUL!B162)</f>
        <v>46060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ZBV-ZRX</v>
      </c>
      <c r="E162" s="83" t="str">
        <f>IF(SP_SUL!D162="","*",SP_SUL!D162)</f>
        <v>EXPANSÃO TURMA 1</v>
      </c>
      <c r="F162" s="83" t="str">
        <f>IF(SP_SUL!H162="","*",SP_SUL!H162)</f>
        <v>-</v>
      </c>
      <c r="G162" s="83" t="str">
        <f>IF(SP_SUL!M162="","*",SP_SUL!M162)</f>
        <v>ZCD</v>
      </c>
      <c r="H162" s="116">
        <f>IF(SP_SUL!K162="","*",SP_SUL!K162)</f>
        <v>113.4</v>
      </c>
      <c r="I162" s="113">
        <f>IF(SP_SUL!O162="","*",SP_SUL!O162)</f>
        <v>0.35416666666666669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ZCD</v>
      </c>
      <c r="M162" s="83">
        <f>IF(SP_SUL!AP162="","*",SP_SUL!AP162)</f>
        <v>113.4</v>
      </c>
      <c r="N162" s="83" t="str">
        <f>IF(SP_SUL!AM162="","*",SP_SUL!AM162)</f>
        <v>ZCD</v>
      </c>
      <c r="O162" s="110">
        <f>IF(SP_SUL!BH162="","*",SP_SUL!BH162)</f>
        <v>0</v>
      </c>
      <c r="P162" s="147" t="str">
        <f>IF($A$2=1,IF(SP_SUL!BJ162="","*",SP_SUL!BJ162),IF(SP_SUL!BK162="","*",SP_SUL!BK162))</f>
        <v xml:space="preserve">Equipe no local, sem condições climáticas para solda - Chuva </v>
      </c>
    </row>
    <row r="163" spans="1:16">
      <c r="A163" s="82" t="str">
        <f>IF(SP_SUL!B163="","*",SP_SUL!B163)</f>
        <v>*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ZBV-ZRX</v>
      </c>
      <c r="E163" s="83" t="str">
        <f>IF(SP_SUL!D163="","*",SP_SUL!D163)</f>
        <v>KLECIO (TP-699)</v>
      </c>
      <c r="F163" s="83" t="str">
        <f>IF(SP_SUL!H163="","*",SP_SUL!H163)</f>
        <v>-</v>
      </c>
      <c r="G163" s="83" t="str">
        <f>IF(SP_SUL!M163="","*",SP_SUL!M163)</f>
        <v>ZRX-ZWX</v>
      </c>
      <c r="H163" s="116">
        <f>IF(SP_SUL!K163="","*",SP_SUL!K163)</f>
        <v>134.9</v>
      </c>
      <c r="I163" s="113">
        <f>IF(SP_SUL!O163="","*",SP_SUL!O163)</f>
        <v>0.33333333333333331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ZRX-ZWX</v>
      </c>
      <c r="M163" s="83">
        <f>IF(SP_SUL!AP163="","*",SP_SUL!AP163)</f>
        <v>134.9</v>
      </c>
      <c r="N163" s="83" t="str">
        <f>IF(SP_SUL!AM163="","*",SP_SUL!AM163)</f>
        <v>ZRX-ZWX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>
        <f>IF(SP_SUL!B164="","*",SP_SUL!B164)</f>
        <v>46060</v>
      </c>
      <c r="B164" s="83" t="str">
        <f>IF(SP_SUL!X164="","*",SP_SUL!X164)</f>
        <v>Oportunidade</v>
      </c>
      <c r="C164" s="83" t="str">
        <f>IF(SP_SUL!S164="","*",SP_SUL!S164)</f>
        <v>SP SUL</v>
      </c>
      <c r="D164" s="83" t="str">
        <f>IF(SP_SUL!T164="","*",SP_SUL!T164)</f>
        <v>ZBV-ZRX</v>
      </c>
      <c r="E164" s="83" t="str">
        <f>IF(SP_SUL!D164="","*",SP_SUL!D164)</f>
        <v>V48</v>
      </c>
      <c r="F164" s="83" t="str">
        <f>IF(SP_SUL!H164="","*",SP_SUL!H164)</f>
        <v>ZAC2</v>
      </c>
      <c r="G164" s="83" t="str">
        <f>IF(SP_SUL!M164="","*",SP_SUL!M164)</f>
        <v>ZAC-ZSK</v>
      </c>
      <c r="H164" s="116">
        <f>IF(SP_SUL!K164="","*",SP_SUL!K164)</f>
        <v>82</v>
      </c>
      <c r="I164" s="113">
        <f>IF(SP_SUL!O164="","*",SP_SUL!O164)</f>
        <v>0.33333333333333331</v>
      </c>
      <c r="J164" s="113">
        <f>IF(SP_SUL!P164="","*",SP_SUL!P164)</f>
        <v>4.1666666666666664E-2</v>
      </c>
      <c r="K164" s="83" t="str">
        <f>IF(SP_SUL!AK164="","*",SP_SUL!AK164)</f>
        <v>ZAC2</v>
      </c>
      <c r="L164" s="83" t="str">
        <f>IF(SP_SUL!AM164="","*",SP_SUL!AM164)</f>
        <v>ZAC-ZSK</v>
      </c>
      <c r="M164" s="83">
        <f>IF(SP_SUL!AP164="","*",SP_SUL!AP164)</f>
        <v>82</v>
      </c>
      <c r="N164" s="83" t="str">
        <f>IF(SP_SUL!AM164="","*",SP_SUL!AM164)</f>
        <v>ZAC-ZSK</v>
      </c>
      <c r="O164" s="110">
        <f>IF(SP_SUL!BH164="","*",SP_SUL!BH164)</f>
        <v>2</v>
      </c>
      <c r="P164" s="147" t="str">
        <f>IF($A$2=1,IF(SP_SUL!BJ164="","*",SP_SUL!BJ164),IF(SP_SUL!BK164="","*",SP_SUL!BK164))</f>
        <v xml:space="preserve">MC1 07:45, autorizado 09:37 em deslocamento </v>
      </c>
    </row>
    <row r="165" spans="1:16">
      <c r="A165" s="82">
        <f>IF(SP_SUL!B165="","*",SP_SUL!B165)</f>
        <v>46060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ZBV-ZRX</v>
      </c>
      <c r="E165" s="83" t="str">
        <f>IF(SP_SUL!D165="","*",SP_SUL!D165)</f>
        <v>W58</v>
      </c>
      <c r="F165" s="83">
        <f>IF(SP_SUL!H165="","*",SP_SUL!H165)</f>
        <v>106109</v>
      </c>
      <c r="G165" s="83" t="str">
        <f>IF(SP_SUL!M165="","*",SP_SUL!M165)</f>
        <v>ZRX-ZWX</v>
      </c>
      <c r="H165" s="116">
        <f>IF(SP_SUL!K165="","*",SP_SUL!K165)</f>
        <v>64</v>
      </c>
      <c r="I165" s="113">
        <f>IF(SP_SUL!O165="","*",SP_SUL!O165)</f>
        <v>0.39583333333333331</v>
      </c>
      <c r="J165" s="113">
        <f>IF(SP_SUL!P165="","*",SP_SUL!P165)</f>
        <v>4.1666666666666664E-2</v>
      </c>
      <c r="K165" s="83">
        <f>IF(SP_SUL!AK165="","*",SP_SUL!AK165)</f>
        <v>106109</v>
      </c>
      <c r="L165" s="83" t="str">
        <f>IF(SP_SUL!AM165="","*",SP_SUL!AM165)</f>
        <v>ZRX-ZWX</v>
      </c>
      <c r="M165" s="83">
        <f>IF(SP_SUL!AP165="","*",SP_SUL!AP165)</f>
        <v>64</v>
      </c>
      <c r="N165" s="83" t="str">
        <f>IF(SP_SUL!AM165="","*",SP_SUL!AM165)</f>
        <v>ZRX-ZWX</v>
      </c>
      <c r="O165" s="110">
        <f>IF(SP_SUL!BH165="","*",SP_SUL!BH165)</f>
        <v>2</v>
      </c>
      <c r="P165" s="147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>
        <f>IF(SP_SUL!B167="","*",SP_SUL!B167)</f>
        <v>46060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ZBV-ZKE</v>
      </c>
      <c r="E167" s="83" t="str">
        <f>IF(SP_SUL!D167="","*",SP_SUL!D167)</f>
        <v>V42</v>
      </c>
      <c r="F167" s="83" t="str">
        <f>IF(SP_SUL!H167="","*",SP_SUL!H167)</f>
        <v>ZYU1</v>
      </c>
      <c r="G167" s="83" t="str">
        <f>IF(SP_SUL!M167="","*",SP_SUL!M167)</f>
        <v>ZYU-ZBV</v>
      </c>
      <c r="H167" s="116">
        <f>IF(SP_SUL!K167="","*",SP_SUL!K167)</f>
        <v>201</v>
      </c>
      <c r="I167" s="113">
        <f>IF(SP_SUL!O167="","*",SP_SUL!O167)</f>
        <v>0.33333333333333331</v>
      </c>
      <c r="J167" s="113">
        <f>IF(SP_SUL!P167="","*",SP_SUL!P167)</f>
        <v>4.1666666666666664E-2</v>
      </c>
      <c r="K167" s="83" t="str">
        <f>IF(SP_SUL!AK167="","*",SP_SUL!AK167)</f>
        <v>ZYU1</v>
      </c>
      <c r="L167" s="83" t="str">
        <f>IF(SP_SUL!AM167="","*",SP_SUL!AM167)</f>
        <v>ZYU-ZBV</v>
      </c>
      <c r="M167" s="83">
        <f>IF(SP_SUL!AP167="","*",SP_SUL!AP167)</f>
        <v>201</v>
      </c>
      <c r="N167" s="83" t="str">
        <f>IF(SP_SUL!AM167="","*",SP_SUL!AM167)</f>
        <v>ZYU-ZBV</v>
      </c>
      <c r="O167" s="110">
        <f>IF(SP_SUL!BH167="","*",SP_SUL!BH167)</f>
        <v>2</v>
      </c>
      <c r="P167" s="147" t="str">
        <f>IF($A$2=1,IF(SP_SUL!BJ167="","*",SP_SUL!BJ167),IF(SP_SUL!BK167="","*",SP_SUL!BK167))</f>
        <v xml:space="preserve">MC1 07:44, autorizado 09:21 em deslocamento </v>
      </c>
    </row>
    <row r="168" spans="1:16">
      <c r="A168" s="82">
        <f>IF(SP_SUL!B168="","*",SP_SUL!B168)</f>
        <v>46060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ZBV-ZKE</v>
      </c>
      <c r="E168" s="83" t="str">
        <f>IF(SP_SUL!D168="","*",SP_SUL!D168)</f>
        <v>V93</v>
      </c>
      <c r="F168" s="83" t="str">
        <f>IF(SP_SUL!H168="","*",SP_SUL!H168)</f>
        <v>ZYU1</v>
      </c>
      <c r="G168" s="83" t="str">
        <f>IF(SP_SUL!M168="","*",SP_SUL!M168)</f>
        <v>ZYU-ZST</v>
      </c>
      <c r="H168" s="116">
        <f>IF(SP_SUL!K168="","*",SP_SUL!K168)</f>
        <v>206.38</v>
      </c>
      <c r="I168" s="113">
        <f>IF(SP_SUL!O168="","*",SP_SUL!O168)</f>
        <v>0.35416666666666669</v>
      </c>
      <c r="J168" s="113">
        <f>IF(SP_SUL!P168="","*",SP_SUL!P168)</f>
        <v>8.3333333333333329E-2</v>
      </c>
      <c r="K168" s="83" t="str">
        <f>IF(SP_SUL!AK168="","*",SP_SUL!AK168)</f>
        <v>ZYU1</v>
      </c>
      <c r="L168" s="83" t="str">
        <f>IF(SP_SUL!AM168="","*",SP_SUL!AM168)</f>
        <v>ZYU-ZST</v>
      </c>
      <c r="M168" s="83">
        <f>IF(SP_SUL!AP168="","*",SP_SUL!AP168)</f>
        <v>206.38</v>
      </c>
      <c r="N168" s="83" t="str">
        <f>IF(SP_SUL!AM168="","*",SP_SUL!AM168)</f>
        <v>ZYU-ZST</v>
      </c>
      <c r="O168" s="110">
        <f>IF(SP_SUL!BH168="","*",SP_SUL!BH168)</f>
        <v>0</v>
      </c>
      <c r="P168" s="147" t="str">
        <f>IF($A$2=1,IF(SP_SUL!BJ168="","*",SP_SUL!BJ168),IF(SP_SUL!BK168="","*",SP_SUL!BK168))</f>
        <v xml:space="preserve">MC1 08:35, sem oportunidade 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>
        <f>IF(SP_SUL!B173="","*",SP_SUL!B173)</f>
        <v>46060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ZKE-ZEV</v>
      </c>
      <c r="E173" s="83" t="str">
        <f>IF(SP_SUL!D173="","*",SP_SUL!D173)</f>
        <v>E17</v>
      </c>
      <c r="F173" s="83" t="str">
        <f>IF(SP_SUL!H173="","*",SP_SUL!H173)</f>
        <v>102ZKW2</v>
      </c>
      <c r="G173" s="83" t="str">
        <f>IF(SP_SUL!M173="","*",SP_SUL!M173)</f>
        <v>ZKE-ZWW</v>
      </c>
      <c r="H173" s="116">
        <f>IF(SP_SUL!K173="","*",SP_SUL!K173)</f>
        <v>81</v>
      </c>
      <c r="I173" s="113">
        <f>IF(SP_SUL!O173="","*",SP_SUL!O173)</f>
        <v>0.375</v>
      </c>
      <c r="J173" s="113">
        <f>IF(SP_SUL!P173="","*",SP_SUL!P173)</f>
        <v>0.16666666666666666</v>
      </c>
      <c r="K173" s="83" t="str">
        <f>IF(SP_SUL!AK173="","*",SP_SUL!AK173)</f>
        <v>102ZKW2</v>
      </c>
      <c r="L173" s="83" t="str">
        <f>IF(SP_SUL!AM173="","*",SP_SUL!AM173)</f>
        <v>ZKE-ZWW</v>
      </c>
      <c r="M173" s="83">
        <f>IF(SP_SUL!AP173="","*",SP_SUL!AP173)</f>
        <v>81</v>
      </c>
      <c r="N173" s="83" t="str">
        <f>IF(SP_SUL!AM173="","*",SP_SUL!AM173)</f>
        <v>ZKE-ZWW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Em intervalo 08:55 realizou 3 soldas </v>
      </c>
    </row>
    <row r="174" spans="1:16">
      <c r="A174" s="82" t="str">
        <f>IF(SP_SUL!B174="","*",SP_SUL!B174)</f>
        <v>*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ZKE-ZEV</v>
      </c>
      <c r="E174" s="83" t="str">
        <f>IF(SP_SUL!D174="","*",SP_SUL!D174)</f>
        <v>V89</v>
      </c>
      <c r="F174" s="83" t="str">
        <f>IF(SP_SUL!H174="","*",SP_SUL!H174)</f>
        <v>102ZKW2</v>
      </c>
      <c r="G174" s="83" t="str">
        <f>IF(SP_SUL!M174="","*",SP_SUL!M174)</f>
        <v>ZWW-ZKW</v>
      </c>
      <c r="H174" s="116">
        <f>IF(SP_SUL!K174="","*",SP_SUL!K174)</f>
        <v>92.745000000000005</v>
      </c>
      <c r="I174" s="113">
        <f>IF(SP_SUL!O174="","*",SP_SUL!O174)</f>
        <v>0.375</v>
      </c>
      <c r="J174" s="113">
        <f>IF(SP_SUL!P174="","*",SP_SUL!P174)</f>
        <v>0.16666666666666666</v>
      </c>
      <c r="K174" s="83" t="str">
        <f>IF(SP_SUL!AK174="","*",SP_SUL!AK174)</f>
        <v>102ZKW2</v>
      </c>
      <c r="L174" s="83" t="str">
        <f>IF(SP_SUL!AM174="","*",SP_SUL!AM174)</f>
        <v>ZWW-ZKW</v>
      </c>
      <c r="M174" s="83">
        <f>IF(SP_SUL!AP174="","*",SP_SUL!AP174)</f>
        <v>92.745000000000005</v>
      </c>
      <c r="N174" s="83" t="str">
        <f>IF(SP_SUL!AM174="","*",SP_SUL!AM174)</f>
        <v>ZWW-ZKW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>
        <f>IF(SP_SUL!B175="","*",SP_SUL!B175)</f>
        <v>46060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ZKE-ZEV</v>
      </c>
      <c r="E175" s="83" t="str">
        <f>IF(SP_SUL!D175="","*",SP_SUL!D175)</f>
        <v>CLEBISON (TP-728)</v>
      </c>
      <c r="F175" s="83" t="str">
        <f>IF(SP_SUL!H175="","*",SP_SUL!H175)</f>
        <v>-</v>
      </c>
      <c r="G175" s="83" t="str">
        <f>IF(SP_SUL!M175="","*",SP_SUL!M175)</f>
        <v>ZWW-ZKW</v>
      </c>
      <c r="H175" s="116">
        <f>IF(SP_SUL!K175="","*",SP_SUL!K175)</f>
        <v>91.15</v>
      </c>
      <c r="I175" s="113">
        <f>IF(SP_SUL!O175="","*",SP_SUL!O175)</f>
        <v>0.375</v>
      </c>
      <c r="J175" s="113">
        <f>IF(SP_SUL!P175="","*",SP_SUL!P175)</f>
        <v>8.3333333333333329E-2</v>
      </c>
      <c r="K175" s="83" t="str">
        <f>IF(SP_SUL!AK175="","*",SP_SUL!AK175)</f>
        <v>-</v>
      </c>
      <c r="L175" s="83" t="str">
        <f>IF(SP_SUL!AM175="","*",SP_SUL!AM175)</f>
        <v>ZWW-ZKW</v>
      </c>
      <c r="M175" s="83">
        <f>IF(SP_SUL!AP175="","*",SP_SUL!AP175)</f>
        <v>91.15</v>
      </c>
      <c r="N175" s="83" t="str">
        <f>IF(SP_SUL!AM175="","*",SP_SUL!AM175)</f>
        <v>ZWW-ZKW</v>
      </c>
      <c r="O175" s="110">
        <f>IF(SP_SUL!BH175="","*",SP_SUL!BH175)</f>
        <v>0</v>
      </c>
      <c r="P175" s="147" t="str">
        <f>IF($A$2=1,IF(SP_SUL!BJ175="","*",SP_SUL!BJ175),IF(SP_SUL!BK175="","*",SP_SUL!BK175))</f>
        <v>Sem oportunidade devido E17 estar em intervalo na adjacente</v>
      </c>
    </row>
    <row r="176" spans="1:16">
      <c r="A176" s="82">
        <f>IF(SP_SUL!B176="","*",SP_SUL!B176)</f>
        <v>46060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ZKE-ZEV</v>
      </c>
      <c r="E176" s="83" t="str">
        <f>IF(SP_SUL!D176="","*",SP_SUL!D176)</f>
        <v>ISMAEL(TP-726)</v>
      </c>
      <c r="F176" s="83" t="str">
        <f>IF(SP_SUL!H176="","*",SP_SUL!H176)</f>
        <v>-</v>
      </c>
      <c r="G176" s="83" t="str">
        <f>IF(SP_SUL!M176="","*",SP_SUL!M176)</f>
        <v>ZWW-ZKW</v>
      </c>
      <c r="H176" s="116">
        <f>IF(SP_SUL!K176="","*",SP_SUL!K176)</f>
        <v>91.15</v>
      </c>
      <c r="I176" s="113">
        <f>IF(SP_SUL!O176="","*",SP_SUL!O176)</f>
        <v>0.375</v>
      </c>
      <c r="J176" s="113">
        <f>IF(SP_SUL!P176="","*",SP_SUL!P176)</f>
        <v>8.3333333333333329E-2</v>
      </c>
      <c r="K176" s="83" t="str">
        <f>IF(SP_SUL!AK176="","*",SP_SUL!AK176)</f>
        <v>-</v>
      </c>
      <c r="L176" s="83" t="str">
        <f>IF(SP_SUL!AM176="","*",SP_SUL!AM176)</f>
        <v>ZWW-ZKW</v>
      </c>
      <c r="M176" s="83">
        <f>IF(SP_SUL!AP176="","*",SP_SUL!AP176)</f>
        <v>91.15</v>
      </c>
      <c r="N176" s="83" t="str">
        <f>IF(SP_SUL!AM176="","*",SP_SUL!AM176)</f>
        <v>ZWW-ZKW</v>
      </c>
      <c r="O176" s="110">
        <f>IF(SP_SUL!BH176="","*",SP_SUL!BH176)</f>
        <v>0</v>
      </c>
      <c r="P176" s="147" t="str">
        <f>IF($A$2=1,IF(SP_SUL!BJ176="","*",SP_SUL!BJ176),IF(SP_SUL!BK176="","*",SP_SUL!BK176))</f>
        <v>Sem oportunidade devido E17 estar em intervalo na adjacente</v>
      </c>
    </row>
    <row r="177" spans="1:16">
      <c r="A177" s="82">
        <f>IF(SP_SUL!B177="","*",SP_SUL!B177)</f>
        <v>46060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ZKE-ZEV</v>
      </c>
      <c r="E177" s="83" t="str">
        <f>IF(SP_SUL!D177="","*",SP_SUL!D177)</f>
        <v xml:space="preserve">TURMA FIXA VIA </v>
      </c>
      <c r="F177" s="83" t="str">
        <f>IF(SP_SUL!H177="","*",SP_SUL!H177)</f>
        <v>-</v>
      </c>
      <c r="G177" s="83" t="str">
        <f>IF(SP_SUL!M177="","*",SP_SUL!M177)</f>
        <v>ZEM</v>
      </c>
      <c r="H177" s="116">
        <f>IF(SP_SUL!K177="","*",SP_SUL!K177)</f>
        <v>135</v>
      </c>
      <c r="I177" s="113">
        <f>IF(SP_SUL!O177="","*",SP_SUL!O177)</f>
        <v>0.375</v>
      </c>
      <c r="J177" s="113">
        <f>IF(SP_SUL!P177="","*",SP_SUL!P177)</f>
        <v>6.25E-2</v>
      </c>
      <c r="K177" s="83" t="str">
        <f>IF(SP_SUL!AK177="","*",SP_SUL!AK177)</f>
        <v>-</v>
      </c>
      <c r="L177" s="83" t="str">
        <f>IF(SP_SUL!AM177="","*",SP_SUL!AM177)</f>
        <v>ZEM</v>
      </c>
      <c r="M177" s="83">
        <f>IF(SP_SUL!AP177="","*",SP_SUL!AP177)</f>
        <v>135</v>
      </c>
      <c r="N177" s="83" t="str">
        <f>IF(SP_SUL!AM177="","*",SP_SUL!AM177)</f>
        <v>ZEM</v>
      </c>
      <c r="O177" s="110">
        <f>IF(SP_SUL!BH177="","*",SP_SUL!BH177)</f>
        <v>0</v>
      </c>
      <c r="P177" s="147" t="str">
        <f>IF($A$2=1,IF(SP_SUL!BJ177="","*",SP_SUL!BJ177),IF(SP_SUL!BK177="","*",SP_SUL!BK177))</f>
        <v xml:space="preserve">Não solicitou intervalo </v>
      </c>
    </row>
    <row r="178" spans="1:16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>
        <f>IF(SP_SUL!B179="","*",SP_SUL!B179)</f>
        <v>46060</v>
      </c>
      <c r="B179" s="83" t="str">
        <f>IF(SP_SUL!X179="","*",SP_SUL!X179)</f>
        <v>Contrato</v>
      </c>
      <c r="C179" s="83" t="str">
        <f>IF(SP_SUL!S179="","*",SP_SUL!S179)</f>
        <v>SP SUL</v>
      </c>
      <c r="D179" s="83" t="str">
        <f>IF(SP_SUL!T179="","*",SP_SUL!T179)</f>
        <v>ZKE-ZEV</v>
      </c>
      <c r="E179" s="83" t="str">
        <f>IF(SP_SUL!D179="","*",SP_SUL!D179)</f>
        <v>MOD ZRB</v>
      </c>
      <c r="F179" s="83" t="str">
        <f>IF(SP_SUL!H179="","*",SP_SUL!H179)</f>
        <v>-</v>
      </c>
      <c r="G179" s="83" t="str">
        <f>IF(SP_SUL!M179="","*",SP_SUL!M179)</f>
        <v>ZEJ</v>
      </c>
      <c r="H179" s="116">
        <f>IF(SP_SUL!K179="","*",SP_SUL!K179)</f>
        <v>145.834</v>
      </c>
      <c r="I179" s="113">
        <f>IF(SP_SUL!O179="","*",SP_SUL!O179)</f>
        <v>0.33333333333333331</v>
      </c>
      <c r="J179" s="113">
        <f>IF(SP_SUL!P179="","*",SP_SUL!P179)</f>
        <v>0.16666666666666666</v>
      </c>
      <c r="K179" s="83" t="str">
        <f>IF(SP_SUL!AK179="","*",SP_SUL!AK179)</f>
        <v>-</v>
      </c>
      <c r="L179" s="83" t="str">
        <f>IF(SP_SUL!AM179="","*",SP_SUL!AM179)</f>
        <v>ZEJ</v>
      </c>
      <c r="M179" s="83">
        <f>IF(SP_SUL!AP179="","*",SP_SUL!AP179)</f>
        <v>145.834</v>
      </c>
      <c r="N179" s="83" t="str">
        <f>IF(SP_SUL!AM179="","*",SP_SUL!AM179)</f>
        <v>ZEJ</v>
      </c>
      <c r="O179" s="110">
        <f>IF(SP_SUL!BH179="","*",SP_SUL!BH179)</f>
        <v>2</v>
      </c>
      <c r="P179" s="147" t="str">
        <f>IF($A$2=1,IF(SP_SUL!BJ179="","*",SP_SUL!BJ179),IF(SP_SUL!BK179="","*",SP_SUL!BK179))</f>
        <v>Em intervalo 09:45 até 13:45</v>
      </c>
    </row>
    <row r="180" spans="1:16">
      <c r="A180" s="82">
        <f>IF(SP_SUL!B180="","*",SP_SUL!B180)</f>
        <v>46060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ZKE-ZEV</v>
      </c>
      <c r="E180" s="83" t="str">
        <f>IF(SP_SUL!D180="","*",SP_SUL!D180)</f>
        <v>W96</v>
      </c>
      <c r="F180" s="83" t="str">
        <f>IF(SP_SUL!H180="","*",SP_SUL!H180)</f>
        <v>ZEM-1</v>
      </c>
      <c r="G180" s="83" t="str">
        <f>IF(SP_SUL!M180="","*",SP_SUL!M180)</f>
        <v>ZEJ-ZRB</v>
      </c>
      <c r="H180" s="116">
        <f>IF(SP_SUL!K180="","*",SP_SUL!K180)</f>
        <v>150.6</v>
      </c>
      <c r="I180" s="113">
        <f>IF(SP_SUL!O180="","*",SP_SUL!O180)</f>
        <v>0.3125</v>
      </c>
      <c r="J180" s="113">
        <f>IF(SP_SUL!P180="","*",SP_SUL!P180)</f>
        <v>6.9444444444444447E-4</v>
      </c>
      <c r="K180" s="83" t="str">
        <f>IF(SP_SUL!AK180="","*",SP_SUL!AK180)</f>
        <v>ZEM-1</v>
      </c>
      <c r="L180" s="83" t="str">
        <f>IF(SP_SUL!AM180="","*",SP_SUL!AM180)</f>
        <v>ZEJ-ZRB</v>
      </c>
      <c r="M180" s="83">
        <f>IF(SP_SUL!AP180="","*",SP_SUL!AP180)</f>
        <v>150.6</v>
      </c>
      <c r="N180" s="83" t="str">
        <f>IF(SP_SUL!AM180="","*",SP_SUL!AM180)</f>
        <v>ZEJ-ZRB</v>
      </c>
      <c r="O180" s="110">
        <f>IF(SP_SUL!BH180="","*",SP_SUL!BH180)</f>
        <v>2</v>
      </c>
      <c r="P180" s="147" t="str">
        <f>IF($A$2=1,IF(SP_SUL!BJ180="","*",SP_SUL!BJ180),IF(SP_SUL!BK180="","*",SP_SUL!BK180))</f>
        <v>Em intervalo 09:45 até 13:45, descarregou 1800 dormentes de concreto e 400 de madeira</v>
      </c>
    </row>
    <row r="181" spans="1:16">
      <c r="A181" s="82">
        <f>IF(SP_SUL!B181="","*",SP_SUL!B181)</f>
        <v>46060</v>
      </c>
      <c r="B181" s="83" t="str">
        <f>IF(SP_SUL!X181="","*",SP_SUL!X181)</f>
        <v>Contrato</v>
      </c>
      <c r="C181" s="83" t="str">
        <f>IF(SP_SUL!S181="","*",SP_SUL!S181)</f>
        <v>SP SUL</v>
      </c>
      <c r="D181" s="83" t="str">
        <f>IF(SP_SUL!T181="","*",SP_SUL!T181)</f>
        <v>ZKE-ZEV</v>
      </c>
      <c r="E181" s="83" t="str">
        <f>IF(SP_SUL!D181="","*",SP_SUL!D181)</f>
        <v>CAIQUE (TMA-677)</v>
      </c>
      <c r="F181" s="83" t="str">
        <f>IF(SP_SUL!H181="","*",SP_SUL!H181)</f>
        <v>-</v>
      </c>
      <c r="G181" s="83" t="str">
        <f>IF(SP_SUL!M181="","*",SP_SUL!M181)</f>
        <v>ZEJ-ZRB</v>
      </c>
      <c r="H181" s="116">
        <f>IF(SP_SUL!K181="","*",SP_SUL!K181)</f>
        <v>150.827</v>
      </c>
      <c r="I181" s="113">
        <f>IF(SP_SUL!O181="","*",SP_SUL!O181)</f>
        <v>0.33333333333333331</v>
      </c>
      <c r="J181" s="113">
        <f>IF(SP_SUL!P181="","*",SP_SUL!P181)</f>
        <v>6.9444444444444447E-4</v>
      </c>
      <c r="K181" s="83" t="str">
        <f>IF(SP_SUL!AK181="","*",SP_SUL!AK181)</f>
        <v>-</v>
      </c>
      <c r="L181" s="83" t="str">
        <f>IF(SP_SUL!AM181="","*",SP_SUL!AM181)</f>
        <v>ZEJ-ZRB</v>
      </c>
      <c r="M181" s="83">
        <f>IF(SP_SUL!AP181="","*",SP_SUL!AP181)</f>
        <v>150.827</v>
      </c>
      <c r="N181" s="83" t="str">
        <f>IF(SP_SUL!AM181="","*",SP_SUL!AM181)</f>
        <v>ZEJ-ZRB</v>
      </c>
      <c r="O181" s="110">
        <f>IF(SP_SUL!BH181="","*",SP_SUL!BH181)</f>
        <v>2</v>
      </c>
      <c r="P181" s="147" t="str">
        <f>IF($A$2=1,IF(SP_SUL!BJ181="","*",SP_SUL!BJ181),IF(SP_SUL!BK181="","*",SP_SUL!BK181))</f>
        <v xml:space="preserve">Em intervalo 09:45 até 13:45, realizou 2 soldas </v>
      </c>
    </row>
    <row r="182" spans="1:16">
      <c r="A182" s="82">
        <f>IF(SP_SUL!B182="","*",SP_SUL!B182)</f>
        <v>46060</v>
      </c>
      <c r="B182" s="83" t="str">
        <f>IF(SP_SUL!X182="","*",SP_SUL!X182)</f>
        <v>Contrato</v>
      </c>
      <c r="C182" s="83" t="str">
        <f>IF(SP_SUL!S182="","*",SP_SUL!S182)</f>
        <v>SP SUL</v>
      </c>
      <c r="D182" s="83" t="str">
        <f>IF(SP_SUL!T182="","*",SP_SUL!T182)</f>
        <v>ZKE-ZEV</v>
      </c>
      <c r="E182" s="83" t="str">
        <f>IF(SP_SUL!D182="","*",SP_SUL!D182)</f>
        <v>WALTER (TP-810)</v>
      </c>
      <c r="F182" s="83" t="str">
        <f>IF(SP_SUL!H182="","*",SP_SUL!H182)</f>
        <v>-</v>
      </c>
      <c r="G182" s="83" t="str">
        <f>IF(SP_SUL!M182="","*",SP_SUL!M182)</f>
        <v>ZEJ-ZRB</v>
      </c>
      <c r="H182" s="116">
        <f>IF(SP_SUL!K182="","*",SP_SUL!K182)</f>
        <v>150.92500000000001</v>
      </c>
      <c r="I182" s="113">
        <f>IF(SP_SUL!O182="","*",SP_SUL!O182)</f>
        <v>0.33333333333333331</v>
      </c>
      <c r="J182" s="113">
        <f>IF(SP_SUL!P182="","*",SP_SUL!P182)</f>
        <v>6.9444444444444447E-4</v>
      </c>
      <c r="K182" s="83" t="str">
        <f>IF(SP_SUL!AK182="","*",SP_SUL!AK182)</f>
        <v>-</v>
      </c>
      <c r="L182" s="83" t="str">
        <f>IF(SP_SUL!AM182="","*",SP_SUL!AM182)</f>
        <v>ZEJ-ZRB</v>
      </c>
      <c r="M182" s="83">
        <f>IF(SP_SUL!AP182="","*",SP_SUL!AP182)</f>
        <v>150.92500000000001</v>
      </c>
      <c r="N182" s="83" t="str">
        <f>IF(SP_SUL!AM182="","*",SP_SUL!AM182)</f>
        <v>ZEJ-ZRB</v>
      </c>
      <c r="O182" s="110">
        <f>IF(SP_SUL!BH182="","*",SP_SUL!BH182)</f>
        <v>2</v>
      </c>
      <c r="P182" s="147" t="str">
        <f>IF($A$2=1,IF(SP_SUL!BJ182="","*",SP_SUL!BJ182),IF(SP_SUL!BK182="","*",SP_SUL!BK182))</f>
        <v xml:space="preserve">Em intervalo 09:45 até 13:45, realizou 2 soldas 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>
        <f>IF(SP_SUL!B184="","*",SP_SUL!B184)</f>
        <v>46060</v>
      </c>
      <c r="B184" s="83" t="str">
        <f>IF(SP_SUL!X184="","*",SP_SUL!X184)</f>
        <v>Contrato</v>
      </c>
      <c r="C184" s="83" t="str">
        <f>IF(SP_SUL!S184="","*",SP_SUL!S184)</f>
        <v>SP SUL</v>
      </c>
      <c r="D184" s="83" t="str">
        <f>IF(SP_SUL!T184="","*",SP_SUL!T184)</f>
        <v>ZEV-ZPT</v>
      </c>
      <c r="E184" s="83" t="str">
        <f>IF(SP_SUL!D184="","*",SP_SUL!D184)</f>
        <v>W61</v>
      </c>
      <c r="F184" s="83" t="str">
        <f>IF(SP_SUL!H184="","*",SP_SUL!H184)</f>
        <v>K67ZEV2</v>
      </c>
      <c r="G184" s="83" t="str">
        <f>IF(SP_SUL!M184="","*",SP_SUL!M184)</f>
        <v>ZXW-ZGP</v>
      </c>
      <c r="H184" s="116">
        <f>IF(SP_SUL!K184="","*",SP_SUL!K184)</f>
        <v>83.7</v>
      </c>
      <c r="I184" s="113">
        <f>IF(SP_SUL!O184="","*",SP_SUL!O184)</f>
        <v>0.33333333333333331</v>
      </c>
      <c r="J184" s="113">
        <f>IF(SP_SUL!P184="","*",SP_SUL!P184)</f>
        <v>4.1666666666666664E-2</v>
      </c>
      <c r="K184" s="83" t="str">
        <f>IF(SP_SUL!AK184="","*",SP_SUL!AK184)</f>
        <v>K67ZEV2</v>
      </c>
      <c r="L184" s="83" t="str">
        <f>IF(SP_SUL!AM184="","*",SP_SUL!AM184)</f>
        <v>ZXW-ZGP</v>
      </c>
      <c r="M184" s="83">
        <f>IF(SP_SUL!AP184="","*",SP_SUL!AP184)</f>
        <v>83.7</v>
      </c>
      <c r="N184" s="83" t="str">
        <f>IF(SP_SUL!AM184="","*",SP_SUL!AM184)</f>
        <v>ZXW-ZGP</v>
      </c>
      <c r="O184" s="110">
        <f>IF(SP_SUL!BH184="","*",SP_SUL!BH184)</f>
        <v>2</v>
      </c>
      <c r="P184" s="147" t="str">
        <f>IF($A$2=1,IF(SP_SUL!BJ184="","*",SP_SUL!BJ184),IF(SP_SUL!BK184="","*",SP_SUL!BK184))</f>
        <v xml:space="preserve">Deslocamento ok </v>
      </c>
    </row>
    <row r="185" spans="1:16">
      <c r="A185" s="82">
        <f>IF(SP_SUL!B185="","*",SP_SUL!B185)</f>
        <v>46060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ZEV-ZPT</v>
      </c>
      <c r="E185" s="83" t="str">
        <f>IF(SP_SUL!D185="","*",SP_SUL!D185)</f>
        <v>V85</v>
      </c>
      <c r="F185" s="83" t="str">
        <f>IF(SP_SUL!H185="","*",SP_SUL!H185)</f>
        <v>ZDRZPT</v>
      </c>
      <c r="G185" s="83" t="str">
        <f>IF(SP_SUL!M185="","*",SP_SUL!M185)</f>
        <v>ZPT-ZEV</v>
      </c>
      <c r="H185" s="116">
        <f>IF(SP_SUL!K185="","*",SP_SUL!K185)</f>
        <v>106</v>
      </c>
      <c r="I185" s="113">
        <f>IF(SP_SUL!O185="","*",SP_SUL!O185)</f>
        <v>0.33333333333333331</v>
      </c>
      <c r="J185" s="113">
        <f>IF(SP_SUL!P185="","*",SP_SUL!P185)</f>
        <v>4.1666666666666664E-2</v>
      </c>
      <c r="K185" s="83" t="str">
        <f>IF(SP_SUL!AK185="","*",SP_SUL!AK185)</f>
        <v>ZDRZPT</v>
      </c>
      <c r="L185" s="83" t="str">
        <f>IF(SP_SUL!AM185="","*",SP_SUL!AM185)</f>
        <v>ZPT-ZEV</v>
      </c>
      <c r="M185" s="83">
        <f>IF(SP_SUL!AP185="","*",SP_SUL!AP185)</f>
        <v>106</v>
      </c>
      <c r="N185" s="83" t="str">
        <f>IF(SP_SUL!AM185="","*",SP_SUL!AM185)</f>
        <v>ZPT-ZEV</v>
      </c>
      <c r="O185" s="110">
        <f>IF(SP_SUL!BH185="","*",SP_SUL!BH185)</f>
        <v>2</v>
      </c>
      <c r="P185" s="147" t="str">
        <f>IF($A$2=1,IF(SP_SUL!BJ185="","*",SP_SUL!BJ185),IF(SP_SUL!BK185="","*",SP_SUL!BK185))</f>
        <v xml:space="preserve">Deslocamento ok 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>
        <f>IF(SP_SUL!B187="","*",SP_SUL!B187)</f>
        <v>46060</v>
      </c>
      <c r="B187" s="83" t="str">
        <f>IF(SP_SUL!X187="","*",SP_SUL!X187)</f>
        <v>Oportunidade</v>
      </c>
      <c r="C187" s="83" t="str">
        <f>IF(SP_SUL!S187="","*",SP_SUL!S187)</f>
        <v>SP SUL</v>
      </c>
      <c r="D187" s="83" t="str">
        <f>IF(SP_SUL!T187="","*",SP_SUL!T187)</f>
        <v>ZPT-ZPG</v>
      </c>
      <c r="E187" s="83" t="str">
        <f>IF(SP_SUL!D187="","*",SP_SUL!D187)</f>
        <v>W62</v>
      </c>
      <c r="F187" s="83" t="str">
        <f>IF(SP_SUL!H187="","*",SP_SUL!H187)</f>
        <v>ZDRZPT</v>
      </c>
      <c r="G187" s="83" t="str">
        <f>IF(SP_SUL!M187="","*",SP_SUL!M187)</f>
        <v>PAT-ZGM</v>
      </c>
      <c r="H187" s="116">
        <f>IF(SP_SUL!K187="","*",SP_SUL!K187)</f>
        <v>109.5</v>
      </c>
      <c r="I187" s="113">
        <f>IF(SP_SUL!O187="","*",SP_SUL!O187)</f>
        <v>0.33333333333333331</v>
      </c>
      <c r="J187" s="113">
        <f>IF(SP_SUL!P187="","*",SP_SUL!P187)</f>
        <v>4.1666666666666664E-2</v>
      </c>
      <c r="K187" s="83" t="str">
        <f>IF(SP_SUL!AK187="","*",SP_SUL!AK187)</f>
        <v>ZDRZPT</v>
      </c>
      <c r="L187" s="83" t="str">
        <f>IF(SP_SUL!AM187="","*",SP_SUL!AM187)</f>
        <v>PAT-ZGM</v>
      </c>
      <c r="M187" s="83">
        <f>IF(SP_SUL!AP187="","*",SP_SUL!AP187)</f>
        <v>109.5</v>
      </c>
      <c r="N187" s="83" t="str">
        <f>IF(SP_SUL!AM187="","*",SP_SUL!AM187)</f>
        <v>PAT-ZGM</v>
      </c>
      <c r="O187" s="110">
        <f>IF(SP_SUL!BH187="","*",SP_SUL!BH187)</f>
        <v>2</v>
      </c>
      <c r="P187" s="147" t="str">
        <f>IF($A$2=1,IF(SP_SUL!BJ187="","*",SP_SUL!BJ187),IF(SP_SUL!BK187="","*",SP_SUL!BK187))</f>
        <v xml:space="preserve">MC1 07:38, autorizado 10:23, descarga ok </v>
      </c>
    </row>
    <row r="188" spans="1:16">
      <c r="A188" s="82">
        <f>IF(SP_SUL!B188="","*",SP_SUL!B188)</f>
        <v>46060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ZEV-ZPT</v>
      </c>
      <c r="E188" s="83" t="str">
        <f>IF(SP_SUL!D188="","*",SP_SUL!D188)</f>
        <v>RAFAEL (TP-695)</v>
      </c>
      <c r="F188" s="83" t="str">
        <f>IF(SP_SUL!H188="","*",SP_SUL!H188)</f>
        <v>-</v>
      </c>
      <c r="G188" s="83" t="str">
        <f>IF(SP_SUL!M188="","*",SP_SUL!M188)</f>
        <v>ZPT</v>
      </c>
      <c r="H188" s="116">
        <f>IF(SP_SUL!K188="","*",SP_SUL!K188)</f>
        <v>108</v>
      </c>
      <c r="I188" s="113">
        <f>IF(SP_SUL!O188="","*",SP_SUL!O188)</f>
        <v>0.45833333333333331</v>
      </c>
      <c r="J188" s="113">
        <f>IF(SP_SUL!P188="","*",SP_SUL!P188)</f>
        <v>8.3333333333333329E-2</v>
      </c>
      <c r="K188" s="83" t="str">
        <f>IF(SP_SUL!AK188="","*",SP_SUL!AK188)</f>
        <v>-</v>
      </c>
      <c r="L188" s="83" t="str">
        <f>IF(SP_SUL!AM188="","*",SP_SUL!AM188)</f>
        <v>ZPT</v>
      </c>
      <c r="M188" s="83">
        <f>IF(SP_SUL!AP188="","*",SP_SUL!AP188)</f>
        <v>108</v>
      </c>
      <c r="N188" s="83" t="str">
        <f>IF(SP_SUL!AM188="","*",SP_SUL!AM188)</f>
        <v>ZPT</v>
      </c>
      <c r="O188" s="110">
        <f>IF(SP_SUL!BH188="","*",SP_SUL!BH188)</f>
        <v>0</v>
      </c>
      <c r="P188" s="147" t="str">
        <f>IF($A$2=1,IF(SP_SUL!BJ188="","*",SP_SUL!BJ188),IF(SP_SUL!BK188="","*",SP_SUL!BK188))</f>
        <v xml:space="preserve">Não solicitou intervalo </v>
      </c>
    </row>
    <row r="189" spans="1:16">
      <c r="A189" s="82">
        <f>IF(SP_SUL!B189="","*",SP_SUL!B189)</f>
        <v>46060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ZPT-ZPG</v>
      </c>
      <c r="E189" s="83" t="str">
        <f>IF(SP_SUL!D189="","*",SP_SUL!D189)</f>
        <v>DIEGO (TF-42)</v>
      </c>
      <c r="F189" s="83" t="str">
        <f>IF(SP_SUL!H189="","*",SP_SUL!H189)</f>
        <v>-</v>
      </c>
      <c r="G189" s="83" t="str">
        <f>IF(SP_SUL!M189="","*",SP_SUL!M189)</f>
        <v>PAT-ZGM</v>
      </c>
      <c r="H189" s="116">
        <f>IF(SP_SUL!K189="","*",SP_SUL!K189)</f>
        <v>109.05</v>
      </c>
      <c r="I189" s="113">
        <f>IF(SP_SUL!O189="","*",SP_SUL!O189)</f>
        <v>0.41666666666666669</v>
      </c>
      <c r="J189" s="113">
        <f>IF(SP_SUL!P189="","*",SP_SUL!P189)</f>
        <v>8.3333333333333329E-2</v>
      </c>
      <c r="K189" s="83" t="str">
        <f>IF(SP_SUL!AK189="","*",SP_SUL!AK189)</f>
        <v>-</v>
      </c>
      <c r="L189" s="83" t="str">
        <f>IF(SP_SUL!AM189="","*",SP_SUL!AM189)</f>
        <v>PAT-ZGM</v>
      </c>
      <c r="M189" s="83">
        <f>IF(SP_SUL!AP189="","*",SP_SUL!AP189)</f>
        <v>109.05</v>
      </c>
      <c r="N189" s="83" t="str">
        <f>IF(SP_SUL!AM189="","*",SP_SUL!AM189)</f>
        <v>PAT-ZGM</v>
      </c>
      <c r="O189" s="110">
        <f>IF(SP_SUL!BH189="","*",SP_SUL!BH189)</f>
        <v>2</v>
      </c>
      <c r="P189" s="147" t="str">
        <f>IF($A$2=1,IF(SP_SUL!BJ189="","*",SP_SUL!BJ189),IF(SP_SUL!BK189="","*",SP_SUL!BK189))</f>
        <v xml:space="preserve">Equipe pronta 09:21, aguarda chegada W62 para intervalo </v>
      </c>
    </row>
    <row r="190" spans="1:16">
      <c r="A190" s="82">
        <f>IF(SP_SUL!B190="","*",SP_SUL!B190)</f>
        <v>46060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ZPT-ZPG</v>
      </c>
      <c r="E190" s="83" t="str">
        <f>IF(SP_SUL!D190="","*",SP_SUL!D190)</f>
        <v>W62</v>
      </c>
      <c r="F190" s="83" t="str">
        <f>IF(SP_SUL!H190="","*",SP_SUL!H190)</f>
        <v>ZDRZPT</v>
      </c>
      <c r="G190" s="83" t="str">
        <f>IF(SP_SUL!M190="","*",SP_SUL!M190)</f>
        <v>ZZV-ZPG</v>
      </c>
      <c r="H190" s="116">
        <f>IF(SP_SUL!K190="","*",SP_SUL!K190)</f>
        <v>125</v>
      </c>
      <c r="I190" s="113">
        <f>IF(SP_SUL!O190="","*",SP_SUL!O190)</f>
        <v>0.45833333333333331</v>
      </c>
      <c r="J190" s="113">
        <f>IF(SP_SUL!P190="","*",SP_SUL!P190)</f>
        <v>4.1666666666666664E-2</v>
      </c>
      <c r="K190" s="83" t="str">
        <f>IF(SP_SUL!AK190="","*",SP_SUL!AK190)</f>
        <v>ZDRZPT</v>
      </c>
      <c r="L190" s="83" t="str">
        <f>IF(SP_SUL!AM190="","*",SP_SUL!AM190)</f>
        <v>ZZV-ZPG</v>
      </c>
      <c r="M190" s="83">
        <f>IF(SP_SUL!AP190="","*",SP_SUL!AP190)</f>
        <v>125</v>
      </c>
      <c r="N190" s="83" t="str">
        <f>IF(SP_SUL!AM190="","*",SP_SUL!AM190)</f>
        <v>ZZV-ZPG</v>
      </c>
      <c r="O190" s="110">
        <f>IF(SP_SUL!BH190="","*",SP_SUL!BH190)</f>
        <v>0</v>
      </c>
      <c r="P190" s="147" t="str">
        <f>IF($A$2=1,IF(SP_SUL!BJ190="","*",SP_SUL!BJ190),IF(SP_SUL!BK190="","*",SP_SUL!BK190))</f>
        <v xml:space="preserve">Sem oportunidade em ZPG, realizou somente descarga de pedra </v>
      </c>
    </row>
    <row r="191" spans="1:16">
      <c r="A191" s="82">
        <f>IF(SP_SUL!B191="","*",SP_SUL!B191)</f>
        <v>46060</v>
      </c>
      <c r="B191" s="83" t="str">
        <f>IF(SP_SUL!X191="","*",SP_SUL!X191)</f>
        <v>Oportunidade</v>
      </c>
      <c r="C191" s="83" t="str">
        <f>IF(SP_SUL!S191="","*",SP_SUL!S191)</f>
        <v>SP SUL</v>
      </c>
      <c r="D191" s="83" t="str">
        <f>IF(SP_SUL!T191="","*",SP_SUL!T191)</f>
        <v>ZPT-ZPG</v>
      </c>
      <c r="E191" s="83" t="str">
        <f>IF(SP_SUL!D191="","*",SP_SUL!D191)</f>
        <v>EXPANSÃO TURMA 1</v>
      </c>
      <c r="F191" s="83" t="str">
        <f>IF(SP_SUL!H191="","*",SP_SUL!H191)</f>
        <v>-</v>
      </c>
      <c r="G191" s="83" t="str">
        <f>IF(SP_SUL!M191="","*",SP_SUL!M191)</f>
        <v>ZZV-ZPG</v>
      </c>
      <c r="H191" s="116">
        <f>IF(SP_SUL!K191="","*",SP_SUL!K191)</f>
        <v>123.67</v>
      </c>
      <c r="I191" s="113">
        <f>IF(SP_SUL!O191="","*",SP_SUL!O191)</f>
        <v>0.33333333333333331</v>
      </c>
      <c r="J191" s="113">
        <f>IF(SP_SUL!P191="","*",SP_SUL!P191)</f>
        <v>6.25E-2</v>
      </c>
      <c r="K191" s="83" t="str">
        <f>IF(SP_SUL!AK191="","*",SP_SUL!AK191)</f>
        <v>-</v>
      </c>
      <c r="L191" s="83" t="str">
        <f>IF(SP_SUL!AM191="","*",SP_SUL!AM191)</f>
        <v>ZZV-ZPG</v>
      </c>
      <c r="M191" s="83">
        <f>IF(SP_SUL!AP191="","*",SP_SUL!AP191)</f>
        <v>123.67</v>
      </c>
      <c r="N191" s="83" t="str">
        <f>IF(SP_SUL!AM191="","*",SP_SUL!AM191)</f>
        <v>ZZV-ZPG</v>
      </c>
      <c r="O191" s="110">
        <f>IF(SP_SUL!BH191="","*",SP_SUL!BH191)</f>
        <v>0</v>
      </c>
      <c r="P191" s="147" t="str">
        <f>IF($A$2=1,IF(SP_SUL!BJ191="","*",SP_SUL!BJ191),IF(SP_SUL!BK191="","*",SP_SUL!BK191))</f>
        <v>Equipe pronta 08:30, sem oportunidade</v>
      </c>
    </row>
    <row r="192" spans="1:16">
      <c r="A192" s="82">
        <f>IF(SP_SUL!B192="","*",SP_SUL!B192)</f>
        <v>46061</v>
      </c>
      <c r="B192" s="83" t="str">
        <f>IF(SP_SUL!X192="","*",SP_SUL!X192)</f>
        <v>Extra</v>
      </c>
      <c r="C192" s="83" t="str">
        <f>IF(SP_SUL!S192="","*",SP_SUL!S192)</f>
        <v>SP SUL</v>
      </c>
      <c r="D192" s="83" t="str">
        <f>IF(SP_SUL!T192="","*",SP_SUL!T192)</f>
        <v>ZBV-ZKE</v>
      </c>
      <c r="E192" s="83" t="str">
        <f>IF(SP_SUL!D192="","*",SP_SUL!D192)</f>
        <v>V93</v>
      </c>
      <c r="F192" s="83" t="str">
        <f>IF(SP_SUL!H192="","*",SP_SUL!H192)</f>
        <v>ZYU1</v>
      </c>
      <c r="G192" s="83" t="str">
        <f>IF(SP_SUL!M192="","*",SP_SUL!M192)</f>
        <v>ZYU-ZST</v>
      </c>
      <c r="H192" s="116">
        <f>IF(SP_SUL!K192="","*",SP_SUL!K192)</f>
        <v>204.5</v>
      </c>
      <c r="I192" s="113">
        <f>IF(SP_SUL!O192="","*",SP_SUL!O192)</f>
        <v>0.41666666666666669</v>
      </c>
      <c r="J192" s="113">
        <f>IF(SP_SUL!P192="","*",SP_SUL!P192)</f>
        <v>8.3333333333333329E-2</v>
      </c>
      <c r="K192" s="83" t="str">
        <f>IF(SP_SUL!AK192="","*",SP_SUL!AK192)</f>
        <v>ZYU1</v>
      </c>
      <c r="L192" s="83" t="str">
        <f>IF(SP_SUL!AM192="","*",SP_SUL!AM192)</f>
        <v>ZYU-ZST</v>
      </c>
      <c r="M192" s="83">
        <f>IF(SP_SUL!AP192="","*",SP_SUL!AP192)</f>
        <v>204.5</v>
      </c>
      <c r="N192" s="83" t="str">
        <f>IF(SP_SUL!AM192="","*",SP_SUL!AM192)</f>
        <v>ZYU-ZST</v>
      </c>
      <c r="O192" s="110">
        <f>IF(SP_SUL!BH192="","*",SP_SUL!BH192)</f>
        <v>0</v>
      </c>
      <c r="P192" s="147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>
      <c r="A193" s="82">
        <f>IF(SP_SUL!B193="","*",SP_SUL!B193)</f>
        <v>46061</v>
      </c>
      <c r="B193" s="83" t="str">
        <f>IF(SP_SUL!X193="","*",SP_SUL!X193)</f>
        <v>Oportunidade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E17</v>
      </c>
      <c r="F193" s="83" t="str">
        <f>IF(SP_SUL!H193="","*",SP_SUL!H193)</f>
        <v>102ZKW2</v>
      </c>
      <c r="G193" s="83" t="str">
        <f>IF(SP_SUL!M193="","*",SP_SUL!M193)</f>
        <v>ZKE-ZWW</v>
      </c>
      <c r="H193" s="116">
        <f>IF(SP_SUL!K193="","*",SP_SUL!K193)</f>
        <v>81</v>
      </c>
      <c r="I193" s="113">
        <f>IF(SP_SUL!O193="","*",SP_SUL!O193)</f>
        <v>0.375</v>
      </c>
      <c r="J193" s="113">
        <f>IF(SP_SUL!P193="","*",SP_SUL!P193)</f>
        <v>0.16666666666666666</v>
      </c>
      <c r="K193" s="83" t="str">
        <f>IF(SP_SUL!AK193="","*",SP_SUL!AK193)</f>
        <v>ZKEZGA1</v>
      </c>
      <c r="L193" s="83" t="str">
        <f>IF(SP_SUL!AM193="","*",SP_SUL!AM193)</f>
        <v>ZKE-ZWW</v>
      </c>
      <c r="M193" s="83">
        <f>IF(SP_SUL!AP193="","*",SP_SUL!AP193)</f>
        <v>81</v>
      </c>
      <c r="N193" s="83" t="str">
        <f>IF(SP_SUL!AM193="","*",SP_SUL!AM193)</f>
        <v>ZKE-ZWW</v>
      </c>
      <c r="O193" s="110">
        <f>IF(SP_SUL!BH193="","*",SP_SUL!BH193)</f>
        <v>2</v>
      </c>
      <c r="P193" s="147" t="str">
        <f>IF($A$2=1,IF(SP_SUL!BJ193="","*",SP_SUL!BJ193),IF(SP_SUL!BK193="","*",SP_SUL!BK193))</f>
        <v xml:space="preserve">Em deslocamento para ZKW </v>
      </c>
    </row>
    <row r="194" spans="1:16">
      <c r="A194" s="82">
        <f>IF(SP_SUL!B194="","*",SP_SUL!B194)</f>
        <v>46061</v>
      </c>
      <c r="B194" s="83" t="str">
        <f>IF(SP_SUL!X194="","*",SP_SUL!X194)</f>
        <v>Oportunidade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 xml:space="preserve">TURMA FIXA VIA </v>
      </c>
      <c r="F194" s="83" t="str">
        <f>IF(SP_SUL!H194="","*",SP_SUL!H194)</f>
        <v>-</v>
      </c>
      <c r="G194" s="83" t="str">
        <f>IF(SP_SUL!M194="","*",SP_SUL!M194)</f>
        <v>ZEM</v>
      </c>
      <c r="H194" s="116">
        <f>IF(SP_SUL!K194="","*",SP_SUL!K194)</f>
        <v>135</v>
      </c>
      <c r="I194" s="113">
        <f>IF(SP_SUL!O194="","*",SP_SUL!O194)</f>
        <v>0.375</v>
      </c>
      <c r="J194" s="113">
        <f>IF(SP_SUL!P194="","*",SP_SUL!P194)</f>
        <v>6.25E-2</v>
      </c>
      <c r="K194" s="83" t="str">
        <f>IF(SP_SUL!AK194="","*",SP_SUL!AK194)</f>
        <v>-</v>
      </c>
      <c r="L194" s="83" t="str">
        <f>IF(SP_SUL!AM194="","*",SP_SUL!AM194)</f>
        <v>ZEM</v>
      </c>
      <c r="M194" s="83">
        <f>IF(SP_SUL!AP194="","*",SP_SUL!AP194)</f>
        <v>135</v>
      </c>
      <c r="N194" s="83" t="str">
        <f>IF(SP_SUL!AM194="","*",SP_SUL!AM194)</f>
        <v>ZEM</v>
      </c>
      <c r="O194" s="110">
        <f>IF(SP_SUL!BH194="","*",SP_SUL!BH194)</f>
        <v>0</v>
      </c>
      <c r="P194" s="147" t="str">
        <f>IF($A$2=1,IF(SP_SUL!BJ194="","*",SP_SUL!BJ194),IF(SP_SUL!BK194="","*",SP_SUL!BK194))</f>
        <v xml:space="preserve">Não solicitou intervalo </v>
      </c>
    </row>
    <row r="195" spans="1:16">
      <c r="A195" s="82">
        <f>IF(SP_SUL!B195="","*",SP_SUL!B195)</f>
        <v>46061</v>
      </c>
      <c r="B195" s="83" t="str">
        <f>IF(SP_SUL!X195="","*",SP_SUL!X195)</f>
        <v>Oportunidade</v>
      </c>
      <c r="C195" s="83" t="str">
        <f>IF(SP_SUL!S195="","*",SP_SUL!S195)</f>
        <v>SP SUL</v>
      </c>
      <c r="D195" s="83" t="str">
        <f>IF(SP_SUL!T195="","*",SP_SUL!T195)</f>
        <v>ZPT-ZPG</v>
      </c>
      <c r="E195" s="83" t="str">
        <f>IF(SP_SUL!D195="","*",SP_SUL!D195)</f>
        <v>DIEGO (TF-42)</v>
      </c>
      <c r="F195" s="83" t="str">
        <f>IF(SP_SUL!H195="","*",SP_SUL!H195)</f>
        <v>-</v>
      </c>
      <c r="G195" s="83" t="str">
        <f>IF(SP_SUL!M195="","*",SP_SUL!M195)</f>
        <v>PAT-ZGM</v>
      </c>
      <c r="H195" s="116">
        <f>IF(SP_SUL!K195="","*",SP_SUL!K195)</f>
        <v>109.05</v>
      </c>
      <c r="I195" s="113">
        <f>IF(SP_SUL!O195="","*",SP_SUL!O195)</f>
        <v>0.41666666666666669</v>
      </c>
      <c r="J195" s="113">
        <f>IF(SP_SUL!P195="","*",SP_SUL!P195)</f>
        <v>8.3333333333333329E-2</v>
      </c>
      <c r="K195" s="83" t="str">
        <f>IF(SP_SUL!AK195="","*",SP_SUL!AK195)</f>
        <v>-</v>
      </c>
      <c r="L195" s="83" t="str">
        <f>IF(SP_SUL!AM195="","*",SP_SUL!AM195)</f>
        <v>PAT-ZGM</v>
      </c>
      <c r="M195" s="83">
        <f>IF(SP_SUL!AP195="","*",SP_SUL!AP195)</f>
        <v>109.05</v>
      </c>
      <c r="N195" s="83" t="str">
        <f>IF(SP_SUL!AM195="","*",SP_SUL!AM195)</f>
        <v>PAT-ZGM</v>
      </c>
      <c r="O195" s="110">
        <f>IF(SP_SUL!BH195="","*",SP_SUL!BH195)</f>
        <v>0</v>
      </c>
      <c r="P195" s="147" t="str">
        <f>IF($A$2=1,IF(SP_SUL!BJ195="","*",SP_SUL!BJ195),IF(SP_SUL!BK195="","*",SP_SUL!BK195))</f>
        <v xml:space="preserve">Não solicitou intervalo </v>
      </c>
    </row>
    <row r="196" spans="1:16">
      <c r="A196" s="82">
        <f>IF(SP_SUL!B196="","*",SP_SUL!B196)</f>
        <v>46062</v>
      </c>
      <c r="B196" s="83" t="str">
        <f>IF(SP_SUL!X196="","*",SP_SUL!X196)</f>
        <v>Oportunidade</v>
      </c>
      <c r="C196" s="83" t="str">
        <f>IF(SP_SUL!S196="","*",SP_SUL!S196)</f>
        <v>SP SUL</v>
      </c>
      <c r="D196" s="83" t="str">
        <f>IF(SP_SUL!T196="","*",SP_SUL!T196)</f>
        <v>ZBV-ZRX</v>
      </c>
      <c r="E196" s="83" t="str">
        <f>IF(SP_SUL!D196="","*",SP_SUL!D196)</f>
        <v>EXPANSÃO TURMA 1</v>
      </c>
      <c r="F196" s="83" t="str">
        <f>IF(SP_SUL!H196="","*",SP_SUL!H196)</f>
        <v>-</v>
      </c>
      <c r="G196" s="83" t="str">
        <f>IF(SP_SUL!M196="","*",SP_SUL!M196)</f>
        <v>ZCD</v>
      </c>
      <c r="H196" s="116">
        <f>IF(SP_SUL!K196="","*",SP_SUL!K196)</f>
        <v>113.6</v>
      </c>
      <c r="I196" s="113">
        <f>IF(SP_SUL!O196="","*",SP_SUL!O196)</f>
        <v>0.375</v>
      </c>
      <c r="J196" s="113">
        <f>IF(SP_SUL!P196="","*",SP_SUL!P196)</f>
        <v>6.25E-2</v>
      </c>
      <c r="K196" s="83" t="str">
        <f>IF(SP_SUL!AK196="","*",SP_SUL!AK196)</f>
        <v>-</v>
      </c>
      <c r="L196" s="83" t="str">
        <f>IF(SP_SUL!AM196="","*",SP_SUL!AM196)</f>
        <v>ZCD</v>
      </c>
      <c r="M196" s="83">
        <f>IF(SP_SUL!AP196="","*",SP_SUL!AP196)</f>
        <v>113.6</v>
      </c>
      <c r="N196" s="83" t="str">
        <f>IF(SP_SUL!AM196="","*",SP_SUL!AM196)</f>
        <v>ZCD</v>
      </c>
      <c r="O196" s="110">
        <f>IF(SP_SUL!BH196="","*",SP_SUL!BH196)</f>
        <v>0</v>
      </c>
      <c r="P196" s="147" t="str">
        <f>IF($A$2=1,IF(SP_SUL!BJ196="","*",SP_SUL!BJ196),IF(SP_SUL!BK196="","*",SP_SUL!BK196))</f>
        <v>TP não solicita intervalo / condições climáticas (chuva)</v>
      </c>
    </row>
    <row r="197" spans="1:16">
      <c r="A197" s="82">
        <f>IF(SP_SUL!B197="","*",SP_SUL!B197)</f>
        <v>46062</v>
      </c>
      <c r="B197" s="83" t="str">
        <f>IF(SP_SUL!X197="","*",SP_SUL!X197)</f>
        <v>Oportunidade</v>
      </c>
      <c r="C197" s="83" t="str">
        <f>IF(SP_SUL!S197="","*",SP_SUL!S197)</f>
        <v>SP SUL</v>
      </c>
      <c r="D197" s="83" t="str">
        <f>IF(SP_SUL!T197="","*",SP_SUL!T197)</f>
        <v>ZBV-ZRX</v>
      </c>
      <c r="E197" s="83" t="str">
        <f>IF(SP_SUL!D197="","*",SP_SUL!D197)</f>
        <v>KLECIO (TP-699)</v>
      </c>
      <c r="F197" s="83" t="str">
        <f>IF(SP_SUL!H197="","*",SP_SUL!H197)</f>
        <v>-</v>
      </c>
      <c r="G197" s="83" t="str">
        <f>IF(SP_SUL!M197="","*",SP_SUL!M197)</f>
        <v>ZRX-ZRQ</v>
      </c>
      <c r="H197" s="116">
        <f>IF(SP_SUL!K197="","*",SP_SUL!K197)</f>
        <v>134.85</v>
      </c>
      <c r="I197" s="113">
        <f>IF(SP_SUL!O197="","*",SP_SUL!O197)</f>
        <v>0.33333333333333331</v>
      </c>
      <c r="J197" s="113">
        <f>IF(SP_SUL!P197="","*",SP_SUL!P197)</f>
        <v>6.25E-2</v>
      </c>
      <c r="K197" s="83" t="str">
        <f>IF(SP_SUL!AK197="","*",SP_SUL!AK197)</f>
        <v>-</v>
      </c>
      <c r="L197" s="83" t="str">
        <f>IF(SP_SUL!AM197="","*",SP_SUL!AM197)</f>
        <v>ZRX-ZRQ</v>
      </c>
      <c r="M197" s="83">
        <f>IF(SP_SUL!AP197="","*",SP_SUL!AP197)</f>
        <v>134.85</v>
      </c>
      <c r="N197" s="83" t="str">
        <f>IF(SP_SUL!AM197="","*",SP_SUL!AM197)</f>
        <v>ZRX-ZRQ</v>
      </c>
      <c r="O197" s="110">
        <f>IF(SP_SUL!BH197="","*",SP_SUL!BH197)</f>
        <v>0</v>
      </c>
      <c r="P197" s="147" t="str">
        <f>IF($A$2=1,IF(SP_SUL!BJ197="","*",SP_SUL!BJ197),IF(SP_SUL!BK197="","*",SP_SUL!BK197))</f>
        <v>TP pronto 09h00 / não solicita intervalo, devido condições climáticas (chuva)</v>
      </c>
    </row>
    <row r="198" spans="1:16">
      <c r="A198" s="82" t="str">
        <f>IF(SP_SUL!B198="","*",SP_SUL!B198)</f>
        <v>*</v>
      </c>
      <c r="B198" s="83" t="str">
        <f>IF(SP_SUL!X198="","*",SP_SUL!X198)</f>
        <v>Oportunidade</v>
      </c>
      <c r="C198" s="83" t="str">
        <f>IF(SP_SUL!S198="","*",SP_SUL!S198)</f>
        <v>SP SUL</v>
      </c>
      <c r="D198" s="83" t="str">
        <f>IF(SP_SUL!T198="","*",SP_SUL!T198)</f>
        <v>ZBV-ZRX</v>
      </c>
      <c r="E198" s="83" t="str">
        <f>IF(SP_SUL!D198="","*",SP_SUL!D198)</f>
        <v>W58</v>
      </c>
      <c r="F198" s="83">
        <f>IF(SP_SUL!H198="","*",SP_SUL!H198)</f>
        <v>106109</v>
      </c>
      <c r="G198" s="83" t="str">
        <f>IF(SP_SUL!M198="","*",SP_SUL!M198)</f>
        <v>ZBM-ZHO</v>
      </c>
      <c r="H198" s="116">
        <f>IF(SP_SUL!K198="","*",SP_SUL!K198)</f>
        <v>57</v>
      </c>
      <c r="I198" s="113">
        <f>IF(SP_SUL!O198="","*",SP_SUL!O198)</f>
        <v>0.33333333333333331</v>
      </c>
      <c r="J198" s="113">
        <f>IF(SP_SUL!P198="","*",SP_SUL!P198)</f>
        <v>4.1666666666666664E-2</v>
      </c>
      <c r="K198" s="83">
        <f>IF(SP_SUL!AK198="","*",SP_SUL!AK198)</f>
        <v>106109</v>
      </c>
      <c r="L198" s="83" t="str">
        <f>IF(SP_SUL!AM198="","*",SP_SUL!AM198)</f>
        <v>ZBM-ZHO</v>
      </c>
      <c r="M198" s="83">
        <f>IF(SP_SUL!AP198="","*",SP_SUL!AP198)</f>
        <v>57</v>
      </c>
      <c r="N198" s="83" t="str">
        <f>IF(SP_SUL!AM198="","*",SP_SUL!AM198)</f>
        <v>ZBM-ZHO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>
        <f>IF(SP_SUL!B199="","*",SP_SUL!B199)</f>
        <v>46062</v>
      </c>
      <c r="B199" s="83" t="str">
        <f>IF(SP_SUL!X199="","*",SP_SUL!X199)</f>
        <v>Oportunidade</v>
      </c>
      <c r="C199" s="83" t="str">
        <f>IF(SP_SUL!S199="","*",SP_SUL!S199)</f>
        <v>SP SUL</v>
      </c>
      <c r="D199" s="83" t="str">
        <f>IF(SP_SUL!T199="","*",SP_SUL!T199)</f>
        <v>ZBV-ZRX</v>
      </c>
      <c r="E199" s="83" t="str">
        <f>IF(SP_SUL!D199="","*",SP_SUL!D199)</f>
        <v>E42</v>
      </c>
      <c r="F199" s="83" t="str">
        <f>IF(SP_SUL!H199="","*",SP_SUL!H199)</f>
        <v>ZBV3</v>
      </c>
      <c r="G199" s="83" t="str">
        <f>IF(SP_SUL!M199="","*",SP_SUL!M199)</f>
        <v>ZBM</v>
      </c>
      <c r="H199" s="116">
        <f>IF(SP_SUL!K199="","*",SP_SUL!K199)</f>
        <v>54.96</v>
      </c>
      <c r="I199" s="113">
        <f>IF(SP_SUL!O199="","*",SP_SUL!O199)</f>
        <v>0.45833333333333331</v>
      </c>
      <c r="J199" s="113">
        <f>IF(SP_SUL!P199="","*",SP_SUL!P199)</f>
        <v>0.125</v>
      </c>
      <c r="K199" s="83" t="str">
        <f>IF(SP_SUL!AK199="","*",SP_SUL!AK199)</f>
        <v>ZBV3</v>
      </c>
      <c r="L199" s="83" t="str">
        <f>IF(SP_SUL!AM199="","*",SP_SUL!AM199)</f>
        <v>ZBM</v>
      </c>
      <c r="M199" s="83">
        <f>IF(SP_SUL!AP199="","*",SP_SUL!AP199)</f>
        <v>54.96</v>
      </c>
      <c r="N199" s="83" t="str">
        <f>IF(SP_SUL!AM199="","*",SP_SUL!AM199)</f>
        <v>ZBM</v>
      </c>
      <c r="O199" s="110">
        <f>IF(SP_SUL!BH199="","*",SP_SUL!BH199)</f>
        <v>0</v>
      </c>
      <c r="P199" s="147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>
      <c r="A200" s="82">
        <f>IF(SP_SUL!B200="","*",SP_SUL!B200)</f>
        <v>46062</v>
      </c>
      <c r="B200" s="83" t="str">
        <f>IF(SP_SUL!X200="","*",SP_SUL!X200)</f>
        <v>Contrato</v>
      </c>
      <c r="C200" s="83" t="str">
        <f>IF(SP_SUL!S200="","*",SP_SUL!S200)</f>
        <v>SP SUL</v>
      </c>
      <c r="D200" s="83" t="str">
        <f>IF(SP_SUL!T200="","*",SP_SUL!T200)</f>
        <v>ZBV-ZKE</v>
      </c>
      <c r="E200" s="83" t="str">
        <f>IF(SP_SUL!D200="","*",SP_SUL!D200)</f>
        <v>V93</v>
      </c>
      <c r="F200" s="83" t="str">
        <f>IF(SP_SUL!H200="","*",SP_SUL!H200)</f>
        <v>ZYU1</v>
      </c>
      <c r="G200" s="83" t="str">
        <f>IF(SP_SUL!M200="","*",SP_SUL!M200)</f>
        <v>ZYU-ZST</v>
      </c>
      <c r="H200" s="116">
        <f>IF(SP_SUL!K200="","*",SP_SUL!K200)</f>
        <v>204.5</v>
      </c>
      <c r="I200" s="113">
        <f>IF(SP_SUL!O200="","*",SP_SUL!O200)</f>
        <v>0.375</v>
      </c>
      <c r="J200" s="113">
        <f>IF(SP_SUL!P200="","*",SP_SUL!P200)</f>
        <v>8.3333333333333329E-2</v>
      </c>
      <c r="K200" s="83" t="str">
        <f>IF(SP_SUL!AK200="","*",SP_SUL!AK200)</f>
        <v>ZYU1</v>
      </c>
      <c r="L200" s="83" t="str">
        <f>IF(SP_SUL!AM200="","*",SP_SUL!AM200)</f>
        <v>ZYU-ZST</v>
      </c>
      <c r="M200" s="83">
        <f>IF(SP_SUL!AP200="","*",SP_SUL!AP200)</f>
        <v>204.5</v>
      </c>
      <c r="N200" s="83" t="str">
        <f>IF(SP_SUL!AM200="","*",SP_SUL!AM200)</f>
        <v>ZYU-ZST</v>
      </c>
      <c r="O200" s="110">
        <f>IF(SP_SUL!BH200="","*",SP_SUL!BH200)</f>
        <v>0</v>
      </c>
      <c r="P200" s="147" t="str">
        <f>IF($A$2=1,IF(SP_SUL!BJ200="","*",SP_SUL!BJ200),IF(SP_SUL!BK200="","*",SP_SUL!BK200))</f>
        <v>Cancelado / Impacto Anomalia entre ZST206.</v>
      </c>
    </row>
    <row r="201" spans="1:16">
      <c r="A201" s="82">
        <f>IF(SP_SUL!B201="","*",SP_SUL!B201)</f>
        <v>46062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ZBV-ZKE</v>
      </c>
      <c r="E201" s="83" t="str">
        <f>IF(SP_SUL!D201="","*",SP_SUL!D201)</f>
        <v>EDSON (TP-780)</v>
      </c>
      <c r="F201" s="83" t="str">
        <f>IF(SP_SUL!H201="","*",SP_SUL!H201)</f>
        <v>-</v>
      </c>
      <c r="G201" s="83" t="str">
        <f>IF(SP_SUL!M201="","*",SP_SUL!M201)</f>
        <v>ZYU-ZST</v>
      </c>
      <c r="H201" s="116">
        <f>IF(SP_SUL!K201="","*",SP_SUL!K201)</f>
        <v>205</v>
      </c>
      <c r="I201" s="113">
        <f>IF(SP_SUL!O201="","*",SP_SUL!O201)</f>
        <v>0.39583333333333331</v>
      </c>
      <c r="J201" s="113">
        <f>IF(SP_SUL!P201="","*",SP_SUL!P201)</f>
        <v>8.3333333333333329E-2</v>
      </c>
      <c r="K201" s="83" t="str">
        <f>IF(SP_SUL!AK201="","*",SP_SUL!AK201)</f>
        <v>-</v>
      </c>
      <c r="L201" s="83" t="str">
        <f>IF(SP_SUL!AM201="","*",SP_SUL!AM201)</f>
        <v>ZYU-ZST</v>
      </c>
      <c r="M201" s="83">
        <f>IF(SP_SUL!AP201="","*",SP_SUL!AP201)</f>
        <v>205</v>
      </c>
      <c r="N201" s="83" t="str">
        <f>IF(SP_SUL!AM201="","*",SP_SUL!AM201)</f>
        <v>ZYU-ZST</v>
      </c>
      <c r="O201" s="110">
        <f>IF(SP_SUL!BH201="","*",SP_SUL!BH201)</f>
        <v>0</v>
      </c>
      <c r="P201" s="147" t="str">
        <f>IF($A$2=1,IF(SP_SUL!BJ201="","*",SP_SUL!BJ201),IF(SP_SUL!BK201="","*",SP_SUL!BK201))</f>
        <v>Cancelado / Impacto Anomalia entre ZST206.</v>
      </c>
    </row>
    <row r="202" spans="1:16">
      <c r="A202" s="82">
        <f>IF(SP_SUL!B202="","*",SP_SUL!B202)</f>
        <v>46062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ZBV-ZKE</v>
      </c>
      <c r="E202" s="83" t="str">
        <f>IF(SP_SUL!D202="","*",SP_SUL!D202)</f>
        <v>ROGÉRIO (TP-730)</v>
      </c>
      <c r="F202" s="83" t="str">
        <f>IF(SP_SUL!H202="","*",SP_SUL!H202)</f>
        <v>-</v>
      </c>
      <c r="G202" s="83" t="str">
        <f>IF(SP_SUL!M202="","*",SP_SUL!M202)</f>
        <v>ZYU-ZST</v>
      </c>
      <c r="H202" s="116">
        <f>IF(SP_SUL!K202="","*",SP_SUL!K202)</f>
        <v>205</v>
      </c>
      <c r="I202" s="113">
        <f>IF(SP_SUL!O202="","*",SP_SUL!O202)</f>
        <v>0.39583333333333331</v>
      </c>
      <c r="J202" s="113">
        <f>IF(SP_SUL!P202="","*",SP_SUL!P202)</f>
        <v>8.3333333333333329E-2</v>
      </c>
      <c r="K202" s="83" t="str">
        <f>IF(SP_SUL!AK202="","*",SP_SUL!AK202)</f>
        <v>-</v>
      </c>
      <c r="L202" s="83" t="str">
        <f>IF(SP_SUL!AM202="","*",SP_SUL!AM202)</f>
        <v>ZYU-ZST</v>
      </c>
      <c r="M202" s="83">
        <f>IF(SP_SUL!AP202="","*",SP_SUL!AP202)</f>
        <v>205</v>
      </c>
      <c r="N202" s="83" t="str">
        <f>IF(SP_SUL!AM202="","*",SP_SUL!AM202)</f>
        <v>ZYU-ZST</v>
      </c>
      <c r="O202" s="110">
        <f>IF(SP_SUL!BH202="","*",SP_SUL!BH202)</f>
        <v>0</v>
      </c>
      <c r="P202" s="147" t="str">
        <f>IF($A$2=1,IF(SP_SUL!BJ202="","*",SP_SUL!BJ202),IF(SP_SUL!BK202="","*",SP_SUL!BK202))</f>
        <v>Cancelado / Impacto Anomalia entre ZST206.</v>
      </c>
    </row>
    <row r="203" spans="1:16">
      <c r="A203" s="82">
        <f>IF(SP_SUL!B203="","*",SP_SUL!B203)</f>
        <v>46062</v>
      </c>
      <c r="B203" s="83" t="str">
        <f>IF(SP_SUL!X203="","*",SP_SUL!X203)</f>
        <v>Oportunidade</v>
      </c>
      <c r="C203" s="83" t="str">
        <f>IF(SP_SUL!S203="","*",SP_SUL!S203)</f>
        <v>SP SUL</v>
      </c>
      <c r="D203" s="83" t="str">
        <f>IF(SP_SUL!T203="","*",SP_SUL!T203)</f>
        <v>ZBV-ZKE</v>
      </c>
      <c r="E203" s="83" t="str">
        <f>IF(SP_SUL!D203="","*",SP_SUL!D203)</f>
        <v>W59</v>
      </c>
      <c r="F203" s="83" t="str">
        <f>IF(SP_SUL!H203="","*",SP_SUL!H203)</f>
        <v>ZYU1</v>
      </c>
      <c r="G203" s="83" t="str">
        <f>IF(SP_SUL!M203="","*",SP_SUL!M203)</f>
        <v>ZYU</v>
      </c>
      <c r="H203" s="116">
        <f>IF(SP_SUL!K203="","*",SP_SUL!K203)</f>
        <v>203.57</v>
      </c>
      <c r="I203" s="113">
        <f>IF(SP_SUL!O203="","*",SP_SUL!O203)</f>
        <v>0.35416666666666669</v>
      </c>
      <c r="J203" s="113">
        <f>IF(SP_SUL!P203="","*",SP_SUL!P203)</f>
        <v>6.25E-2</v>
      </c>
      <c r="K203" s="83" t="str">
        <f>IF(SP_SUL!AK203="","*",SP_SUL!AK203)</f>
        <v>ZYU1</v>
      </c>
      <c r="L203" s="83" t="str">
        <f>IF(SP_SUL!AM203="","*",SP_SUL!AM203)</f>
        <v>ZYU</v>
      </c>
      <c r="M203" s="83">
        <f>IF(SP_SUL!AP203="","*",SP_SUL!AP203)</f>
        <v>203.57</v>
      </c>
      <c r="N203" s="83" t="str">
        <f>IF(SP_SUL!AM203="","*",SP_SUL!AM203)</f>
        <v>ZYU</v>
      </c>
      <c r="O203" s="110">
        <f>IF(SP_SUL!BH203="","*",SP_SUL!BH203)</f>
        <v>0</v>
      </c>
      <c r="P203" s="147" t="str">
        <f>IF($A$2=1,IF(SP_SUL!BJ203="","*",SP_SUL!BJ203),IF(SP_SUL!BK203="","*",SP_SUL!BK203))</f>
        <v>Cancelado / Impacto Anomalia entre ZST206.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>
        <f>IF(SP_SUL!B206="","*",SP_SUL!B206)</f>
        <v>46062</v>
      </c>
      <c r="B206" s="83" t="str">
        <f>IF(SP_SUL!X206="","*",SP_SUL!X206)</f>
        <v>Oportunidade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E17</v>
      </c>
      <c r="F206" s="83" t="str">
        <f>IF(SP_SUL!H206="","*",SP_SUL!H206)</f>
        <v>102ZKW2</v>
      </c>
      <c r="G206" s="83" t="str">
        <f>IF(SP_SUL!M206="","*",SP_SUL!M206)</f>
        <v>ZKW-ZLU</v>
      </c>
      <c r="H206" s="116">
        <f>IF(SP_SUL!K206="","*",SP_SUL!K206)</f>
        <v>100.56100000000001</v>
      </c>
      <c r="I206" s="113">
        <f>IF(SP_SUL!O206="","*",SP_SUL!O206)</f>
        <v>0.375</v>
      </c>
      <c r="J206" s="113">
        <f>IF(SP_SUL!P206="","*",SP_SUL!P206)</f>
        <v>0.125</v>
      </c>
      <c r="K206" s="83" t="str">
        <f>IF(SP_SUL!AK206="","*",SP_SUL!AK206)</f>
        <v>102ZKW2</v>
      </c>
      <c r="L206" s="83" t="str">
        <f>IF(SP_SUL!AM206="","*",SP_SUL!AM206)</f>
        <v>ZKW-ZLU</v>
      </c>
      <c r="M206" s="83">
        <f>IF(SP_SUL!AP206="","*",SP_SUL!AP206)</f>
        <v>100.56100000000001</v>
      </c>
      <c r="N206" s="83" t="str">
        <f>IF(SP_SUL!AM206="","*",SP_SUL!AM206)</f>
        <v>ZKW-ZLU</v>
      </c>
      <c r="O206" s="110">
        <f>IF(SP_SUL!BH206="","*",SP_SUL!BH206)</f>
        <v>0</v>
      </c>
      <c r="P206" s="147" t="str">
        <f>IF($A$2=1,IF(SP_SUL!BJ206="","*",SP_SUL!BJ206),IF(SP_SUL!BK206="","*",SP_SUL!BK206))</f>
        <v>MC1 09h00 / Sem oportunidade de faixa, devido trilho quebrado</v>
      </c>
    </row>
    <row r="207" spans="1:16">
      <c r="A207" s="82">
        <f>IF(SP_SUL!B207="","*",SP_SUL!B207)</f>
        <v>46062</v>
      </c>
      <c r="B207" s="83" t="str">
        <f>IF(SP_SUL!X207="","*",SP_SUL!X207)</f>
        <v>Oportunidade</v>
      </c>
      <c r="C207" s="83" t="str">
        <f>IF(SP_SUL!S207="","*",SP_SUL!S207)</f>
        <v>SP SUL</v>
      </c>
      <c r="D207" s="83" t="str">
        <f>IF(SP_SUL!T207="","*",SP_SUL!T207)</f>
        <v>ZKE-ZEV</v>
      </c>
      <c r="E207" s="83" t="str">
        <f>IF(SP_SUL!D207="","*",SP_SUL!D207)</f>
        <v>V89</v>
      </c>
      <c r="F207" s="83" t="str">
        <f>IF(SP_SUL!H207="","*",SP_SUL!H207)</f>
        <v>102ZKW2</v>
      </c>
      <c r="G207" s="83" t="str">
        <f>IF(SP_SUL!M207="","*",SP_SUL!M207)</f>
        <v>ZKW-ZLU</v>
      </c>
      <c r="H207" s="116">
        <f>IF(SP_SUL!K207="","*",SP_SUL!K207)</f>
        <v>106</v>
      </c>
      <c r="I207" s="113">
        <f>IF(SP_SUL!O207="","*",SP_SUL!O207)</f>
        <v>0.35416666666666669</v>
      </c>
      <c r="J207" s="113">
        <f>IF(SP_SUL!P207="","*",SP_SUL!P207)</f>
        <v>0.125</v>
      </c>
      <c r="K207" s="83" t="str">
        <f>IF(SP_SUL!AK207="","*",SP_SUL!AK207)</f>
        <v>102ZKW2</v>
      </c>
      <c r="L207" s="83" t="str">
        <f>IF(SP_SUL!AM207="","*",SP_SUL!AM207)</f>
        <v>ZKW-ZLU</v>
      </c>
      <c r="M207" s="83">
        <f>IF(SP_SUL!AP207="","*",SP_SUL!AP207)</f>
        <v>106</v>
      </c>
      <c r="N207" s="83" t="str">
        <f>IF(SP_SUL!AM207="","*",SP_SUL!AM207)</f>
        <v>ZKW-ZLU</v>
      </c>
      <c r="O207" s="110">
        <f>IF(SP_SUL!BH207="","*",SP_SUL!BH207)</f>
        <v>0</v>
      </c>
      <c r="P207" s="147" t="str">
        <f>IF($A$2=1,IF(SP_SUL!BJ207="","*",SP_SUL!BJ207),IF(SP_SUL!BK207="","*",SP_SUL!BK207))</f>
        <v>MC1 10h08 / Sem oportunidade de faixa, devido trilho quebrado</v>
      </c>
    </row>
    <row r="208" spans="1:16">
      <c r="A208" s="82">
        <f>IF(SP_SUL!B208="","*",SP_SUL!B208)</f>
        <v>46062</v>
      </c>
      <c r="B208" s="83" t="str">
        <f>IF(SP_SUL!X208="","*",SP_SUL!X208)</f>
        <v>Oportunidade</v>
      </c>
      <c r="C208" s="83" t="str">
        <f>IF(SP_SUL!S208="","*",SP_SUL!S208)</f>
        <v>SP SUL</v>
      </c>
      <c r="D208" s="83" t="str">
        <f>IF(SP_SUL!T208="","*",SP_SUL!T208)</f>
        <v>ZKE-ZEV</v>
      </c>
      <c r="E208" s="83" t="str">
        <f>IF(SP_SUL!D208="","*",SP_SUL!D208)</f>
        <v>DIEGO (TP-681)</v>
      </c>
      <c r="F208" s="83" t="str">
        <f>IF(SP_SUL!H208="","*",SP_SUL!H208)</f>
        <v>-</v>
      </c>
      <c r="G208" s="83" t="str">
        <f>IF(SP_SUL!M208="","*",SP_SUL!M208)</f>
        <v>ZKE-ZWW</v>
      </c>
      <c r="H208" s="116">
        <f>IF(SP_SUL!K208="","*",SP_SUL!K208)</f>
        <v>83.334999999999994</v>
      </c>
      <c r="I208" s="113">
        <f>IF(SP_SUL!O208="","*",SP_SUL!O208)</f>
        <v>0.375</v>
      </c>
      <c r="J208" s="113">
        <f>IF(SP_SUL!P208="","*",SP_SUL!P208)</f>
        <v>8.3333333333333329E-2</v>
      </c>
      <c r="K208" s="83" t="str">
        <f>IF(SP_SUL!AK208="","*",SP_SUL!AK208)</f>
        <v>-</v>
      </c>
      <c r="L208" s="83" t="str">
        <f>IF(SP_SUL!AM208="","*",SP_SUL!AM208)</f>
        <v>ZKE-ZWW</v>
      </c>
      <c r="M208" s="83">
        <f>IF(SP_SUL!AP208="","*",SP_SUL!AP208)</f>
        <v>83.334999999999994</v>
      </c>
      <c r="N208" s="83" t="str">
        <f>IF(SP_SUL!AM208="","*",SP_SUL!AM208)</f>
        <v>ZKE-ZWW</v>
      </c>
      <c r="O208" s="110">
        <f>IF(SP_SUL!BH208="","*",SP_SUL!BH208)</f>
        <v>0</v>
      </c>
      <c r="P208" s="147" t="str">
        <f>IF($A$2=1,IF(SP_SUL!BJ208="","*",SP_SUL!BJ208),IF(SP_SUL!BK208="","*",SP_SUL!BK208))</f>
        <v>TP pronto 09h47 /  Sem oportunidade de faixa, devido impacto na madrugda entre ZSTxZYU.</v>
      </c>
    </row>
    <row r="209" spans="1:16">
      <c r="A209" s="82">
        <f>IF(SP_SUL!B209="","*",SP_SUL!B209)</f>
        <v>46062</v>
      </c>
      <c r="B209" s="83" t="str">
        <f>IF(SP_SUL!X209="","*",SP_SUL!X209)</f>
        <v>Oportunidade</v>
      </c>
      <c r="C209" s="83" t="str">
        <f>IF(SP_SUL!S209="","*",SP_SUL!S209)</f>
        <v>SP SUL</v>
      </c>
      <c r="D209" s="83" t="str">
        <f>IF(SP_SUL!T209="","*",SP_SUL!T209)</f>
        <v>ZKE-ZEV</v>
      </c>
      <c r="E209" s="83" t="str">
        <f>IF(SP_SUL!D209="","*",SP_SUL!D209)</f>
        <v>CLEBISON (TP-728)</v>
      </c>
      <c r="F209" s="83" t="str">
        <f>IF(SP_SUL!H209="","*",SP_SUL!H209)</f>
        <v>-</v>
      </c>
      <c r="G209" s="83" t="str">
        <f>IF(SP_SUL!M209="","*",SP_SUL!M209)</f>
        <v>ZKE-ZWW</v>
      </c>
      <c r="H209" s="116">
        <f>IF(SP_SUL!K209="","*",SP_SUL!K209)</f>
        <v>83.6</v>
      </c>
      <c r="I209" s="113">
        <f>IF(SP_SUL!O209="","*",SP_SUL!O209)</f>
        <v>0.375</v>
      </c>
      <c r="J209" s="113">
        <f>IF(SP_SUL!P209="","*",SP_SUL!P209)</f>
        <v>8.3333333333333329E-2</v>
      </c>
      <c r="K209" s="83" t="str">
        <f>IF(SP_SUL!AK209="","*",SP_SUL!AK209)</f>
        <v>-</v>
      </c>
      <c r="L209" s="83" t="str">
        <f>IF(SP_SUL!AM209="","*",SP_SUL!AM209)</f>
        <v>ZRB-ZEV</v>
      </c>
      <c r="M209" s="83">
        <f>IF(SP_SUL!AP209="","*",SP_SUL!AP209)</f>
        <v>156</v>
      </c>
      <c r="N209" s="83" t="str">
        <f>IF(SP_SUL!AM209="","*",SP_SUL!AM209)</f>
        <v>ZRB-ZEV</v>
      </c>
      <c r="O209" s="110">
        <f>IF(SP_SUL!BH209="","*",SP_SUL!BH209)</f>
        <v>0</v>
      </c>
      <c r="P209" s="147" t="str">
        <f>IF($A$2=1,IF(SP_SUL!BJ209="","*",SP_SUL!BJ209),IF(SP_SUL!BK209="","*",SP_SUL!BK209))</f>
        <v>Alterado programação para km 156+000 via 2 / TP pronto 11h00 / Sem oportunidade de faixa</v>
      </c>
    </row>
    <row r="210" spans="1:16">
      <c r="A210" s="82">
        <f>IF(SP_SUL!B210="","*",SP_SUL!B210)</f>
        <v>46062</v>
      </c>
      <c r="B210" s="83" t="str">
        <f>IF(SP_SUL!X210="","*",SP_SUL!X210)</f>
        <v>Oportunidade</v>
      </c>
      <c r="C210" s="83" t="str">
        <f>IF(SP_SUL!S210="","*",SP_SUL!S210)</f>
        <v>SP SUL</v>
      </c>
      <c r="D210" s="83" t="str">
        <f>IF(SP_SUL!T210="","*",SP_SUL!T210)</f>
        <v>ZKE-ZEV</v>
      </c>
      <c r="E210" s="83" t="str">
        <f>IF(SP_SUL!D210="","*",SP_SUL!D210)</f>
        <v>ISMAEL(TP-726)</v>
      </c>
      <c r="F210" s="83" t="str">
        <f>IF(SP_SUL!H210="","*",SP_SUL!H210)</f>
        <v>-</v>
      </c>
      <c r="G210" s="83" t="str">
        <f>IF(SP_SUL!M210="","*",SP_SUL!M210)</f>
        <v>ZKE-ZWW</v>
      </c>
      <c r="H210" s="116">
        <f>IF(SP_SUL!K210="","*",SP_SUL!K210)</f>
        <v>83.6</v>
      </c>
      <c r="I210" s="113">
        <f>IF(SP_SUL!O210="","*",SP_SUL!O210)</f>
        <v>0.375</v>
      </c>
      <c r="J210" s="113">
        <f>IF(SP_SUL!P210="","*",SP_SUL!P210)</f>
        <v>8.3333333333333329E-2</v>
      </c>
      <c r="K210" s="83" t="str">
        <f>IF(SP_SUL!AK210="","*",SP_SUL!AK210)</f>
        <v>-</v>
      </c>
      <c r="L210" s="83" t="str">
        <f>IF(SP_SUL!AM210="","*",SP_SUL!AM210)</f>
        <v>ZRB-ZEV</v>
      </c>
      <c r="M210" s="83">
        <f>IF(SP_SUL!AP210="","*",SP_SUL!AP210)</f>
        <v>156</v>
      </c>
      <c r="N210" s="83" t="str">
        <f>IF(SP_SUL!AM210="","*",SP_SUL!AM210)</f>
        <v>ZRB-ZEV</v>
      </c>
      <c r="O210" s="110">
        <f>IF(SP_SUL!BH210="","*",SP_SUL!BH210)</f>
        <v>0</v>
      </c>
      <c r="P210" s="147" t="str">
        <f>IF($A$2=1,IF(SP_SUL!BJ210="","*",SP_SUL!BJ210),IF(SP_SUL!BK210="","*",SP_SUL!BK210))</f>
        <v>Alterado programação para km 156+000 via 2 / TP pronto 11h00 / Sem oportunidade de faixa</v>
      </c>
    </row>
    <row r="211" spans="1:16">
      <c r="A211" s="82">
        <f>IF(SP_SUL!B211="","*",SP_SUL!B211)</f>
        <v>46062</v>
      </c>
      <c r="B211" s="83" t="str">
        <f>IF(SP_SUL!X211="","*",SP_SUL!X211)</f>
        <v>Oportunidade</v>
      </c>
      <c r="C211" s="83" t="str">
        <f>IF(SP_SUL!S211="","*",SP_SUL!S211)</f>
        <v>SP SUL</v>
      </c>
      <c r="D211" s="83" t="str">
        <f>IF(SP_SUL!T211="","*",SP_SUL!T211)</f>
        <v>ZKE-ZEV</v>
      </c>
      <c r="E211" s="83" t="str">
        <f>IF(SP_SUL!D211="","*",SP_SUL!D211)</f>
        <v>W60</v>
      </c>
      <c r="F211" s="83" t="str">
        <f>IF(SP_SUL!H211="","*",SP_SUL!H211)</f>
        <v>ZEM1302</v>
      </c>
      <c r="G211" s="83" t="str">
        <f>IF(SP_SUL!M211="","*",SP_SUL!M211)</f>
        <v>ZEM-ZEJ</v>
      </c>
      <c r="H211" s="116">
        <f>IF(SP_SUL!K211="","*",SP_SUL!K211)</f>
        <v>145.6</v>
      </c>
      <c r="I211" s="113">
        <f>IF(SP_SUL!O211="","*",SP_SUL!O211)</f>
        <v>0.35416666666666669</v>
      </c>
      <c r="J211" s="113">
        <f>IF(SP_SUL!P211="","*",SP_SUL!P211)</f>
        <v>4.1666666666666664E-2</v>
      </c>
      <c r="K211" s="83" t="str">
        <f>IF(SP_SUL!AK211="","*",SP_SUL!AK211)</f>
        <v>ZEM1302</v>
      </c>
      <c r="L211" s="83" t="str">
        <f>IF(SP_SUL!AM211="","*",SP_SUL!AM211)</f>
        <v>ZEM-ZEJ</v>
      </c>
      <c r="M211" s="83">
        <f>IF(SP_SUL!AP211="","*",SP_SUL!AP211)</f>
        <v>145.6</v>
      </c>
      <c r="N211" s="83" t="str">
        <f>IF(SP_SUL!AM211="","*",SP_SUL!AM211)</f>
        <v>ZEM-ZEJ</v>
      </c>
      <c r="O211" s="110">
        <f>IF(SP_SUL!BH211="","*",SP_SUL!BH211)</f>
        <v>2</v>
      </c>
      <c r="P211" s="147" t="str">
        <f>IF($A$2=1,IF(SP_SUL!BJ211="","*",SP_SUL!BJ211),IF(SP_SUL!BK211="","*",SP_SUL!BK211))</f>
        <v>MC1 08h21 /  Autorizado entrada na via 09h32 / Realizado intervalo.</v>
      </c>
    </row>
    <row r="212" spans="1:16">
      <c r="A212" s="82">
        <f>IF(SP_SUL!B212="","*",SP_SUL!B212)</f>
        <v>46062</v>
      </c>
      <c r="B212" s="83" t="str">
        <f>IF(SP_SUL!X212="","*",SP_SUL!X212)</f>
        <v>Oportunidade</v>
      </c>
      <c r="C212" s="83" t="str">
        <f>IF(SP_SUL!S212="","*",SP_SUL!S212)</f>
        <v>SP SUL</v>
      </c>
      <c r="D212" s="83" t="str">
        <f>IF(SP_SUL!T212="","*",SP_SUL!T212)</f>
        <v>ZKE-ZEV</v>
      </c>
      <c r="E212" s="83" t="str">
        <f>IF(SP_SUL!D212="","*",SP_SUL!D212)</f>
        <v>A84</v>
      </c>
      <c r="F212" s="83" t="str">
        <f>IF(SP_SUL!H212="","*",SP_SUL!H212)</f>
        <v>ZWI1</v>
      </c>
      <c r="G212" s="83" t="str">
        <f>IF(SP_SUL!M212="","*",SP_SUL!M212)</f>
        <v>ZWI-ZKEZGA.ZWI</v>
      </c>
      <c r="H212" s="116">
        <f>IF(SP_SUL!K212="","*",SP_SUL!K212)</f>
        <v>120</v>
      </c>
      <c r="I212" s="113">
        <f>IF(SP_SUL!O212="","*",SP_SUL!O212)</f>
        <v>0.33333333333333331</v>
      </c>
      <c r="J212" s="113">
        <f>IF(SP_SUL!P212="","*",SP_SUL!P212)</f>
        <v>4.1666666666666664E-2</v>
      </c>
      <c r="K212" s="83" t="str">
        <f>IF(SP_SUL!AK212="","*",SP_SUL!AK212)</f>
        <v>ZWI1</v>
      </c>
      <c r="L212" s="83" t="str">
        <f>IF(SP_SUL!AM212="","*",SP_SUL!AM212)</f>
        <v>ZWI-ZKEZGA.ZWI</v>
      </c>
      <c r="M212" s="83">
        <f>IF(SP_SUL!AP212="","*",SP_SUL!AP212)</f>
        <v>120</v>
      </c>
      <c r="N212" s="83" t="str">
        <f>IF(SP_SUL!AM212="","*",SP_SUL!AM212)</f>
        <v>ZWI-ZKEZGA.ZWI</v>
      </c>
      <c r="O212" s="110">
        <f>IF(SP_SUL!BH212="","*",SP_SUL!BH212)</f>
        <v>2</v>
      </c>
      <c r="P212" s="147" t="str">
        <f>IF($A$2=1,IF(SP_SUL!BJ212="","*",SP_SUL!BJ212),IF(SP_SUL!BK212="","*",SP_SUL!BK212))</f>
        <v>MC1 08h27 / autorizado entrada na via 08h40 / Realizado inspeção</v>
      </c>
    </row>
    <row r="213" spans="1:16">
      <c r="A213" s="82">
        <f>IF(SP_SUL!B213="","*",SP_SUL!B213)</f>
        <v>46062</v>
      </c>
      <c r="B213" s="83" t="str">
        <f>IF(SP_SUL!X213="","*",SP_SUL!X213)</f>
        <v>Oportunidade</v>
      </c>
      <c r="C213" s="83" t="str">
        <f>IF(SP_SUL!S213="","*",SP_SUL!S213)</f>
        <v>SP SUL</v>
      </c>
      <c r="D213" s="83" t="str">
        <f>IF(SP_SUL!T213="","*",SP_SUL!T213)</f>
        <v>ZKE-ZEV</v>
      </c>
      <c r="E213" s="83" t="str">
        <f>IF(SP_SUL!D213="","*",SP_SUL!D213)</f>
        <v>CAIQUE (TMA-677)</v>
      </c>
      <c r="F213" s="83" t="str">
        <f>IF(SP_SUL!H213="","*",SP_SUL!H213)</f>
        <v>-</v>
      </c>
      <c r="G213" s="83" t="str">
        <f>IF(SP_SUL!M213="","*",SP_SUL!M213)</f>
        <v>ZWI-ZEM</v>
      </c>
      <c r="H213" s="116">
        <f>IF(SP_SUL!K213="","*",SP_SUL!K213)</f>
        <v>123.465</v>
      </c>
      <c r="I213" s="113">
        <f>IF(SP_SUL!O213="","*",SP_SUL!O213)</f>
        <v>0.35416666666666669</v>
      </c>
      <c r="J213" s="113">
        <f>IF(SP_SUL!P213="","*",SP_SUL!P213)</f>
        <v>6.9444444444444448E-2</v>
      </c>
      <c r="K213" s="83" t="str">
        <f>IF(SP_SUL!AK213="","*",SP_SUL!AK213)</f>
        <v>-</v>
      </c>
      <c r="L213" s="83" t="str">
        <f>IF(SP_SUL!AM213="","*",SP_SUL!AM213)</f>
        <v>ZWI-ZEM</v>
      </c>
      <c r="M213" s="83">
        <f>IF(SP_SUL!AP213="","*",SP_SUL!AP213)</f>
        <v>123.465</v>
      </c>
      <c r="N213" s="83" t="str">
        <f>IF(SP_SUL!AM213="","*",SP_SUL!AM213)</f>
        <v>ZWI-ZEM</v>
      </c>
      <c r="O213" s="110">
        <f>IF(SP_SUL!BH213="","*",SP_SUL!BH213)</f>
        <v>2</v>
      </c>
      <c r="P213" s="147" t="str">
        <f>IF($A$2=1,IF(SP_SUL!BJ213="","*",SP_SUL!BJ213),IF(SP_SUL!BK213="","*",SP_SUL!BK213))</f>
        <v>TP pronto 08h48 / Realizado ntervalo das 09h07 até 10h47.</v>
      </c>
    </row>
    <row r="214" spans="1:16">
      <c r="A214" s="82">
        <f>IF(SP_SUL!B214="","*",SP_SUL!B214)</f>
        <v>46062</v>
      </c>
      <c r="B214" s="83" t="str">
        <f>IF(SP_SUL!X214="","*",SP_SUL!X214)</f>
        <v>Oportunidade</v>
      </c>
      <c r="C214" s="83" t="str">
        <f>IF(SP_SUL!S214="","*",SP_SUL!S214)</f>
        <v>SP SUL</v>
      </c>
      <c r="D214" s="83" t="str">
        <f>IF(SP_SUL!T214="","*",SP_SUL!T214)</f>
        <v>ZKE-ZEV</v>
      </c>
      <c r="E214" s="83" t="str">
        <f>IF(SP_SUL!D214="","*",SP_SUL!D214)</f>
        <v>WALTER (TP-810)</v>
      </c>
      <c r="F214" s="83" t="str">
        <f>IF(SP_SUL!H214="","*",SP_SUL!H214)</f>
        <v>-</v>
      </c>
      <c r="G214" s="83" t="str">
        <f>IF(SP_SUL!M214="","*",SP_SUL!M214)</f>
        <v>ZWI-ZEM</v>
      </c>
      <c r="H214" s="116">
        <f>IF(SP_SUL!K214="","*",SP_SUL!K214)</f>
        <v>123.929</v>
      </c>
      <c r="I214" s="113">
        <f>IF(SP_SUL!O214="","*",SP_SUL!O214)</f>
        <v>0.35416666666666669</v>
      </c>
      <c r="J214" s="113">
        <f>IF(SP_SUL!P214="","*",SP_SUL!P214)</f>
        <v>6.9444444444444448E-2</v>
      </c>
      <c r="K214" s="83" t="str">
        <f>IF(SP_SUL!AK214="","*",SP_SUL!AK214)</f>
        <v>-</v>
      </c>
      <c r="L214" s="83" t="str">
        <f>IF(SP_SUL!AM214="","*",SP_SUL!AM214)</f>
        <v>ZWI-ZEM</v>
      </c>
      <c r="M214" s="83">
        <f>IF(SP_SUL!AP214="","*",SP_SUL!AP214)</f>
        <v>123.929</v>
      </c>
      <c r="N214" s="83" t="str">
        <f>IF(SP_SUL!AM214="","*",SP_SUL!AM214)</f>
        <v>ZWI-ZEM</v>
      </c>
      <c r="O214" s="110">
        <f>IF(SP_SUL!BH214="","*",SP_SUL!BH214)</f>
        <v>2</v>
      </c>
      <c r="P214" s="147" t="str">
        <f>IF($A$2=1,IF(SP_SUL!BJ214="","*",SP_SUL!BJ214),IF(SP_SUL!BK214="","*",SP_SUL!BK214))</f>
        <v>TP pronto 08h48 / Realizado ntervalo das 09h07 até 10h47.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>
        <f>IF(SP_SUL!B216="","*",SP_SUL!B216)</f>
        <v>46062</v>
      </c>
      <c r="B216" s="83" t="str">
        <f>IF(SP_SUL!X216="","*",SP_SUL!X216)</f>
        <v>Oportunidade</v>
      </c>
      <c r="C216" s="83" t="str">
        <f>IF(SP_SUL!S216="","*",SP_SUL!S216)</f>
        <v>SP SUL</v>
      </c>
      <c r="D216" s="83" t="str">
        <f>IF(SP_SUL!T216="","*",SP_SUL!T216)</f>
        <v>ZEV-ZPT</v>
      </c>
      <c r="E216" s="83" t="str">
        <f>IF(SP_SUL!D216="","*",SP_SUL!D216)</f>
        <v>W95</v>
      </c>
      <c r="F216" s="83" t="str">
        <f>IF(SP_SUL!H216="","*",SP_SUL!H216)</f>
        <v>Z3ZEV</v>
      </c>
      <c r="G216" s="83" t="str">
        <f>IF(SP_SUL!M216="","*",SP_SUL!M216)</f>
        <v>ZEV-ZTP</v>
      </c>
      <c r="H216" s="116">
        <f>IF(SP_SUL!K216="","*",SP_SUL!K216)</f>
        <v>67</v>
      </c>
      <c r="I216" s="113">
        <f>IF(SP_SUL!O216="","*",SP_SUL!O216)</f>
        <v>0.33333333333333331</v>
      </c>
      <c r="J216" s="113">
        <f>IF(SP_SUL!P216="","*",SP_SUL!P216)</f>
        <v>4.1666666666666664E-2</v>
      </c>
      <c r="K216" s="83" t="str">
        <f>IF(SP_SUL!AK216="","*",SP_SUL!AK216)</f>
        <v>Z3ZEV</v>
      </c>
      <c r="L216" s="83" t="str">
        <f>IF(SP_SUL!AM216="","*",SP_SUL!AM216)</f>
        <v>ZEV-ZTP</v>
      </c>
      <c r="M216" s="83">
        <f>IF(SP_SUL!AP216="","*",SP_SUL!AP216)</f>
        <v>67</v>
      </c>
      <c r="N216" s="83" t="str">
        <f>IF(SP_SUL!AM216="","*",SP_SUL!AM216)</f>
        <v>ZEV-ZTP</v>
      </c>
      <c r="O216" s="110">
        <f>IF(SP_SUL!BH216="","*",SP_SUL!BH216)</f>
        <v>0</v>
      </c>
      <c r="P216" s="147" t="str">
        <f>IF($A$2=1,IF(SP_SUL!BJ216="","*",SP_SUL!BJ216),IF(SP_SUL!BK216="","*",SP_SUL!BK216))</f>
        <v>Não solicita MC1, devido problemas com CBL.</v>
      </c>
    </row>
    <row r="217" spans="1:16">
      <c r="A217" s="82">
        <f>IF(SP_SUL!B217="","*",SP_SUL!B217)</f>
        <v>46062</v>
      </c>
      <c r="B217" s="83" t="str">
        <f>IF(SP_SUL!X217="","*",SP_SUL!X217)</f>
        <v>Contrato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W61</v>
      </c>
      <c r="F217" s="83" t="str">
        <f>IF(SP_SUL!H217="","*",SP_SUL!H217)</f>
        <v>K67ZEV2</v>
      </c>
      <c r="G217" s="83" t="str">
        <f>IF(SP_SUL!M217="","*",SP_SUL!M217)</f>
        <v>ZXW-ZGP</v>
      </c>
      <c r="H217" s="116">
        <f>IF(SP_SUL!K217="","*",SP_SUL!K217)</f>
        <v>83.7</v>
      </c>
      <c r="I217" s="113">
        <f>IF(SP_SUL!O217="","*",SP_SUL!O217)</f>
        <v>0.33333333333333331</v>
      </c>
      <c r="J217" s="113">
        <f>IF(SP_SUL!P217="","*",SP_SUL!P217)</f>
        <v>4.1666666666666664E-2</v>
      </c>
      <c r="K217" s="83" t="str">
        <f>IF(SP_SUL!AK217="","*",SP_SUL!AK217)</f>
        <v>K67ZEV2</v>
      </c>
      <c r="L217" s="83" t="str">
        <f>IF(SP_SUL!AM217="","*",SP_SUL!AM217)</f>
        <v>ZXW-ZGP</v>
      </c>
      <c r="M217" s="83">
        <f>IF(SP_SUL!AP217="","*",SP_SUL!AP217)</f>
        <v>83.7</v>
      </c>
      <c r="N217" s="83" t="str">
        <f>IF(SP_SUL!AM217="","*",SP_SUL!AM217)</f>
        <v>ZXW-ZGP</v>
      </c>
      <c r="O217" s="110">
        <f>IF(SP_SUL!BH217="","*",SP_SUL!BH217)</f>
        <v>2</v>
      </c>
      <c r="P217" s="147" t="str">
        <f>IF($A$2=1,IF(SP_SUL!BJ217="","*",SP_SUL!BJ217),IF(SP_SUL!BK217="","*",SP_SUL!BK217))</f>
        <v>MC1 07h53 / Autorizado entrada na via 09h27 / Em deslocamento</v>
      </c>
    </row>
    <row r="218" spans="1:16">
      <c r="A218" s="82">
        <f>IF(SP_SUL!B218="","*",SP_SUL!B218)</f>
        <v>46062</v>
      </c>
      <c r="B218" s="83" t="str">
        <f>IF(SP_SUL!X218="","*",SP_SUL!X218)</f>
        <v>Contrato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W62</v>
      </c>
      <c r="F218" s="83" t="str">
        <f>IF(SP_SUL!H218="","*",SP_SUL!H218)</f>
        <v>ZDRZPT</v>
      </c>
      <c r="G218" s="83" t="str">
        <f>IF(SP_SUL!M218="","*",SP_SUL!M218)</f>
        <v>ZXW-ZGP</v>
      </c>
      <c r="H218" s="116">
        <f>IF(SP_SUL!K218="","*",SP_SUL!K218)</f>
        <v>83.7</v>
      </c>
      <c r="I218" s="113">
        <f>IF(SP_SUL!O218="","*",SP_SUL!O218)</f>
        <v>0.33333333333333331</v>
      </c>
      <c r="J218" s="113">
        <f>IF(SP_SUL!P218="","*",SP_SUL!P218)</f>
        <v>4.1666666666666664E-2</v>
      </c>
      <c r="K218" s="83" t="str">
        <f>IF(SP_SUL!AK218="","*",SP_SUL!AK218)</f>
        <v>ZDRZPT</v>
      </c>
      <c r="L218" s="83" t="str">
        <f>IF(SP_SUL!AM218="","*",SP_SUL!AM218)</f>
        <v>ZXW-ZGP</v>
      </c>
      <c r="M218" s="83">
        <f>IF(SP_SUL!AP218="","*",SP_SUL!AP218)</f>
        <v>83.7</v>
      </c>
      <c r="N218" s="83" t="str">
        <f>IF(SP_SUL!AM218="","*",SP_SUL!AM218)</f>
        <v>ZXW-ZGP</v>
      </c>
      <c r="O218" s="110">
        <f>IF(SP_SUL!BH218="","*",SP_SUL!BH218)</f>
        <v>2</v>
      </c>
      <c r="P218" s="147" t="str">
        <f>IF($A$2=1,IF(SP_SUL!BJ218="","*",SP_SUL!BJ218),IF(SP_SUL!BK218="","*",SP_SUL!BK218))</f>
        <v>MC1 07h49 /  Autorizado entrada na via 09h36/ Em deslocamento</v>
      </c>
    </row>
    <row r="219" spans="1:16">
      <c r="A219" s="82">
        <f>IF(SP_SUL!B219="","*",SP_SUL!B219)</f>
        <v>46062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DIEGO (TF-42)</v>
      </c>
      <c r="F219" s="83" t="str">
        <f>IF(SP_SUL!H219="","*",SP_SUL!H219)</f>
        <v>-</v>
      </c>
      <c r="G219" s="83" t="str">
        <f>IF(SP_SUL!M219="","*",SP_SUL!M219)</f>
        <v>PAT-ZGM</v>
      </c>
      <c r="H219" s="116">
        <f>IF(SP_SUL!K219="","*",SP_SUL!K219)</f>
        <v>109.05</v>
      </c>
      <c r="I219" s="113">
        <f>IF(SP_SUL!O219="","*",SP_SUL!O219)</f>
        <v>0.41666666666666669</v>
      </c>
      <c r="J219" s="113">
        <f>IF(SP_SUL!P219="","*",SP_SUL!P219)</f>
        <v>8.3333333333333329E-2</v>
      </c>
      <c r="K219" s="83" t="str">
        <f>IF(SP_SUL!AK219="","*",SP_SUL!AK219)</f>
        <v>-</v>
      </c>
      <c r="L219" s="83" t="str">
        <f>IF(SP_SUL!AM219="","*",SP_SUL!AM219)</f>
        <v>PAT-ZGM</v>
      </c>
      <c r="M219" s="83">
        <f>IF(SP_SUL!AP219="","*",SP_SUL!AP219)</f>
        <v>109.05</v>
      </c>
      <c r="N219" s="83" t="str">
        <f>IF(SP_SUL!AM219="","*",SP_SUL!AM219)</f>
        <v>PAT-ZGM</v>
      </c>
      <c r="O219" s="110">
        <f>IF(SP_SUL!BH219="","*",SP_SUL!BH219)</f>
        <v>2</v>
      </c>
      <c r="P219" s="147" t="str">
        <f>IF($A$2=1,IF(SP_SUL!BJ219="","*",SP_SUL!BJ219),IF(SP_SUL!BK219="","*",SP_SUL!BK219))</f>
        <v xml:space="preserve">TP pronto 09h25 / Realizado intervalo das 09h35 até 11h00 e 14h10 até 14h30. </v>
      </c>
    </row>
    <row r="220" spans="1:16">
      <c r="A220" s="82">
        <f>IF(SP_SUL!B220="","*",SP_SUL!B220)</f>
        <v>46062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EXPANSÃO TURMA 1</v>
      </c>
      <c r="F220" s="83" t="str">
        <f>IF(SP_SUL!H220="","*",SP_SUL!H220)</f>
        <v>-</v>
      </c>
      <c r="G220" s="83" t="str">
        <f>IF(SP_SUL!M220="","*",SP_SUL!M220)</f>
        <v>109-ZGM</v>
      </c>
      <c r="H220" s="116">
        <f>IF(SP_SUL!K220="","*",SP_SUL!K220)</f>
        <v>109</v>
      </c>
      <c r="I220" s="113">
        <f>IF(SP_SUL!O220="","*",SP_SUL!O220)</f>
        <v>0.33333333333333331</v>
      </c>
      <c r="J220" s="113">
        <f>IF(SP_SUL!P220="","*",SP_SUL!P220)</f>
        <v>6.25E-2</v>
      </c>
      <c r="K220" s="83" t="str">
        <f>IF(SP_SUL!AK220="","*",SP_SUL!AK220)</f>
        <v>-</v>
      </c>
      <c r="L220" s="83" t="str">
        <f>IF(SP_SUL!AM220="","*",SP_SUL!AM220)</f>
        <v>ZPG</v>
      </c>
      <c r="M220" s="83">
        <f>IF(SP_SUL!AP220="","*",SP_SUL!AP220)</f>
        <v>123.76</v>
      </c>
      <c r="N220" s="83" t="str">
        <f>IF(SP_SUL!AM220="","*",SP_SUL!AM220)</f>
        <v>ZPG</v>
      </c>
      <c r="O220" s="110">
        <f>IF(SP_SUL!BH220="","*",SP_SUL!BH220)</f>
        <v>0</v>
      </c>
      <c r="P220" s="147" t="str">
        <f>IF($A$2=1,IF(SP_SUL!BJ220="","*",SP_SUL!BJ220),IF(SP_SUL!BK220="","*",SP_SUL!BK220))</f>
        <v>Alterado programação para km 127+760 via 2 / TP pronto 08h07 / Sem oportunidade de faixa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>
        <f>IF(SP_SUL!B223="","*",SP_SUL!B223)</f>
        <v>46063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EXPANSÃO TURMA 1</v>
      </c>
      <c r="F223" s="83" t="str">
        <f>IF(SP_SUL!H223="","*",SP_SUL!H223)</f>
        <v>-</v>
      </c>
      <c r="G223" s="83" t="str">
        <f>IF(SP_SUL!M223="","*",SP_SUL!M223)</f>
        <v>ZCD</v>
      </c>
      <c r="H223" s="116">
        <f>IF(SP_SUL!K223="","*",SP_SUL!K223)</f>
        <v>113.6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ZCD</v>
      </c>
      <c r="M223" s="83">
        <f>IF(SP_SUL!AP223="","*",SP_SUL!AP223)</f>
        <v>113.6</v>
      </c>
      <c r="N223" s="83" t="str">
        <f>IF(SP_SUL!AM223="","*",SP_SUL!AM223)</f>
        <v>ZCD</v>
      </c>
      <c r="O223" s="110">
        <f>IF(SP_SUL!BH223="","*",SP_SUL!BH223)</f>
        <v>0</v>
      </c>
      <c r="P223" s="147" t="str">
        <f>IF($A$2=1,IF(SP_SUL!BJ223="","*",SP_SUL!BJ223),IF(SP_SUL!BK223="","*",SP_SUL!BK223))</f>
        <v>TP não solicita intervalo/ condições climáticas (chuva)</v>
      </c>
    </row>
    <row r="224" spans="1:16">
      <c r="A224" s="82">
        <f>IF(SP_SUL!B224="","*",SP_SUL!B224)</f>
        <v>46063</v>
      </c>
      <c r="B224" s="83" t="str">
        <f>IF(SP_SUL!X224="","*",SP_SUL!X224)</f>
        <v>Oportunidade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KLECIO (TP-699)</v>
      </c>
      <c r="F224" s="83" t="str">
        <f>IF(SP_SUL!H224="","*",SP_SUL!H224)</f>
        <v>-</v>
      </c>
      <c r="G224" s="83" t="str">
        <f>IF(SP_SUL!M224="","*",SP_SUL!M224)</f>
        <v>ZRX-ZRQ</v>
      </c>
      <c r="H224" s="116">
        <f>IF(SP_SUL!K224="","*",SP_SUL!K224)</f>
        <v>134.85</v>
      </c>
      <c r="I224" s="113">
        <f>IF(SP_SUL!O224="","*",SP_SUL!O224)</f>
        <v>0.35416666666666669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ZRX-ZRQ</v>
      </c>
      <c r="M224" s="83">
        <f>IF(SP_SUL!AP224="","*",SP_SUL!AP224)</f>
        <v>134.85</v>
      </c>
      <c r="N224" s="83" t="str">
        <f>IF(SP_SUL!AM224="","*",SP_SUL!AM224)</f>
        <v>ZRX-ZRQ</v>
      </c>
      <c r="O224" s="110">
        <f>IF(SP_SUL!BH224="","*",SP_SUL!BH224)</f>
        <v>0</v>
      </c>
      <c r="P224" s="147" t="str">
        <f>IF($A$2=1,IF(SP_SUL!BJ224="","*",SP_SUL!BJ224),IF(SP_SUL!BK224="","*",SP_SUL!BK224))</f>
        <v>TP não solicitou intervalo / parada de segurança.</v>
      </c>
    </row>
    <row r="225" spans="1:16">
      <c r="A225" s="82" t="str">
        <f>IF(SP_SUL!B225="","*",SP_SUL!B225)</f>
        <v>*</v>
      </c>
      <c r="B225" s="83" t="str">
        <f>IF(SP_SUL!X225="","*",SP_SUL!X225)</f>
        <v>Oportunidade</v>
      </c>
      <c r="C225" s="83" t="str">
        <f>IF(SP_SUL!S225="","*",SP_SUL!S225)</f>
        <v>SP SUL</v>
      </c>
      <c r="D225" s="83" t="str">
        <f>IF(SP_SUL!T225="","*",SP_SUL!T225)</f>
        <v>ZBV-ZRX</v>
      </c>
      <c r="E225" s="83" t="str">
        <f>IF(SP_SUL!D225="","*",SP_SUL!D225)</f>
        <v>W58</v>
      </c>
      <c r="F225" s="83">
        <f>IF(SP_SUL!H225="","*",SP_SUL!H225)</f>
        <v>106109</v>
      </c>
      <c r="G225" s="83" t="str">
        <f>IF(SP_SUL!M225="","*",SP_SUL!M225)</f>
        <v>ZBM-ZHO</v>
      </c>
      <c r="H225" s="116">
        <f>IF(SP_SUL!K225="","*",SP_SUL!K225)</f>
        <v>57</v>
      </c>
      <c r="I225" s="113">
        <f>IF(SP_SUL!O225="","*",SP_SUL!O225)</f>
        <v>0.33333333333333331</v>
      </c>
      <c r="J225" s="113">
        <f>IF(SP_SUL!P225="","*",SP_SUL!P225)</f>
        <v>4.1666666666666664E-2</v>
      </c>
      <c r="K225" s="83">
        <f>IF(SP_SUL!AK225="","*",SP_SUL!AK225)</f>
        <v>106109</v>
      </c>
      <c r="L225" s="83" t="str">
        <f>IF(SP_SUL!AM225="","*",SP_SUL!AM225)</f>
        <v>ZBM-ZHO</v>
      </c>
      <c r="M225" s="83">
        <f>IF(SP_SUL!AP225="","*",SP_SUL!AP225)</f>
        <v>57</v>
      </c>
      <c r="N225" s="83" t="str">
        <f>IF(SP_SUL!AM225="","*",SP_SUL!AM225)</f>
        <v>ZBM-ZHO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>
        <f>IF(SP_SUL!B226="","*",SP_SUL!B226)</f>
        <v>46063</v>
      </c>
      <c r="B226" s="83" t="str">
        <f>IF(SP_SUL!X226="","*",SP_SUL!X226)</f>
        <v>Contrato</v>
      </c>
      <c r="C226" s="83" t="str">
        <f>IF(SP_SUL!S226="","*",SP_SUL!S226)</f>
        <v>SP SUL</v>
      </c>
      <c r="D226" s="83" t="str">
        <f>IF(SP_SUL!T226="","*",SP_SUL!T226)</f>
        <v>ZBV-ZRX</v>
      </c>
      <c r="E226" s="83" t="str">
        <f>IF(SP_SUL!D226="","*",SP_SUL!D226)</f>
        <v>E42</v>
      </c>
      <c r="F226" s="83" t="str">
        <f>IF(SP_SUL!H226="","*",SP_SUL!H226)</f>
        <v>ZBV3</v>
      </c>
      <c r="G226" s="83" t="str">
        <f>IF(SP_SUL!M226="","*",SP_SUL!M226)</f>
        <v>ZBM</v>
      </c>
      <c r="H226" s="116">
        <f>IF(SP_SUL!K226="","*",SP_SUL!K226)</f>
        <v>54.96</v>
      </c>
      <c r="I226" s="113">
        <f>IF(SP_SUL!O226="","*",SP_SUL!O226)</f>
        <v>0.45833333333333331</v>
      </c>
      <c r="J226" s="113">
        <f>IF(SP_SUL!P226="","*",SP_SUL!P226)</f>
        <v>0.16666666666666666</v>
      </c>
      <c r="K226" s="83" t="str">
        <f>IF(SP_SUL!AK226="","*",SP_SUL!AK226)</f>
        <v>ZBV3</v>
      </c>
      <c r="L226" s="83" t="str">
        <f>IF(SP_SUL!AM226="","*",SP_SUL!AM226)</f>
        <v>ZBM</v>
      </c>
      <c r="M226" s="83">
        <f>IF(SP_SUL!AP226="","*",SP_SUL!AP226)</f>
        <v>54.96</v>
      </c>
      <c r="N226" s="83" t="str">
        <f>IF(SP_SUL!AM226="","*",SP_SUL!AM226)</f>
        <v>ZBM</v>
      </c>
      <c r="O226" s="110">
        <f>IF(SP_SUL!BH226="","*",SP_SUL!BH226)</f>
        <v>0</v>
      </c>
      <c r="P226" s="147" t="str">
        <f>IF($A$2=1,IF(SP_SUL!BJ226="","*",SP_SUL!BJ226),IF(SP_SUL!BK226="","*",SP_SUL!BK226))</f>
        <v>Cancelado CCO / Priorização da circulação de trens</v>
      </c>
    </row>
    <row r="227" spans="1:16">
      <c r="A227" s="82">
        <f>IF(SP_SUL!B227="","*",SP_SUL!B227)</f>
        <v>46063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ZBV-ZRX</v>
      </c>
      <c r="E227" s="83" t="str">
        <f>IF(SP_SUL!D227="","*",SP_SUL!D227)</f>
        <v>V53</v>
      </c>
      <c r="F227" s="83" t="str">
        <f>IF(SP_SUL!H227="","*",SP_SUL!H227)</f>
        <v>ZAC-2</v>
      </c>
      <c r="G227" s="83" t="str">
        <f>IF(SP_SUL!M227="","*",SP_SUL!M227)</f>
        <v>ZAC-ZSK</v>
      </c>
      <c r="H227" s="116">
        <f>IF(SP_SUL!K227="","*",SP_SUL!K227)</f>
        <v>82</v>
      </c>
      <c r="I227" s="113">
        <f>IF(SP_SUL!O227="","*",SP_SUL!O227)</f>
        <v>0.33333333333333331</v>
      </c>
      <c r="J227" s="113">
        <f>IF(SP_SUL!P227="","*",SP_SUL!P227)</f>
        <v>4.1666666666666664E-2</v>
      </c>
      <c r="K227" s="83" t="str">
        <f>IF(SP_SUL!AK227="","*",SP_SUL!AK227)</f>
        <v>ZAC-2</v>
      </c>
      <c r="L227" s="83" t="str">
        <f>IF(SP_SUL!AM227="","*",SP_SUL!AM227)</f>
        <v>ZAC-ZSK</v>
      </c>
      <c r="M227" s="83">
        <f>IF(SP_SUL!AP227="","*",SP_SUL!AP227)</f>
        <v>82</v>
      </c>
      <c r="N227" s="83" t="str">
        <f>IF(SP_SUL!AM227="","*",SP_SUL!AM227)</f>
        <v>ZAC-ZSK</v>
      </c>
      <c r="O227" s="110">
        <f>IF(SP_SUL!BH227="","*",SP_SUL!BH227)</f>
        <v>2</v>
      </c>
      <c r="P227" s="147" t="str">
        <f>IF($A$2=1,IF(SP_SUL!BJ227="","*",SP_SUL!BJ227),IF(SP_SUL!BK227="","*",SP_SUL!BK227))</f>
        <v>MC1 07h33 / Em deslocamento</v>
      </c>
    </row>
    <row r="228" spans="1:16">
      <c r="A228" s="82">
        <f>IF(SP_SUL!B228="","*",SP_SUL!B228)</f>
        <v>46063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V93</v>
      </c>
      <c r="F228" s="83" t="str">
        <f>IF(SP_SUL!H228="","*",SP_SUL!H228)</f>
        <v>ZYU1</v>
      </c>
      <c r="G228" s="83" t="str">
        <f>IF(SP_SUL!M228="","*",SP_SUL!M228)</f>
        <v>ZYU-ZST</v>
      </c>
      <c r="H228" s="116">
        <f>IF(SP_SUL!K228="","*",SP_SUL!K228)</f>
        <v>204.5</v>
      </c>
      <c r="I228" s="113">
        <f>IF(SP_SUL!O228="","*",SP_SUL!O228)</f>
        <v>0.375</v>
      </c>
      <c r="J228" s="113">
        <f>IF(SP_SUL!P228="","*",SP_SUL!P228)</f>
        <v>8.3333333333333329E-2</v>
      </c>
      <c r="K228" s="83" t="str">
        <f>IF(SP_SUL!AK228="","*",SP_SUL!AK228)</f>
        <v>ZYU1</v>
      </c>
      <c r="L228" s="83" t="str">
        <f>IF(SP_SUL!AM228="","*",SP_SUL!AM228)</f>
        <v>ZYU-ZST</v>
      </c>
      <c r="M228" s="83">
        <f>IF(SP_SUL!AP228="","*",SP_SUL!AP228)</f>
        <v>204.5</v>
      </c>
      <c r="N228" s="83" t="str">
        <f>IF(SP_SUL!AM228="","*",SP_SUL!AM228)</f>
        <v>ZYU-ZST</v>
      </c>
      <c r="O228" s="110">
        <f>IF(SP_SUL!BH228="","*",SP_SUL!BH228)</f>
        <v>2</v>
      </c>
      <c r="P228" s="147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>
      <c r="A229" s="82">
        <f>IF(SP_SUL!B229="","*",SP_SUL!B229)</f>
        <v>46063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EDSON (TP-780)</v>
      </c>
      <c r="F229" s="83" t="str">
        <f>IF(SP_SUL!H229="","*",SP_SUL!H229)</f>
        <v>-</v>
      </c>
      <c r="G229" s="83" t="str">
        <f>IF(SP_SUL!M229="","*",SP_SUL!M229)</f>
        <v>ZYU-ZST</v>
      </c>
      <c r="H229" s="116">
        <f>IF(SP_SUL!K229="","*",SP_SUL!K229)</f>
        <v>205</v>
      </c>
      <c r="I229" s="113">
        <f>IF(SP_SUL!O229="","*",SP_SUL!O229)</f>
        <v>0.39583333333333331</v>
      </c>
      <c r="J229" s="113">
        <f>IF(SP_SUL!P229="","*",SP_SUL!P229)</f>
        <v>8.3333333333333329E-2</v>
      </c>
      <c r="K229" s="83" t="str">
        <f>IF(SP_SUL!AK229="","*",SP_SUL!AK229)</f>
        <v>-</v>
      </c>
      <c r="L229" s="83" t="str">
        <f>IF(SP_SUL!AM229="","*",SP_SUL!AM229)</f>
        <v>ZYU-ZST</v>
      </c>
      <c r="M229" s="83">
        <f>IF(SP_SUL!AP229="","*",SP_SUL!AP229)</f>
        <v>205</v>
      </c>
      <c r="N229" s="83" t="str">
        <f>IF(SP_SUL!AM229="","*",SP_SUL!AM229)</f>
        <v>ZYU-ZST</v>
      </c>
      <c r="O229" s="110">
        <f>IF(SP_SUL!BH229="","*",SP_SUL!BH229)</f>
        <v>0</v>
      </c>
      <c r="P229" s="147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>
      <c r="A230" s="82">
        <f>IF(SP_SUL!B230="","*",SP_SUL!B230)</f>
        <v>46063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ROGÉRIO (TP-730)</v>
      </c>
      <c r="F230" s="83" t="str">
        <f>IF(SP_SUL!H230="","*",SP_SUL!H230)</f>
        <v>-</v>
      </c>
      <c r="G230" s="83" t="str">
        <f>IF(SP_SUL!M230="","*",SP_SUL!M230)</f>
        <v>ZYU-ZST</v>
      </c>
      <c r="H230" s="116">
        <f>IF(SP_SUL!K230="","*",SP_SUL!K230)</f>
        <v>205</v>
      </c>
      <c r="I230" s="113">
        <f>IF(SP_SUL!O230="","*",SP_SUL!O230)</f>
        <v>0.39583333333333331</v>
      </c>
      <c r="J230" s="113">
        <f>IF(SP_SUL!P230="","*",SP_SUL!P230)</f>
        <v>8.3333333333333329E-2</v>
      </c>
      <c r="K230" s="83" t="str">
        <f>IF(SP_SUL!AK230="","*",SP_SUL!AK230)</f>
        <v>-</v>
      </c>
      <c r="L230" s="83" t="str">
        <f>IF(SP_SUL!AM230="","*",SP_SUL!AM230)</f>
        <v>ZYU-ZST</v>
      </c>
      <c r="M230" s="83">
        <f>IF(SP_SUL!AP230="","*",SP_SUL!AP230)</f>
        <v>205</v>
      </c>
      <c r="N230" s="83" t="str">
        <f>IF(SP_SUL!AM230="","*",SP_SUL!AM230)</f>
        <v>ZYU-ZST</v>
      </c>
      <c r="O230" s="110">
        <f>IF(SP_SUL!BH230="","*",SP_SUL!BH230)</f>
        <v>2</v>
      </c>
      <c r="P230" s="147" t="str">
        <f>IF($A$2=1,IF(SP_SUL!BJ230="","*",SP_SUL!BJ230),IF(SP_SUL!BK230="","*",SP_SUL!BK230))</f>
        <v>TP pronto 12h50 / realizado  intervalo das 14h47 até 15h10.</v>
      </c>
    </row>
    <row r="231" spans="1:16">
      <c r="A231" s="82">
        <f>IF(SP_SUL!B231="","*",SP_SUL!B231)</f>
        <v>46063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W59</v>
      </c>
      <c r="F231" s="83" t="str">
        <f>IF(SP_SUL!H231="","*",SP_SUL!H231)</f>
        <v>ZYU1</v>
      </c>
      <c r="G231" s="83" t="str">
        <f>IF(SP_SUL!M231="","*",SP_SUL!M231)</f>
        <v>ZYU</v>
      </c>
      <c r="H231" s="116">
        <f>IF(SP_SUL!K231="","*",SP_SUL!K231)</f>
        <v>203.57</v>
      </c>
      <c r="I231" s="113">
        <f>IF(SP_SUL!O231="","*",SP_SUL!O231)</f>
        <v>0.35416666666666669</v>
      </c>
      <c r="J231" s="113">
        <f>IF(SP_SUL!P231="","*",SP_SUL!P231)</f>
        <v>4.1666666666666664E-2</v>
      </c>
      <c r="K231" s="83" t="str">
        <f>IF(SP_SUL!AK231="","*",SP_SUL!AK231)</f>
        <v>ZYU1</v>
      </c>
      <c r="L231" s="83" t="str">
        <f>IF(SP_SUL!AM231="","*",SP_SUL!AM231)</f>
        <v>ZFY-ZXP</v>
      </c>
      <c r="M231" s="83">
        <f>IF(SP_SUL!AP231="","*",SP_SUL!AP231)</f>
        <v>191</v>
      </c>
      <c r="N231" s="83" t="str">
        <f>IF(SP_SUL!AM231="","*",SP_SUL!AM231)</f>
        <v>ZFY-ZXP</v>
      </c>
      <c r="O231" s="110">
        <f>IF(SP_SUL!BH231="","*",SP_SUL!BH231)</f>
        <v>2</v>
      </c>
      <c r="P231" s="147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>
      <c r="A232" s="82">
        <f>IF(SP_SUL!B232="","*",SP_SUL!B232)</f>
        <v>46063</v>
      </c>
      <c r="B232" s="83" t="str">
        <f>IF(SP_SUL!X232="","*",SP_SUL!X232)</f>
        <v>Contrato</v>
      </c>
      <c r="C232" s="83" t="str">
        <f>IF(SP_SUL!S232="","*",SP_SUL!S232)</f>
        <v>SP SUL</v>
      </c>
      <c r="D232" s="83" t="str">
        <f>IF(SP_SUL!T232="","*",SP_SUL!T232)</f>
        <v>ZKE-ZEV</v>
      </c>
      <c r="E232" s="83" t="str">
        <f>IF(SP_SUL!D232="","*",SP_SUL!D232)</f>
        <v>SUPER ZWW</v>
      </c>
      <c r="F232" s="83" t="str">
        <f>IF(SP_SUL!H232="","*",SP_SUL!H232)</f>
        <v>-</v>
      </c>
      <c r="G232" s="83" t="str">
        <f>IF(SP_SUL!M232="","*",SP_SUL!M232)</f>
        <v>ZKW-ZLU</v>
      </c>
      <c r="H232" s="116">
        <f>IF(SP_SUL!K232="","*",SP_SUL!K232)</f>
        <v>97.843000000000004</v>
      </c>
      <c r="I232" s="113">
        <f>IF(SP_SUL!O232="","*",SP_SUL!O232)</f>
        <v>0.45833333333333331</v>
      </c>
      <c r="J232" s="113">
        <f>IF(SP_SUL!P232="","*",SP_SUL!P232)</f>
        <v>0.125</v>
      </c>
      <c r="K232" s="83" t="str">
        <f>IF(SP_SUL!AK232="","*",SP_SUL!AK232)</f>
        <v>-</v>
      </c>
      <c r="L232" s="83" t="str">
        <f>IF(SP_SUL!AM232="","*",SP_SUL!AM232)</f>
        <v>ZKW-ZLU</v>
      </c>
      <c r="M232" s="83">
        <f>IF(SP_SUL!AP232="","*",SP_SUL!AP232)</f>
        <v>97.843000000000004</v>
      </c>
      <c r="N232" s="83" t="str">
        <f>IF(SP_SUL!AM232="","*",SP_SUL!AM232)</f>
        <v>ZKW-ZLU</v>
      </c>
      <c r="O232" s="110">
        <f>IF(SP_SUL!BH232="","*",SP_SUL!BH232)</f>
        <v>0</v>
      </c>
      <c r="P232" s="147" t="str">
        <f>IF($A$2=1,IF(SP_SUL!BJ232="","*",SP_SUL!BJ232),IF(SP_SUL!BK232="","*",SP_SUL!BK232))</f>
        <v>Cancelado CCO / Priorização da circulação de trens</v>
      </c>
    </row>
    <row r="233" spans="1:16">
      <c r="A233" s="82">
        <f>IF(SP_SUL!B233="","*",SP_SUL!B233)</f>
        <v>46063</v>
      </c>
      <c r="B233" s="83" t="str">
        <f>IF(SP_SUL!X233="","*",SP_SUL!X233)</f>
        <v>Contrato</v>
      </c>
      <c r="C233" s="83" t="str">
        <f>IF(SP_SUL!S233="","*",SP_SUL!S233)</f>
        <v>SP SUL</v>
      </c>
      <c r="D233" s="83" t="str">
        <f>IF(SP_SUL!T233="","*",SP_SUL!T233)</f>
        <v>ZKE-ZEV</v>
      </c>
      <c r="E233" s="83" t="str">
        <f>IF(SP_SUL!D233="","*",SP_SUL!D233)</f>
        <v>E17</v>
      </c>
      <c r="F233" s="83" t="str">
        <f>IF(SP_SUL!H233="","*",SP_SUL!H233)</f>
        <v>102ZKW2</v>
      </c>
      <c r="G233" s="83" t="str">
        <f>IF(SP_SUL!M233="","*",SP_SUL!M233)</f>
        <v>ZKW-ZLU</v>
      </c>
      <c r="H233" s="116">
        <f>IF(SP_SUL!K233="","*",SP_SUL!K233)</f>
        <v>100.56100000000001</v>
      </c>
      <c r="I233" s="113">
        <f>IF(SP_SUL!O233="","*",SP_SUL!O233)</f>
        <v>0.41666666666666669</v>
      </c>
      <c r="J233" s="113">
        <f>IF(SP_SUL!P233="","*",SP_SUL!P233)</f>
        <v>6.9444444444444447E-4</v>
      </c>
      <c r="K233" s="83" t="str">
        <f>IF(SP_SUL!AK233="","*",SP_SUL!AK233)</f>
        <v>102ZKW2</v>
      </c>
      <c r="L233" s="83" t="str">
        <f>IF(SP_SUL!AM233="","*",SP_SUL!AM233)</f>
        <v>ZKW-ZLU</v>
      </c>
      <c r="M233" s="83">
        <f>IF(SP_SUL!AP233="","*",SP_SUL!AP233)</f>
        <v>100.56100000000001</v>
      </c>
      <c r="N233" s="83" t="str">
        <f>IF(SP_SUL!AM233="","*",SP_SUL!AM233)</f>
        <v>ZKW-ZLU</v>
      </c>
      <c r="O233" s="110">
        <f>IF(SP_SUL!BH233="","*",SP_SUL!BH233)</f>
        <v>0</v>
      </c>
      <c r="P233" s="147" t="str">
        <f>IF($A$2=1,IF(SP_SUL!BJ233="","*",SP_SUL!BJ233),IF(SP_SUL!BK233="","*",SP_SUL!BK233))</f>
        <v>Cancelado CCO / Priorização da circulação de trens</v>
      </c>
    </row>
    <row r="234" spans="1:16">
      <c r="A234" s="82">
        <f>IF(SP_SUL!B234="","*",SP_SUL!B234)</f>
        <v>46063</v>
      </c>
      <c r="B234" s="83" t="str">
        <f>IF(SP_SUL!X234="","*",SP_SUL!X234)</f>
        <v>Contrato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(TP-719)</v>
      </c>
      <c r="F234" s="83" t="str">
        <f>IF(SP_SUL!H234="","*",SP_SUL!H234)</f>
        <v>-</v>
      </c>
      <c r="G234" s="83" t="str">
        <f>IF(SP_SUL!M234="","*",SP_SUL!M234)</f>
        <v>ZKW-ZLU</v>
      </c>
      <c r="H234" s="116">
        <f>IF(SP_SUL!K234="","*",SP_SUL!K234)</f>
        <v>102</v>
      </c>
      <c r="I234" s="113">
        <f>IF(SP_SUL!O234="","*",SP_SUL!O234)</f>
        <v>0.45833333333333331</v>
      </c>
      <c r="J234" s="113">
        <f>IF(SP_SUL!P234="","*",SP_SUL!P234)</f>
        <v>6.9444444444444447E-4</v>
      </c>
      <c r="K234" s="83" t="str">
        <f>IF(SP_SUL!AK234="","*",SP_SUL!AK234)</f>
        <v>-</v>
      </c>
      <c r="L234" s="83" t="str">
        <f>IF(SP_SUL!AM234="","*",SP_SUL!AM234)</f>
        <v>ZKW-ZLU</v>
      </c>
      <c r="M234" s="83">
        <f>IF(SP_SUL!AP234="","*",SP_SUL!AP234)</f>
        <v>102</v>
      </c>
      <c r="N234" s="83" t="str">
        <f>IF(SP_SUL!AM234="","*",SP_SUL!AM234)</f>
        <v>ZKW-ZLU</v>
      </c>
      <c r="O234" s="110">
        <f>IF(SP_SUL!BH234="","*",SP_SUL!BH234)</f>
        <v>0</v>
      </c>
      <c r="P234" s="147" t="str">
        <f>IF($A$2=1,IF(SP_SUL!BJ234="","*",SP_SUL!BJ234),IF(SP_SUL!BK234="","*",SP_SUL!BK234))</f>
        <v>Cancelado CCO / Priorização da circulação de trens</v>
      </c>
    </row>
    <row r="235" spans="1:16">
      <c r="A235" s="82">
        <f>IF(SP_SUL!B235="","*",SP_SUL!B235)</f>
        <v>46063</v>
      </c>
      <c r="B235" s="83" t="str">
        <f>IF(SP_SUL!X235="","*",SP_SUL!X235)</f>
        <v>Contrato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CLEBISON (TP-728)</v>
      </c>
      <c r="F235" s="83" t="str">
        <f>IF(SP_SUL!H235="","*",SP_SUL!H235)</f>
        <v>-</v>
      </c>
      <c r="G235" s="83" t="str">
        <f>IF(SP_SUL!M235="","*",SP_SUL!M235)</f>
        <v>ZKW-ZLU</v>
      </c>
      <c r="H235" s="116">
        <f>IF(SP_SUL!K235="","*",SP_SUL!K235)</f>
        <v>104</v>
      </c>
      <c r="I235" s="113">
        <f>IF(SP_SUL!O235="","*",SP_SUL!O235)</f>
        <v>0.45833333333333331</v>
      </c>
      <c r="J235" s="113">
        <f>IF(SP_SUL!P235="","*",SP_SUL!P235)</f>
        <v>6.9444444444444447E-4</v>
      </c>
      <c r="K235" s="83" t="str">
        <f>IF(SP_SUL!AK235="","*",SP_SUL!AK235)</f>
        <v>-</v>
      </c>
      <c r="L235" s="83" t="str">
        <f>IF(SP_SUL!AM235="","*",SP_SUL!AM235)</f>
        <v>ZKW-ZLU</v>
      </c>
      <c r="M235" s="83">
        <f>IF(SP_SUL!AP235="","*",SP_SUL!AP235)</f>
        <v>104</v>
      </c>
      <c r="N235" s="83" t="str">
        <f>IF(SP_SUL!AM235="","*",SP_SUL!AM235)</f>
        <v>ZKW-ZLU</v>
      </c>
      <c r="O235" s="110">
        <f>IF(SP_SUL!BH235="","*",SP_SUL!BH235)</f>
        <v>0</v>
      </c>
      <c r="P235" s="147" t="str">
        <f>IF($A$2=1,IF(SP_SUL!BJ235="","*",SP_SUL!BJ235),IF(SP_SUL!BK235="","*",SP_SUL!BK235))</f>
        <v>Cancelado CCO / Priorização da circulação de trens</v>
      </c>
    </row>
    <row r="236" spans="1:16">
      <c r="A236" s="82">
        <f>IF(SP_SUL!B236="","*",SP_SUL!B236)</f>
        <v>46063</v>
      </c>
      <c r="B236" s="83" t="str">
        <f>IF(SP_SUL!X236="","*",SP_SUL!X236)</f>
        <v>Contrato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ISMAEL(TP-726)</v>
      </c>
      <c r="F236" s="83" t="str">
        <f>IF(SP_SUL!H236="","*",SP_SUL!H236)</f>
        <v>*</v>
      </c>
      <c r="G236" s="83" t="str">
        <f>IF(SP_SUL!M236="","*",SP_SUL!M236)</f>
        <v>ZKW-ZLU</v>
      </c>
      <c r="H236" s="116">
        <f>IF(SP_SUL!K236="","*",SP_SUL!K236)</f>
        <v>104</v>
      </c>
      <c r="I236" s="113">
        <f>IF(SP_SUL!O236="","*",SP_SUL!O236)</f>
        <v>0.45833333333333331</v>
      </c>
      <c r="J236" s="113">
        <f>IF(SP_SUL!P236="","*",SP_SUL!P236)</f>
        <v>6.9444444444444447E-4</v>
      </c>
      <c r="K236" s="83">
        <f>IF(SP_SUL!AK236="","*",SP_SUL!AK236)</f>
        <v>0</v>
      </c>
      <c r="L236" s="83" t="str">
        <f>IF(SP_SUL!AM236="","*",SP_SUL!AM236)</f>
        <v>ZKW-ZLU</v>
      </c>
      <c r="M236" s="83">
        <f>IF(SP_SUL!AP236="","*",SP_SUL!AP236)</f>
        <v>104</v>
      </c>
      <c r="N236" s="83" t="str">
        <f>IF(SP_SUL!AM236="","*",SP_SUL!AM236)</f>
        <v>ZKW-ZLU</v>
      </c>
      <c r="O236" s="110">
        <f>IF(SP_SUL!BH236="","*",SP_SUL!BH236)</f>
        <v>0</v>
      </c>
      <c r="P236" s="147" t="str">
        <f>IF($A$2=1,IF(SP_SUL!BJ236="","*",SP_SUL!BJ236),IF(SP_SUL!BK236="","*",SP_SUL!BK236))</f>
        <v>Cancelado CCO / Priorização da circulação de trens</v>
      </c>
    </row>
    <row r="237" spans="1:16">
      <c r="A237" s="82">
        <f>IF(SP_SUL!B237="","*",SP_SUL!B237)</f>
        <v>46063</v>
      </c>
      <c r="B237" s="83" t="str">
        <f>IF(SP_SUL!X237="","*",SP_SUL!X237)</f>
        <v>Contrato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V89</v>
      </c>
      <c r="F237" s="83" t="str">
        <f>IF(SP_SUL!H237="","*",SP_SUL!H237)</f>
        <v>102ZKW2</v>
      </c>
      <c r="G237" s="83" t="str">
        <f>IF(SP_SUL!M237="","*",SP_SUL!M237)</f>
        <v>ZKW-ZLU</v>
      </c>
      <c r="H237" s="116">
        <f>IF(SP_SUL!K237="","*",SP_SUL!K237)</f>
        <v>106</v>
      </c>
      <c r="I237" s="113">
        <f>IF(SP_SUL!O237="","*",SP_SUL!O237)</f>
        <v>0.41666666666666669</v>
      </c>
      <c r="J237" s="113">
        <f>IF(SP_SUL!P237="","*",SP_SUL!P237)</f>
        <v>0.125</v>
      </c>
      <c r="K237" s="83" t="str">
        <f>IF(SP_SUL!AK237="","*",SP_SUL!AK237)</f>
        <v>102ZKW2</v>
      </c>
      <c r="L237" s="83" t="str">
        <f>IF(SP_SUL!AM237="","*",SP_SUL!AM237)</f>
        <v>ZKW-ZLU</v>
      </c>
      <c r="M237" s="83">
        <f>IF(SP_SUL!AP237="","*",SP_SUL!AP237)</f>
        <v>106</v>
      </c>
      <c r="N237" s="83" t="str">
        <f>IF(SP_SUL!AM237="","*",SP_SUL!AM237)</f>
        <v>ZKW-ZLU</v>
      </c>
      <c r="O237" s="110">
        <f>IF(SP_SUL!BH237="","*",SP_SUL!BH237)</f>
        <v>0</v>
      </c>
      <c r="P237" s="147" t="str">
        <f>IF($A$2=1,IF(SP_SUL!BJ237="","*",SP_SUL!BJ237),IF(SP_SUL!BK237="","*",SP_SUL!BK237))</f>
        <v>Cancelado CCO / Priorização da circulação de trens</v>
      </c>
    </row>
    <row r="238" spans="1:16">
      <c r="A238" s="82">
        <f>IF(SP_SUL!B238="","*",SP_SUL!B238)</f>
        <v>46063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W60</v>
      </c>
      <c r="F238" s="83" t="str">
        <f>IF(SP_SUL!H238="","*",SP_SUL!H238)</f>
        <v>ZEM1302</v>
      </c>
      <c r="G238" s="83" t="str">
        <f>IF(SP_SUL!M238="","*",SP_SUL!M238)</f>
        <v>ZLU-ZWI</v>
      </c>
      <c r="H238" s="116">
        <f>IF(SP_SUL!K238="","*",SP_SUL!K238)</f>
        <v>118</v>
      </c>
      <c r="I238" s="113">
        <f>IF(SP_SUL!O238="","*",SP_SUL!O238)</f>
        <v>0.35416666666666669</v>
      </c>
      <c r="J238" s="113">
        <f>IF(SP_SUL!P238="","*",SP_SUL!P238)</f>
        <v>5.5555555555555552E-2</v>
      </c>
      <c r="K238" s="83" t="str">
        <f>IF(SP_SUL!AK238="","*",SP_SUL!AK238)</f>
        <v>ZEM1302</v>
      </c>
      <c r="L238" s="83" t="str">
        <f>IF(SP_SUL!AM238="","*",SP_SUL!AM238)</f>
        <v>ZLU-ZWI</v>
      </c>
      <c r="M238" s="83">
        <f>IF(SP_SUL!AP238="","*",SP_SUL!AP238)</f>
        <v>118</v>
      </c>
      <c r="N238" s="83" t="str">
        <f>IF(SP_SUL!AM238="","*",SP_SUL!AM238)</f>
        <v>ZLU-ZWI</v>
      </c>
      <c r="O238" s="110">
        <f>IF(SP_SUL!BH238="","*",SP_SUL!BH238)</f>
        <v>0</v>
      </c>
      <c r="P238" s="147" t="str">
        <f>IF($A$2=1,IF(SP_SUL!BJ238="","*",SP_SUL!BJ238),IF(SP_SUL!BK238="","*",SP_SUL!BK238))</f>
        <v>MC1 10h20 / Sem oportuinidade de faixa</v>
      </c>
    </row>
    <row r="239" spans="1:16">
      <c r="A239" s="82">
        <f>IF(SP_SUL!B239="","*",SP_SUL!B239)</f>
        <v>46063</v>
      </c>
      <c r="B239" s="83" t="str">
        <f>IF(SP_SUL!X239="","*",SP_SUL!X239)</f>
        <v>Contrato</v>
      </c>
      <c r="C239" s="83" t="str">
        <f>IF(SP_SUL!S239="","*",SP_SUL!S239)</f>
        <v>SP SUL</v>
      </c>
      <c r="D239" s="83" t="str">
        <f>IF(SP_SUL!T239="","*",SP_SUL!T239)</f>
        <v>ZKE-ZEV</v>
      </c>
      <c r="E239" s="83" t="str">
        <f>IF(SP_SUL!D239="","*",SP_SUL!D239)</f>
        <v>A84</v>
      </c>
      <c r="F239" s="83" t="str">
        <f>IF(SP_SUL!H239="","*",SP_SUL!H239)</f>
        <v>ZWI1</v>
      </c>
      <c r="G239" s="83" t="str">
        <f>IF(SP_SUL!M239="","*",SP_SUL!M239)</f>
        <v>ZWI</v>
      </c>
      <c r="H239" s="116">
        <f>IF(SP_SUL!K239="","*",SP_SUL!K239)</f>
        <v>119</v>
      </c>
      <c r="I239" s="113">
        <f>IF(SP_SUL!O239="","*",SP_SUL!O239)</f>
        <v>0.33333333333333331</v>
      </c>
      <c r="J239" s="113">
        <f>IF(SP_SUL!P239="","*",SP_SUL!P239)</f>
        <v>4.1666666666666664E-2</v>
      </c>
      <c r="K239" s="83" t="str">
        <f>IF(SP_SUL!AK239="","*",SP_SUL!AK239)</f>
        <v>ZWI1</v>
      </c>
      <c r="L239" s="83" t="str">
        <f>IF(SP_SUL!AM239="","*",SP_SUL!AM239)</f>
        <v>ZWI</v>
      </c>
      <c r="M239" s="83">
        <f>IF(SP_SUL!AP239="","*",SP_SUL!AP239)</f>
        <v>119</v>
      </c>
      <c r="N239" s="83" t="str">
        <f>IF(SP_SUL!AM239="","*",SP_SUL!AM239)</f>
        <v>ZWI</v>
      </c>
      <c r="O239" s="110">
        <f>IF(SP_SUL!BH239="","*",SP_SUL!BH239)</f>
        <v>2</v>
      </c>
      <c r="P239" s="147" t="str">
        <f>IF($A$2=1,IF(SP_SUL!BJ239="","*",SP_SUL!BJ239),IF(SP_SUL!BK239="","*",SP_SUL!BK239))</f>
        <v xml:space="preserve">MC1 08h45 / Realizado inspeção. </v>
      </c>
    </row>
    <row r="240" spans="1:16">
      <c r="A240" s="82">
        <f>IF(SP_SUL!B240="","*",SP_SUL!B240)</f>
        <v>46063</v>
      </c>
      <c r="B240" s="83" t="str">
        <f>IF(SP_SUL!X240="","*",SP_SUL!X240)</f>
        <v>Contrato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MOD ZRB</v>
      </c>
      <c r="F240" s="83" t="str">
        <f>IF(SP_SUL!H240="","*",SP_SUL!H240)</f>
        <v>-</v>
      </c>
      <c r="G240" s="83" t="str">
        <f>IF(SP_SUL!M240="","*",SP_SUL!M240)</f>
        <v>ZRB-ZEV</v>
      </c>
      <c r="H240" s="116">
        <f>IF(SP_SUL!K240="","*",SP_SUL!K240)</f>
        <v>152.19999999999999</v>
      </c>
      <c r="I240" s="113">
        <f>IF(SP_SUL!O240="","*",SP_SUL!O240)</f>
        <v>0.33333333333333331</v>
      </c>
      <c r="J240" s="113">
        <f>IF(SP_SUL!P240="","*",SP_SUL!P240)</f>
        <v>0.33333333333333331</v>
      </c>
      <c r="K240" s="83" t="str">
        <f>IF(SP_SUL!AK240="","*",SP_SUL!AK240)</f>
        <v>-</v>
      </c>
      <c r="L240" s="83" t="str">
        <f>IF(SP_SUL!AM240="","*",SP_SUL!AM240)</f>
        <v>ZRB-ZEV</v>
      </c>
      <c r="M240" s="83">
        <f>IF(SP_SUL!AP240="","*",SP_SUL!AP240)</f>
        <v>152.19999999999999</v>
      </c>
      <c r="N240" s="83" t="str">
        <f>IF(SP_SUL!AM240="","*",SP_SUL!AM240)</f>
        <v>ZRB-ZEV</v>
      </c>
      <c r="O240" s="110">
        <f>IF(SP_SUL!BH240="","*",SP_SUL!BH240)</f>
        <v>0</v>
      </c>
      <c r="P240" s="147" t="str">
        <f>IF($A$2=1,IF(SP_SUL!BJ240="","*",SP_SUL!BJ240),IF(SP_SUL!BK240="","*",SP_SUL!BK240))</f>
        <v>Cancelado CCO / Priorização da circulação de trens</v>
      </c>
    </row>
    <row r="241" spans="1:16">
      <c r="A241" s="82">
        <f>IF(SP_SUL!B241="","*",SP_SUL!B241)</f>
        <v>46063</v>
      </c>
      <c r="B241" s="83" t="str">
        <f>IF(SP_SUL!X241="","*",SP_SUL!X241)</f>
        <v>Contrato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W97</v>
      </c>
      <c r="F241" s="83" t="str">
        <f>IF(SP_SUL!H241="","*",SP_SUL!H241)</f>
        <v>ZEM1</v>
      </c>
      <c r="G241" s="83" t="str">
        <f>IF(SP_SUL!M241="","*",SP_SUL!M241)</f>
        <v>ZRB-ZEV</v>
      </c>
      <c r="H241" s="116">
        <f>IF(SP_SUL!K241="","*",SP_SUL!K241)</f>
        <v>155.69999999999999</v>
      </c>
      <c r="I241" s="113">
        <f>IF(SP_SUL!O241="","*",SP_SUL!O241)</f>
        <v>0.29166666666666669</v>
      </c>
      <c r="J241" s="113">
        <f>IF(SP_SUL!P241="","*",SP_SUL!P241)</f>
        <v>6.9444444444444447E-4</v>
      </c>
      <c r="K241" s="83" t="str">
        <f>IF(SP_SUL!AK241="","*",SP_SUL!AK241)</f>
        <v>ZEM1</v>
      </c>
      <c r="L241" s="83" t="str">
        <f>IF(SP_SUL!AM241="","*",SP_SUL!AM241)</f>
        <v>ZRB-ZEV</v>
      </c>
      <c r="M241" s="83">
        <f>IF(SP_SUL!AP241="","*",SP_SUL!AP241)</f>
        <v>155.69999999999999</v>
      </c>
      <c r="N241" s="83" t="str">
        <f>IF(SP_SUL!AM241="","*",SP_SUL!AM241)</f>
        <v>ZRB-ZEV</v>
      </c>
      <c r="O241" s="110">
        <f>IF(SP_SUL!BH241="","*",SP_SUL!BH241)</f>
        <v>0</v>
      </c>
      <c r="P241" s="147" t="str">
        <f>IF($A$2=1,IF(SP_SUL!BJ241="","*",SP_SUL!BJ241),IF(SP_SUL!BK241="","*",SP_SUL!BK241))</f>
        <v>Cancelado CCO / Priorização da circulação de trens</v>
      </c>
    </row>
    <row r="242" spans="1:16">
      <c r="A242" s="82">
        <f>IF(SP_SUL!B242="","*",SP_SUL!B242)</f>
        <v>46063</v>
      </c>
      <c r="B242" s="83" t="str">
        <f>IF(SP_SUL!X242="","*",SP_SUL!X242)</f>
        <v>Contrato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V96</v>
      </c>
      <c r="F242" s="83" t="str">
        <f>IF(SP_SUL!H242="","*",SP_SUL!H242)</f>
        <v>K67ZEV2</v>
      </c>
      <c r="G242" s="83" t="str">
        <f>IF(SP_SUL!M242="","*",SP_SUL!M242)</f>
        <v>ZRB-ZEV</v>
      </c>
      <c r="H242" s="116">
        <f>IF(SP_SUL!K242="","*",SP_SUL!K242)</f>
        <v>157.30000000000001</v>
      </c>
      <c r="I242" s="113">
        <f>IF(SP_SUL!O242="","*",SP_SUL!O242)</f>
        <v>0.30555555555555558</v>
      </c>
      <c r="J242" s="113">
        <f>IF(SP_SUL!P242="","*",SP_SUL!P242)</f>
        <v>6.9444444444444447E-4</v>
      </c>
      <c r="K242" s="83" t="str">
        <f>IF(SP_SUL!AK242="","*",SP_SUL!AK242)</f>
        <v>K67ZEV2</v>
      </c>
      <c r="L242" s="83" t="str">
        <f>IF(SP_SUL!AM242="","*",SP_SUL!AM242)</f>
        <v>ZRB-ZEV</v>
      </c>
      <c r="M242" s="83">
        <f>IF(SP_SUL!AP242="","*",SP_SUL!AP242)</f>
        <v>157.30000000000001</v>
      </c>
      <c r="N242" s="83" t="str">
        <f>IF(SP_SUL!AM242="","*",SP_SUL!AM242)</f>
        <v>ZRB-ZEV</v>
      </c>
      <c r="O242" s="110">
        <f>IF(SP_SUL!BH242="","*",SP_SUL!BH242)</f>
        <v>0</v>
      </c>
      <c r="P242" s="147" t="str">
        <f>IF($A$2=1,IF(SP_SUL!BJ242="","*",SP_SUL!BJ242),IF(SP_SUL!BK242="","*",SP_SUL!BK242))</f>
        <v>Cancelado CCO / Priorização da circulação de trens</v>
      </c>
    </row>
    <row r="243" spans="1:16">
      <c r="A243" s="82">
        <f>IF(SP_SUL!B243="","*",SP_SUL!B243)</f>
        <v>46063</v>
      </c>
      <c r="B243" s="83" t="str">
        <f>IF(SP_SUL!X243="","*",SP_SUL!X243)</f>
        <v>Contrato</v>
      </c>
      <c r="C243" s="83" t="str">
        <f>IF(SP_SUL!S243="","*",SP_SUL!S243)</f>
        <v>SP SUL</v>
      </c>
      <c r="D243" s="83" t="str">
        <f>IF(SP_SUL!T243="","*",SP_SUL!T243)</f>
        <v>ZKE-ZEV</v>
      </c>
      <c r="E243" s="83" t="str">
        <f>IF(SP_SUL!D243="","*",SP_SUL!D243)</f>
        <v>WAGNER (TP-903)</v>
      </c>
      <c r="F243" s="83" t="str">
        <f>IF(SP_SUL!H243="","*",SP_SUL!H243)</f>
        <v>-</v>
      </c>
      <c r="G243" s="83" t="str">
        <f>IF(SP_SUL!M243="","*",SP_SUL!M243)</f>
        <v>ZRB-ZEV</v>
      </c>
      <c r="H243" s="116">
        <f>IF(SP_SUL!K243="","*",SP_SUL!K243)</f>
        <v>156.33199999999999</v>
      </c>
      <c r="I243" s="113">
        <f>IF(SP_SUL!O243="","*",SP_SUL!O243)</f>
        <v>0.33333333333333331</v>
      </c>
      <c r="J243" s="113">
        <f>IF(SP_SUL!P243="","*",SP_SUL!P243)</f>
        <v>6.9444444444444447E-4</v>
      </c>
      <c r="K243" s="83" t="str">
        <f>IF(SP_SUL!AK243="","*",SP_SUL!AK243)</f>
        <v>-</v>
      </c>
      <c r="L243" s="83" t="str">
        <f>IF(SP_SUL!AM243="","*",SP_SUL!AM243)</f>
        <v>ZRB-ZEV</v>
      </c>
      <c r="M243" s="83">
        <f>IF(SP_SUL!AP243="","*",SP_SUL!AP243)</f>
        <v>156.33199999999999</v>
      </c>
      <c r="N243" s="83" t="str">
        <f>IF(SP_SUL!AM243="","*",SP_SUL!AM243)</f>
        <v>ZRB-ZEV</v>
      </c>
      <c r="O243" s="110">
        <f>IF(SP_SUL!BH243="","*",SP_SUL!BH243)</f>
        <v>0</v>
      </c>
      <c r="P243" s="147" t="str">
        <f>IF($A$2=1,IF(SP_SUL!BJ243="","*",SP_SUL!BJ243),IF(SP_SUL!BK243="","*",SP_SUL!BK243))</f>
        <v>Cancelado CCO / Priorização da circulação de trens</v>
      </c>
    </row>
    <row r="244" spans="1:16">
      <c r="A244" s="82">
        <f>IF(SP_SUL!B244="","*",SP_SUL!B244)</f>
        <v>46063</v>
      </c>
      <c r="B244" s="83" t="str">
        <f>IF(SP_SUL!X244="","*",SP_SUL!X244)</f>
        <v>Contrato</v>
      </c>
      <c r="C244" s="83" t="str">
        <f>IF(SP_SUL!S244="","*",SP_SUL!S244)</f>
        <v>SP SUL</v>
      </c>
      <c r="D244" s="83" t="str">
        <f>IF(SP_SUL!T244="","*",SP_SUL!T244)</f>
        <v>ZKE-ZEV</v>
      </c>
      <c r="E244" s="83" t="str">
        <f>IF(SP_SUL!D244="","*",SP_SUL!D244)</f>
        <v>CAIQUE (TMA-677)</v>
      </c>
      <c r="F244" s="83" t="str">
        <f>IF(SP_SUL!H244="","*",SP_SUL!H244)</f>
        <v>-</v>
      </c>
      <c r="G244" s="83" t="str">
        <f>IF(SP_SUL!M244="","*",SP_SUL!M244)</f>
        <v>ZRB-ZEV</v>
      </c>
      <c r="H244" s="116">
        <f>IF(SP_SUL!K244="","*",SP_SUL!K244)</f>
        <v>156.93</v>
      </c>
      <c r="I244" s="113">
        <f>IF(SP_SUL!O244="","*",SP_SUL!O244)</f>
        <v>0.33333333333333331</v>
      </c>
      <c r="J244" s="113">
        <f>IF(SP_SUL!P244="","*",SP_SUL!P244)</f>
        <v>6.9444444444444447E-4</v>
      </c>
      <c r="K244" s="83" t="str">
        <f>IF(SP_SUL!AK244="","*",SP_SUL!AK244)</f>
        <v>-</v>
      </c>
      <c r="L244" s="83" t="str">
        <f>IF(SP_SUL!AM244="","*",SP_SUL!AM244)</f>
        <v>ZRB-ZEV</v>
      </c>
      <c r="M244" s="83">
        <f>IF(SP_SUL!AP244="","*",SP_SUL!AP244)</f>
        <v>156.93</v>
      </c>
      <c r="N244" s="83" t="str">
        <f>IF(SP_SUL!AM244="","*",SP_SUL!AM244)</f>
        <v>ZRB-ZEV</v>
      </c>
      <c r="O244" s="110">
        <f>IF(SP_SUL!BH244="","*",SP_SUL!BH244)</f>
        <v>0</v>
      </c>
      <c r="P244" s="147" t="str">
        <f>IF($A$2=1,IF(SP_SUL!BJ244="","*",SP_SUL!BJ244),IF(SP_SUL!BK244="","*",SP_SUL!BK244))</f>
        <v>Cancelado CCO / Priorização da circulação de trens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>
        <f>IF(SP_SUL!B246="","*",SP_SUL!B246)</f>
        <v>46063</v>
      </c>
      <c r="B246" s="83" t="str">
        <f>IF(SP_SUL!X246="","*",SP_SUL!X246)</f>
        <v>Contrato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MODERNIZAÇÃO SERRA</v>
      </c>
      <c r="F246" s="83" t="str">
        <f>IF(SP_SUL!H246="","*",SP_SUL!H246)</f>
        <v>-</v>
      </c>
      <c r="G246" s="83" t="str">
        <f>IF(SP_SUL!M246="","*",SP_SUL!M246)</f>
        <v>ZEZ-ZXW</v>
      </c>
      <c r="H246" s="116">
        <f>IF(SP_SUL!K246="","*",SP_SUL!K246)</f>
        <v>75.2</v>
      </c>
      <c r="I246" s="113">
        <f>IF(SP_SUL!O246="","*",SP_SUL!O246)</f>
        <v>0.33333333333333331</v>
      </c>
      <c r="J246" s="113">
        <f>IF(SP_SUL!P246="","*",SP_SUL!P246)</f>
        <v>0.33333333333333331</v>
      </c>
      <c r="K246" s="83" t="str">
        <f>IF(SP_SUL!AK246="","*",SP_SUL!AK246)</f>
        <v>-</v>
      </c>
      <c r="L246" s="83" t="str">
        <f>IF(SP_SUL!AM246="","*",SP_SUL!AM246)</f>
        <v>ZEZ-ZXW</v>
      </c>
      <c r="M246" s="83">
        <f>IF(SP_SUL!AP246="","*",SP_SUL!AP246)</f>
        <v>75.2</v>
      </c>
      <c r="N246" s="83" t="str">
        <f>IF(SP_SUL!AM246="","*",SP_SUL!AM246)</f>
        <v>ZEZ-ZXW</v>
      </c>
      <c r="O246" s="110">
        <f>IF(SP_SUL!BH246="","*",SP_SUL!BH246)</f>
        <v>0</v>
      </c>
      <c r="P246" s="147" t="str">
        <f>IF($A$2=1,IF(SP_SUL!BJ246="","*",SP_SUL!BJ246),IF(SP_SUL!BK246="","*",SP_SUL!BK246))</f>
        <v>Cancelado CCO / Priorização da circulação de trens</v>
      </c>
    </row>
    <row r="247" spans="1:16">
      <c r="A247" s="82">
        <f>IF(SP_SUL!B247="","*",SP_SUL!B247)</f>
        <v>46063</v>
      </c>
      <c r="B247" s="83" t="str">
        <f>IF(SP_SUL!X247="","*",SP_SUL!X247)</f>
        <v>Contrato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W61</v>
      </c>
      <c r="F247" s="83" t="str">
        <f>IF(SP_SUL!H247="","*",SP_SUL!H247)</f>
        <v>K67ZEV-1</v>
      </c>
      <c r="G247" s="83" t="str">
        <f>IF(SP_SUL!M247="","*",SP_SUL!M247)</f>
        <v>ZEZ-ZXW</v>
      </c>
      <c r="H247" s="116">
        <f>IF(SP_SUL!K247="","*",SP_SUL!K247)</f>
        <v>75.2</v>
      </c>
      <c r="I247" s="113">
        <f>IF(SP_SUL!O247="","*",SP_SUL!O247)</f>
        <v>0.3125</v>
      </c>
      <c r="J247" s="113">
        <f>IF(SP_SUL!P247="","*",SP_SUL!P247)</f>
        <v>6.9444444444444447E-4</v>
      </c>
      <c r="K247" s="83" t="str">
        <f>IF(SP_SUL!AK247="","*",SP_SUL!AK247)</f>
        <v>K67ZEV-1</v>
      </c>
      <c r="L247" s="83" t="str">
        <f>IF(SP_SUL!AM247="","*",SP_SUL!AM247)</f>
        <v>ZEZ-ZXW</v>
      </c>
      <c r="M247" s="83">
        <f>IF(SP_SUL!AP247="","*",SP_SUL!AP247)</f>
        <v>75.2</v>
      </c>
      <c r="N247" s="83" t="str">
        <f>IF(SP_SUL!AM247="","*",SP_SUL!AM247)</f>
        <v>ZEZ-ZXW</v>
      </c>
      <c r="O247" s="110">
        <f>IF(SP_SUL!BH247="","*",SP_SUL!BH247)</f>
        <v>2</v>
      </c>
      <c r="P247" s="147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>
      <c r="A248" s="82">
        <f>IF(SP_SUL!B248="","*",SP_SUL!B248)</f>
        <v>46063</v>
      </c>
      <c r="B248" s="83" t="str">
        <f>IF(SP_SUL!X248="","*",SP_SUL!X248)</f>
        <v>Contrato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K67ZEV-1</v>
      </c>
      <c r="G248" s="83" t="str">
        <f>IF(SP_SUL!M248="","*",SP_SUL!M248)</f>
        <v>ZEZ-ZXW</v>
      </c>
      <c r="H248" s="116">
        <f>IF(SP_SUL!K248="","*",SP_SUL!K248)</f>
        <v>75.2</v>
      </c>
      <c r="I248" s="113">
        <f>IF(SP_SUL!O248="","*",SP_SUL!O248)</f>
        <v>0.3125</v>
      </c>
      <c r="J248" s="113">
        <f>IF(SP_SUL!P248="","*",SP_SUL!P248)</f>
        <v>6.9444444444444447E-4</v>
      </c>
      <c r="K248" s="83" t="str">
        <f>IF(SP_SUL!AK248="","*",SP_SUL!AK248)</f>
        <v>K67ZEV-1</v>
      </c>
      <c r="L248" s="83" t="str">
        <f>IF(SP_SUL!AM248="","*",SP_SUL!AM248)</f>
        <v>ZEZ-ZXW</v>
      </c>
      <c r="M248" s="83">
        <f>IF(SP_SUL!AP248="","*",SP_SUL!AP248)</f>
        <v>75.2</v>
      </c>
      <c r="N248" s="83" t="str">
        <f>IF(SP_SUL!AM248="","*",SP_SUL!AM248)</f>
        <v>ZEZ-ZXW</v>
      </c>
      <c r="O248" s="110">
        <f>IF(SP_SUL!BH248="","*",SP_SUL!BH248)</f>
        <v>0</v>
      </c>
      <c r="P248" s="147" t="str">
        <f>IF($A$2=1,IF(SP_SUL!BJ248="","*",SP_SUL!BJ248),IF(SP_SUL!BK248="","*",SP_SUL!BK248))</f>
        <v>Cancelado CCO / Priorização da circulação de trens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>
        <f>IF(SP_SUL!B250="","*",SP_SUL!B250)</f>
        <v>46063</v>
      </c>
      <c r="B250" s="83" t="str">
        <f>IF(SP_SUL!X250="","*",SP_SUL!X250)</f>
        <v>Contrato</v>
      </c>
      <c r="C250" s="83" t="str">
        <f>IF(SP_SUL!S250="","*",SP_SUL!S250)</f>
        <v>SP SUL</v>
      </c>
      <c r="D250" s="83" t="str">
        <f>IF(SP_SUL!T250="","*",SP_SUL!T250)</f>
        <v>ZEV-ZPT</v>
      </c>
      <c r="E250" s="83" t="str">
        <f>IF(SP_SUL!D250="","*",SP_SUL!D250)</f>
        <v>MODERNIZAÇÃO SERRA</v>
      </c>
      <c r="F250" s="83" t="str">
        <f>IF(SP_SUL!H250="","*",SP_SUL!H250)</f>
        <v>-</v>
      </c>
      <c r="G250" s="83" t="str">
        <f>IF(SP_SUL!M250="","*",SP_SUL!M250)</f>
        <v>ZGP-ZPT</v>
      </c>
      <c r="H250" s="116">
        <f>IF(SP_SUL!K250="","*",SP_SUL!K250)</f>
        <v>102.48</v>
      </c>
      <c r="I250" s="113">
        <f>IF(SP_SUL!O250="","*",SP_SUL!O250)</f>
        <v>0.33333333333333331</v>
      </c>
      <c r="J250" s="113">
        <f>IF(SP_SUL!P250="","*",SP_SUL!P250)</f>
        <v>0.22916666666666666</v>
      </c>
      <c r="K250" s="83" t="str">
        <f>IF(SP_SUL!AK250="","*",SP_SUL!AK250)</f>
        <v>-</v>
      </c>
      <c r="L250" s="83" t="str">
        <f>IF(SP_SUL!AM250="","*",SP_SUL!AM250)</f>
        <v>ZGP-ZPT</v>
      </c>
      <c r="M250" s="83">
        <f>IF(SP_SUL!AP250="","*",SP_SUL!AP250)</f>
        <v>102.48</v>
      </c>
      <c r="N250" s="83" t="str">
        <f>IF(SP_SUL!AM250="","*",SP_SUL!AM250)</f>
        <v>ZGP-ZPT</v>
      </c>
      <c r="O250" s="110">
        <f>IF(SP_SUL!BH250="","*",SP_SUL!BH250)</f>
        <v>0</v>
      </c>
      <c r="P250" s="147" t="str">
        <f>IF($A$2=1,IF(SP_SUL!BJ250="","*",SP_SUL!BJ250),IF(SP_SUL!BK250="","*",SP_SUL!BK250))</f>
        <v>Cancelado CCO / Priorização da circulação de trens</v>
      </c>
    </row>
    <row r="251" spans="1:16">
      <c r="A251" s="82">
        <f>IF(SP_SUL!B251="","*",SP_SUL!B251)</f>
        <v>46063</v>
      </c>
      <c r="B251" s="83" t="str">
        <f>IF(SP_SUL!X251="","*",SP_SUL!X251)</f>
        <v>Contrato</v>
      </c>
      <c r="C251" s="83" t="str">
        <f>IF(SP_SUL!S251="","*",SP_SUL!S251)</f>
        <v>SP SUL</v>
      </c>
      <c r="D251" s="83" t="str">
        <f>IF(SP_SUL!T251="","*",SP_SUL!T251)</f>
        <v>ZEV-ZPT</v>
      </c>
      <c r="E251" s="83" t="str">
        <f>IF(SP_SUL!D251="","*",SP_SUL!D251)</f>
        <v>W62</v>
      </c>
      <c r="F251" s="83" t="str">
        <f>IF(SP_SUL!H251="","*",SP_SUL!H251)</f>
        <v>ZPT1051</v>
      </c>
      <c r="G251" s="83" t="str">
        <f>IF(SP_SUL!M251="","*",SP_SUL!M251)</f>
        <v>ZGP</v>
      </c>
      <c r="H251" s="116">
        <f>IF(SP_SUL!K251="","*",SP_SUL!K251)</f>
        <v>102.1</v>
      </c>
      <c r="I251" s="113">
        <f>IF(SP_SUL!O251="","*",SP_SUL!O251)</f>
        <v>0.3125</v>
      </c>
      <c r="J251" s="113">
        <f>IF(SP_SUL!P251="","*",SP_SUL!P251)</f>
        <v>6.9444444444444447E-4</v>
      </c>
      <c r="K251" s="83" t="str">
        <f>IF(SP_SUL!AK251="","*",SP_SUL!AK251)</f>
        <v>ZPT1051</v>
      </c>
      <c r="L251" s="83" t="str">
        <f>IF(SP_SUL!AM251="","*",SP_SUL!AM251)</f>
        <v>ZGP</v>
      </c>
      <c r="M251" s="83">
        <f>IF(SP_SUL!AP251="","*",SP_SUL!AP251)</f>
        <v>102.1</v>
      </c>
      <c r="N251" s="83" t="str">
        <f>IF(SP_SUL!AM251="","*",SP_SUL!AM251)</f>
        <v>ZGP</v>
      </c>
      <c r="O251" s="110">
        <f>IF(SP_SUL!BH251="","*",SP_SUL!BH251)</f>
        <v>2</v>
      </c>
      <c r="P251" s="147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>
      <c r="A252" s="82">
        <f>IF(SP_SUL!B252="","*",SP_SUL!B252)</f>
        <v>46063</v>
      </c>
      <c r="B252" s="83" t="str">
        <f>IF(SP_SUL!X252="","*",SP_SUL!X252)</f>
        <v>Oportunidade</v>
      </c>
      <c r="C252" s="83" t="str">
        <f>IF(SP_SUL!S252="","*",SP_SUL!S252)</f>
        <v>SP SUL</v>
      </c>
      <c r="D252" s="83" t="str">
        <f>IF(SP_SUL!T252="","*",SP_SUL!T252)</f>
        <v>ZPT-ZPG</v>
      </c>
      <c r="E252" s="83" t="str">
        <f>IF(SP_SUL!D252="","*",SP_SUL!D252)</f>
        <v>DIEGO (TF-42)</v>
      </c>
      <c r="F252" s="83" t="str">
        <f>IF(SP_SUL!H252="","*",SP_SUL!H252)</f>
        <v>-</v>
      </c>
      <c r="G252" s="83" t="str">
        <f>IF(SP_SUL!M252="","*",SP_SUL!M252)</f>
        <v>PAT-ZGM</v>
      </c>
      <c r="H252" s="116">
        <f>IF(SP_SUL!K252="","*",SP_SUL!K252)</f>
        <v>109.05</v>
      </c>
      <c r="I252" s="113">
        <f>IF(SP_SUL!O252="","*",SP_SUL!O252)</f>
        <v>0.41666666666666669</v>
      </c>
      <c r="J252" s="113">
        <f>IF(SP_SUL!P252="","*",SP_SUL!P252)</f>
        <v>8.3333333333333329E-2</v>
      </c>
      <c r="K252" s="83" t="str">
        <f>IF(SP_SUL!AK252="","*",SP_SUL!AK252)</f>
        <v>-</v>
      </c>
      <c r="L252" s="83" t="str">
        <f>IF(SP_SUL!AM252="","*",SP_SUL!AM252)</f>
        <v>PAT-ZGM</v>
      </c>
      <c r="M252" s="83">
        <f>IF(SP_SUL!AP252="","*",SP_SUL!AP252)</f>
        <v>109.05</v>
      </c>
      <c r="N252" s="83" t="str">
        <f>IF(SP_SUL!AM252="","*",SP_SUL!AM252)</f>
        <v>PAT-ZGM</v>
      </c>
      <c r="O252" s="110">
        <f>IF(SP_SUL!BH252="","*",SP_SUL!BH252)</f>
        <v>0</v>
      </c>
      <c r="P252" s="147" t="str">
        <f>IF($A$2=1,IF(SP_SUL!BJ252="","*",SP_SUL!BJ252),IF(SP_SUL!BK252="","*",SP_SUL!BK252))</f>
        <v>TP não solicita intervalo / realizando trabalho emergêncial</v>
      </c>
    </row>
    <row r="253" spans="1:16">
      <c r="A253" s="82">
        <f>IF(SP_SUL!B253="","*",SP_SUL!B253)</f>
        <v>46063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ZPT-ZPG</v>
      </c>
      <c r="E253" s="83" t="str">
        <f>IF(SP_SUL!D253="","*",SP_SUL!D253)</f>
        <v>EXPANSÃO TURMA 1</v>
      </c>
      <c r="F253" s="83" t="str">
        <f>IF(SP_SUL!H253="","*",SP_SUL!H253)</f>
        <v>-</v>
      </c>
      <c r="G253" s="83" t="str">
        <f>IF(SP_SUL!M253="","*",SP_SUL!M253)</f>
        <v>ZZV-ZPG</v>
      </c>
      <c r="H253" s="116">
        <f>IF(SP_SUL!K253="","*",SP_SUL!K253)</f>
        <v>123.76</v>
      </c>
      <c r="I253" s="113">
        <f>IF(SP_SUL!O253="","*",SP_SUL!O253)</f>
        <v>0.33333333333333331</v>
      </c>
      <c r="J253" s="113">
        <f>IF(SP_SUL!P253="","*",SP_SUL!P253)</f>
        <v>8.3333333333333329E-2</v>
      </c>
      <c r="K253" s="83" t="str">
        <f>IF(SP_SUL!AK253="","*",SP_SUL!AK253)</f>
        <v>-</v>
      </c>
      <c r="L253" s="83" t="str">
        <f>IF(SP_SUL!AM253="","*",SP_SUL!AM253)</f>
        <v>ZZV-ZPG</v>
      </c>
      <c r="M253" s="83">
        <f>IF(SP_SUL!AP253="","*",SP_SUL!AP253)</f>
        <v>123.76</v>
      </c>
      <c r="N253" s="83" t="str">
        <f>IF(SP_SUL!AM253="","*",SP_SUL!AM253)</f>
        <v>ZZV-ZPG</v>
      </c>
      <c r="O253" s="110">
        <f>IF(SP_SUL!BH253="","*",SP_SUL!BH253)</f>
        <v>0</v>
      </c>
      <c r="P253" s="147" t="str">
        <f>IF($A$2=1,IF(SP_SUL!BJ253="","*",SP_SUL!BJ253),IF(SP_SUL!BK253="","*",SP_SUL!BK253))</f>
        <v>TP não solicita intervalo/ condições climáticas (chuva)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*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>
        <f>IF(SP_SUL!B256="","*",SP_SUL!B256)</f>
        <v>46064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ZBV-ZRX</v>
      </c>
      <c r="E256" s="83" t="str">
        <f>IF(SP_SUL!D256="","*",SP_SUL!D256)</f>
        <v>EXPANSÃO TURMA 1</v>
      </c>
      <c r="F256" s="83" t="str">
        <f>IF(SP_SUL!H256="","*",SP_SUL!H256)</f>
        <v>-</v>
      </c>
      <c r="G256" s="83" t="str">
        <f>IF(SP_SUL!M256="","*",SP_SUL!M256)</f>
        <v>ZCD</v>
      </c>
      <c r="H256" s="116">
        <f>IF(SP_SUL!K256="","*",SP_SUL!K256)</f>
        <v>113.6</v>
      </c>
      <c r="I256" s="113">
        <f>IF(SP_SUL!O256="","*",SP_SUL!O256)</f>
        <v>0.375</v>
      </c>
      <c r="J256" s="113">
        <f>IF(SP_SUL!P256="","*",SP_SUL!P256)</f>
        <v>6.25E-2</v>
      </c>
      <c r="K256" s="83" t="str">
        <f>IF(SP_SUL!AK256="","*",SP_SUL!AK256)</f>
        <v>-</v>
      </c>
      <c r="L256" s="83" t="str">
        <f>IF(SP_SUL!AM256="","*",SP_SUL!AM256)</f>
        <v>ZCD</v>
      </c>
      <c r="M256" s="83">
        <f>IF(SP_SUL!AP256="","*",SP_SUL!AP256)</f>
        <v>113.6</v>
      </c>
      <c r="N256" s="83" t="str">
        <f>IF(SP_SUL!AM256="","*",SP_SUL!AM256)</f>
        <v>ZCD</v>
      </c>
      <c r="O256" s="110">
        <f>IF(SP_SUL!BH256="","*",SP_SUL!BH256)</f>
        <v>0</v>
      </c>
      <c r="P256" s="147" t="str">
        <f>IF($A$2=1,IF(SP_SUL!BJ256="","*",SP_SUL!BJ256),IF(SP_SUL!BK256="","*",SP_SUL!BK256))</f>
        <v>Concições climáticas (chuva)</v>
      </c>
    </row>
    <row r="257" spans="1:16">
      <c r="A257" s="82">
        <f>IF(SP_SUL!B257="","*",SP_SUL!B257)</f>
        <v>46064</v>
      </c>
      <c r="B257" s="83" t="str">
        <f>IF(SP_SUL!X257="","*",SP_SUL!X257)</f>
        <v>Oportunidade</v>
      </c>
      <c r="C257" s="83" t="str">
        <f>IF(SP_SUL!S257="","*",SP_SUL!S257)</f>
        <v>SP SUL</v>
      </c>
      <c r="D257" s="83" t="str">
        <f>IF(SP_SUL!T257="","*",SP_SUL!T257)</f>
        <v>ZBV-ZRX</v>
      </c>
      <c r="E257" s="83" t="str">
        <f>IF(SP_SUL!D257="","*",SP_SUL!D257)</f>
        <v>KLECIO (TP-699)</v>
      </c>
      <c r="F257" s="83" t="str">
        <f>IF(SP_SUL!H257="","*",SP_SUL!H257)</f>
        <v>-</v>
      </c>
      <c r="G257" s="83" t="str">
        <f>IF(SP_SUL!M257="","*",SP_SUL!M257)</f>
        <v>ZRX-ZRQ</v>
      </c>
      <c r="H257" s="116">
        <f>IF(SP_SUL!K257="","*",SP_SUL!K257)</f>
        <v>134.85</v>
      </c>
      <c r="I257" s="113">
        <f>IF(SP_SUL!O257="","*",SP_SUL!O257)</f>
        <v>0.35416666666666669</v>
      </c>
      <c r="J257" s="113">
        <f>IF(SP_SUL!P257="","*",SP_SUL!P257)</f>
        <v>6.25E-2</v>
      </c>
      <c r="K257" s="83" t="str">
        <f>IF(SP_SUL!AK257="","*",SP_SUL!AK257)</f>
        <v>-</v>
      </c>
      <c r="L257" s="83" t="str">
        <f>IF(SP_SUL!AM257="","*",SP_SUL!AM257)</f>
        <v>ZRX-ZRQ</v>
      </c>
      <c r="M257" s="83">
        <f>IF(SP_SUL!AP257="","*",SP_SUL!AP257)</f>
        <v>134.85</v>
      </c>
      <c r="N257" s="83" t="str">
        <f>IF(SP_SUL!AM257="","*",SP_SUL!AM257)</f>
        <v>ZRX-ZRQ</v>
      </c>
      <c r="O257" s="110">
        <f>IF(SP_SUL!BH257="","*",SP_SUL!BH257)</f>
        <v>2</v>
      </c>
      <c r="P257" s="147" t="str">
        <f>IF($A$2=1,IF(SP_SUL!BJ257="","*",SP_SUL!BJ257),IF(SP_SUL!BK257="","*",SP_SUL!BK257))</f>
        <v>TP pronto 10h32 / Realizado intervalo das 12h18 até 13h48.</v>
      </c>
    </row>
    <row r="258" spans="1:16">
      <c r="A258" s="82" t="str">
        <f>IF(SP_SUL!B258="","*",SP_SUL!B258)</f>
        <v>*</v>
      </c>
      <c r="B258" s="83" t="str">
        <f>IF(SP_SUL!X258="","*",SP_SUL!X258)</f>
        <v>Oportunidade</v>
      </c>
      <c r="C258" s="83" t="str">
        <f>IF(SP_SUL!S258="","*",SP_SUL!S258)</f>
        <v>SP SUL</v>
      </c>
      <c r="D258" s="83" t="str">
        <f>IF(SP_SUL!T258="","*",SP_SUL!T258)</f>
        <v>ZBV-ZRX</v>
      </c>
      <c r="E258" s="83" t="str">
        <f>IF(SP_SUL!D258="","*",SP_SUL!D258)</f>
        <v>W58</v>
      </c>
      <c r="F258" s="83">
        <f>IF(SP_SUL!H258="","*",SP_SUL!H258)</f>
        <v>106109</v>
      </c>
      <c r="G258" s="83" t="str">
        <f>IF(SP_SUL!M258="","*",SP_SUL!M258)</f>
        <v>ZBM-ZHO</v>
      </c>
      <c r="H258" s="116">
        <f>IF(SP_SUL!K258="","*",SP_SUL!K258)</f>
        <v>57</v>
      </c>
      <c r="I258" s="113">
        <f>IF(SP_SUL!O258="","*",SP_SUL!O258)</f>
        <v>0.33333333333333331</v>
      </c>
      <c r="J258" s="113">
        <f>IF(SP_SUL!P258="","*",SP_SUL!P258)</f>
        <v>4.1666666666666664E-2</v>
      </c>
      <c r="K258" s="83">
        <f>IF(SP_SUL!AK258="","*",SP_SUL!AK258)</f>
        <v>106109</v>
      </c>
      <c r="L258" s="83" t="str">
        <f>IF(SP_SUL!AM258="","*",SP_SUL!AM258)</f>
        <v>ZBM-ZHO</v>
      </c>
      <c r="M258" s="83">
        <f>IF(SP_SUL!AP258="","*",SP_SUL!AP258)</f>
        <v>57</v>
      </c>
      <c r="N258" s="83" t="str">
        <f>IF(SP_SUL!AM258="","*",SP_SUL!AM258)</f>
        <v>ZBM-ZHO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>
        <f>IF(SP_SUL!B259="","*",SP_SUL!B259)</f>
        <v>46064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E42</v>
      </c>
      <c r="F259" s="83" t="str">
        <f>IF(SP_SUL!H259="","*",SP_SUL!H259)</f>
        <v>ZBV3</v>
      </c>
      <c r="G259" s="83" t="str">
        <f>IF(SP_SUL!M259="","*",SP_SUL!M259)</f>
        <v>ZBM</v>
      </c>
      <c r="H259" s="116">
        <f>IF(SP_SUL!K259="","*",SP_SUL!K259)</f>
        <v>54.96</v>
      </c>
      <c r="I259" s="113">
        <f>IF(SP_SUL!O259="","*",SP_SUL!O259)</f>
        <v>0.45833333333333331</v>
      </c>
      <c r="J259" s="113">
        <f>IF(SP_SUL!P259="","*",SP_SUL!P259)</f>
        <v>8.3333333333333329E-2</v>
      </c>
      <c r="K259" s="83" t="str">
        <f>IF(SP_SUL!AK259="","*",SP_SUL!AK259)</f>
        <v>ZBV3</v>
      </c>
      <c r="L259" s="83" t="str">
        <f>IF(SP_SUL!AM259="","*",SP_SUL!AM259)</f>
        <v>ZBM</v>
      </c>
      <c r="M259" s="83">
        <f>IF(SP_SUL!AP259="","*",SP_SUL!AP259)</f>
        <v>54.96</v>
      </c>
      <c r="N259" s="83" t="str">
        <f>IF(SP_SUL!AM259="","*",SP_SUL!AM259)</f>
        <v>ZBM</v>
      </c>
      <c r="O259" s="110">
        <f>IF(SP_SUL!BH259="","*",SP_SUL!BH259)</f>
        <v>0</v>
      </c>
      <c r="P259" s="147" t="str">
        <f>IF($A$2=1,IF(SP_SUL!BJ259="","*",SP_SUL!BJ259),IF(SP_SUL!BK259="","*",SP_SUL!BK259))</f>
        <v xml:space="preserve">Sem oportunidade de faixa 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>
        <f>IF(SP_SUL!B261="","*",SP_SUL!B261)</f>
        <v>46064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 (TP-780)</v>
      </c>
      <c r="F261" s="83" t="str">
        <f>IF(SP_SUL!H261="","*",SP_SUL!H261)</f>
        <v>-</v>
      </c>
      <c r="G261" s="83" t="str">
        <f>IF(SP_SUL!M261="","*",SP_SUL!M261)</f>
        <v>ZDS-ZQB</v>
      </c>
      <c r="H261" s="116">
        <f>IF(SP_SUL!K261="","*",SP_SUL!K261)</f>
        <v>243.3</v>
      </c>
      <c r="I261" s="113">
        <f>IF(SP_SUL!O261="","*",SP_SUL!O261)</f>
        <v>0.39583333333333331</v>
      </c>
      <c r="J261" s="113">
        <f>IF(SP_SUL!P261="","*",SP_SUL!P261)</f>
        <v>8.3333333333333329E-2</v>
      </c>
      <c r="K261" s="83" t="str">
        <f>IF(SP_SUL!AK261="","*",SP_SUL!AK261)</f>
        <v>-</v>
      </c>
      <c r="L261" s="83" t="str">
        <f>IF(SP_SUL!AM261="","*",SP_SUL!AM261)</f>
        <v>ZDS-ZQB</v>
      </c>
      <c r="M261" s="83">
        <f>IF(SP_SUL!AP261="","*",SP_SUL!AP261)</f>
        <v>243.3</v>
      </c>
      <c r="N261" s="83" t="str">
        <f>IF(SP_SUL!AM261="","*",SP_SUL!AM261)</f>
        <v>ZDS-ZQB</v>
      </c>
      <c r="O261" s="110">
        <f>IF(SP_SUL!BH261="","*",SP_SUL!BH261)</f>
        <v>0</v>
      </c>
      <c r="P261" s="147" t="str">
        <f>IF($A$2=1,IF(SP_SUL!BJ261="","*",SP_SUL!BJ261),IF(SP_SUL!BK261="","*",SP_SUL!BK261))</f>
        <v>TP não solicitou intervalo / Realizando deslocamento para ZTO</v>
      </c>
    </row>
    <row r="262" spans="1:16">
      <c r="A262" s="82">
        <f>IF(SP_SUL!B262="","*",SP_SUL!B262)</f>
        <v>46064</v>
      </c>
      <c r="B262" s="83" t="str">
        <f>IF(SP_SUL!X262="","*",SP_SUL!X262)</f>
        <v>Contrato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V93</v>
      </c>
      <c r="F262" s="83" t="str">
        <f>IF(SP_SUL!H262="","*",SP_SUL!H262)</f>
        <v>ZYU1</v>
      </c>
      <c r="G262" s="83" t="str">
        <f>IF(SP_SUL!M262="","*",SP_SUL!M262)</f>
        <v>ZYU-ZST</v>
      </c>
      <c r="H262" s="116">
        <f>IF(SP_SUL!K262="","*",SP_SUL!K262)</f>
        <v>204.5</v>
      </c>
      <c r="I262" s="113">
        <f>IF(SP_SUL!O262="","*",SP_SUL!O262)</f>
        <v>0.375</v>
      </c>
      <c r="J262" s="113">
        <f>IF(SP_SUL!P262="","*",SP_SUL!P262)</f>
        <v>0.125</v>
      </c>
      <c r="K262" s="83" t="str">
        <f>IF(SP_SUL!AK262="","*",SP_SUL!AK262)</f>
        <v>ZYU1</v>
      </c>
      <c r="L262" s="83" t="str">
        <f>IF(SP_SUL!AM262="","*",SP_SUL!AM262)</f>
        <v>ZYU-ZST</v>
      </c>
      <c r="M262" s="83">
        <f>IF(SP_SUL!AP262="","*",SP_SUL!AP262)</f>
        <v>204.5</v>
      </c>
      <c r="N262" s="83" t="str">
        <f>IF(SP_SUL!AM262="","*",SP_SUL!AM262)</f>
        <v>ZYU-ZST</v>
      </c>
      <c r="O262" s="110">
        <f>IF(SP_SUL!BH262="","*",SP_SUL!BH262)</f>
        <v>0</v>
      </c>
      <c r="P262" s="147" t="str">
        <f>IF($A$2=1,IF(SP_SUL!BJ262="","*",SP_SUL!BJ262),IF(SP_SUL!BK262="","*",SP_SUL!BK262))</f>
        <v>MC1 13h15 / autorizado entrada na via 14h17 / Cancelado faixa, devido anomalia no trecho.</v>
      </c>
    </row>
    <row r="263" spans="1:16">
      <c r="A263" s="82">
        <f>IF(SP_SUL!B263="","*",SP_SUL!B263)</f>
        <v>46064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ROGÉRIO (TP-730)</v>
      </c>
      <c r="F263" s="83" t="str">
        <f>IF(SP_SUL!H263="","*",SP_SUL!H263)</f>
        <v>-</v>
      </c>
      <c r="G263" s="83" t="str">
        <f>IF(SP_SUL!M263="","*",SP_SUL!M263)</f>
        <v>ZYU-ZST</v>
      </c>
      <c r="H263" s="116">
        <f>IF(SP_SUL!K263="","*",SP_SUL!K263)</f>
        <v>205</v>
      </c>
      <c r="I263" s="113">
        <f>IF(SP_SUL!O263="","*",SP_SUL!O263)</f>
        <v>0.39583333333333331</v>
      </c>
      <c r="J263" s="113">
        <f>IF(SP_SUL!P263="","*",SP_SUL!P263)</f>
        <v>8.3333333333333329E-2</v>
      </c>
      <c r="K263" s="83" t="str">
        <f>IF(SP_SUL!AK263="","*",SP_SUL!AK263)</f>
        <v>-</v>
      </c>
      <c r="L263" s="83" t="str">
        <f>IF(SP_SUL!AM263="","*",SP_SUL!AM263)</f>
        <v>ZYU-ZST</v>
      </c>
      <c r="M263" s="83">
        <f>IF(SP_SUL!AP263="","*",SP_SUL!AP263)</f>
        <v>205</v>
      </c>
      <c r="N263" s="83" t="str">
        <f>IF(SP_SUL!AM263="","*",SP_SUL!AM263)</f>
        <v>ZYU-ZST</v>
      </c>
      <c r="O263" s="110">
        <f>IF(SP_SUL!BH263="","*",SP_SUL!BH263)</f>
        <v>0</v>
      </c>
      <c r="P263" s="147" t="str">
        <f>IF($A$2=1,IF(SP_SUL!BJ263="","*",SP_SUL!BJ263),IF(SP_SUL!BK263="","*",SP_SUL!BK263))</f>
        <v>TP pronto 08h41 / Sem oportunidade de faixa</v>
      </c>
    </row>
    <row r="264" spans="1:16">
      <c r="A264" s="82">
        <f>IF(SP_SUL!B264="","*",SP_SUL!B264)</f>
        <v>46064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W59</v>
      </c>
      <c r="F264" s="83" t="str">
        <f>IF(SP_SUL!H264="","*",SP_SUL!H264)</f>
        <v>ZYU1</v>
      </c>
      <c r="G264" s="83" t="str">
        <f>IF(SP_SUL!M264="","*",SP_SUL!M264)</f>
        <v>ZYU</v>
      </c>
      <c r="H264" s="116">
        <f>IF(SP_SUL!K264="","*",SP_SUL!K264)</f>
        <v>203.57</v>
      </c>
      <c r="I264" s="113">
        <f>IF(SP_SUL!O264="","*",SP_SUL!O264)</f>
        <v>0.35416666666666669</v>
      </c>
      <c r="J264" s="113">
        <f>IF(SP_SUL!P264="","*",SP_SUL!P264)</f>
        <v>6.25E-2</v>
      </c>
      <c r="K264" s="83" t="str">
        <f>IF(SP_SUL!AK264="","*",SP_SUL!AK264)</f>
        <v>ZYU1</v>
      </c>
      <c r="L264" s="83" t="str">
        <f>IF(SP_SUL!AM264="","*",SP_SUL!AM264)</f>
        <v>ZYU</v>
      </c>
      <c r="M264" s="83">
        <f>IF(SP_SUL!AP264="","*",SP_SUL!AP264)</f>
        <v>203.57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MC1 10h05 / Sem oportundiade de  faixa.</v>
      </c>
    </row>
    <row r="265" spans="1:16">
      <c r="A265" s="82">
        <f>IF(SP_SUL!B265="","*",SP_SUL!B265)</f>
        <v>46064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ROBSON (TP-729)</v>
      </c>
      <c r="F265" s="83" t="str">
        <f>IF(SP_SUL!H265="","*",SP_SUL!H265)</f>
        <v>-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0.39583333333333331</v>
      </c>
      <c r="J265" s="113">
        <f>IF(SP_SUL!P265="","*",SP_SUL!P265)</f>
        <v>8.3333333333333329E-2</v>
      </c>
      <c r="K265" s="83" t="str">
        <f>IF(SP_SUL!AK265="","*",SP_SUL!AK265)</f>
        <v>-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 xml:space="preserve">TP não solicita intervalo / realizando a preparação do local / 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>
        <f>IF(SP_SUL!B267="","*",SP_SUL!B267)</f>
        <v>46064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ZKE-ZEV</v>
      </c>
      <c r="E267" s="83" t="str">
        <f>IF(SP_SUL!D267="","*",SP_SUL!D267)</f>
        <v>E17</v>
      </c>
      <c r="F267" s="83" t="str">
        <f>IF(SP_SUL!H267="","*",SP_SUL!H267)</f>
        <v>102ZKW2</v>
      </c>
      <c r="G267" s="83" t="str">
        <f>IF(SP_SUL!M267="","*",SP_SUL!M267)</f>
        <v>ZKW-ZLU</v>
      </c>
      <c r="H267" s="116">
        <f>IF(SP_SUL!K267="","*",SP_SUL!K267)</f>
        <v>100.56100000000001</v>
      </c>
      <c r="I267" s="113">
        <f>IF(SP_SUL!O267="","*",SP_SUL!O267)</f>
        <v>0.41666666666666669</v>
      </c>
      <c r="J267" s="113">
        <f>IF(SP_SUL!P267="","*",SP_SUL!P267)</f>
        <v>0.125</v>
      </c>
      <c r="K267" s="83" t="str">
        <f>IF(SP_SUL!AK267="","*",SP_SUL!AK267)</f>
        <v>102ZKW2</v>
      </c>
      <c r="L267" s="83" t="str">
        <f>IF(SP_SUL!AM267="","*",SP_SUL!AM267)</f>
        <v>ZKW-ZLU</v>
      </c>
      <c r="M267" s="83">
        <f>IF(SP_SUL!AP267="","*",SP_SUL!AP267)</f>
        <v>100.56100000000001</v>
      </c>
      <c r="N267" s="83" t="str">
        <f>IF(SP_SUL!AM267="","*",SP_SUL!AM267)</f>
        <v>ZKW-ZLU</v>
      </c>
      <c r="O267" s="110">
        <f>IF(SP_SUL!BH267="","*",SP_SUL!BH267)</f>
        <v>0</v>
      </c>
      <c r="P267" s="147" t="str">
        <f>IF($A$2=1,IF(SP_SUL!BJ267="","*",SP_SUL!BJ267),IF(SP_SUL!BK267="","*",SP_SUL!BK267))</f>
        <v>MC1 10h02 / Cancelado devido chuva</v>
      </c>
    </row>
    <row r="268" spans="1:16">
      <c r="A268" s="82">
        <f>IF(SP_SUL!B268="","*",SP_SUL!B268)</f>
        <v>46064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ZKE-ZEV</v>
      </c>
      <c r="E268" s="83" t="str">
        <f>IF(SP_SUL!D268="","*",SP_SUL!D268)</f>
        <v>EDSON (TP-719)</v>
      </c>
      <c r="F268" s="83" t="str">
        <f>IF(SP_SUL!H268="","*",SP_SUL!H268)</f>
        <v>-</v>
      </c>
      <c r="G268" s="83" t="str">
        <f>IF(SP_SUL!M268="","*",SP_SUL!M268)</f>
        <v>ZKW-ZLU</v>
      </c>
      <c r="H268" s="116">
        <f>IF(SP_SUL!K268="","*",SP_SUL!K268)</f>
        <v>102</v>
      </c>
      <c r="I268" s="113">
        <f>IF(SP_SUL!O268="","*",SP_SUL!O268)</f>
        <v>0.45833333333333331</v>
      </c>
      <c r="J268" s="113">
        <f>IF(SP_SUL!P268="","*",SP_SUL!P268)</f>
        <v>8.3333333333333329E-2</v>
      </c>
      <c r="K268" s="83" t="str">
        <f>IF(SP_SUL!AK268="","*",SP_SUL!AK268)</f>
        <v>-</v>
      </c>
      <c r="L268" s="83" t="str">
        <f>IF(SP_SUL!AM268="","*",SP_SUL!AM268)</f>
        <v>ZKW-ZLU</v>
      </c>
      <c r="M268" s="83">
        <f>IF(SP_SUL!AP268="","*",SP_SUL!AP268)</f>
        <v>102</v>
      </c>
      <c r="N268" s="83" t="str">
        <f>IF(SP_SUL!AM268="","*",SP_SUL!AM268)</f>
        <v>ZKW-ZLU</v>
      </c>
      <c r="O268" s="110">
        <f>IF(SP_SUL!BH268="","*",SP_SUL!BH268)</f>
        <v>2</v>
      </c>
      <c r="P268" s="147" t="str">
        <f>IF($A$2=1,IF(SP_SUL!BJ268="","*",SP_SUL!BJ268),IF(SP_SUL!BK268="","*",SP_SUL!BK268))</f>
        <v>Realizado intervalo ads 11h10 até 13h10.</v>
      </c>
    </row>
    <row r="269" spans="1:16">
      <c r="A269" s="82">
        <f>IF(SP_SUL!B269="","*",SP_SUL!B269)</f>
        <v>46064</v>
      </c>
      <c r="B269" s="83" t="str">
        <f>IF(SP_SUL!X269="","*",SP_SUL!X269)</f>
        <v>Oportunidade</v>
      </c>
      <c r="C269" s="83" t="str">
        <f>IF(SP_SUL!S269="","*",SP_SUL!S269)</f>
        <v>SP SUL</v>
      </c>
      <c r="D269" s="83" t="str">
        <f>IF(SP_SUL!T269="","*",SP_SUL!T269)</f>
        <v>ZKE-ZEV</v>
      </c>
      <c r="E269" s="83" t="str">
        <f>IF(SP_SUL!D269="","*",SP_SUL!D269)</f>
        <v>CLEBISON (TP-728)</v>
      </c>
      <c r="F269" s="83" t="str">
        <f>IF(SP_SUL!H269="","*",SP_SUL!H269)</f>
        <v>-</v>
      </c>
      <c r="G269" s="83" t="str">
        <f>IF(SP_SUL!M269="","*",SP_SUL!M269)</f>
        <v>ZKW-ZLU</v>
      </c>
      <c r="H269" s="116">
        <f>IF(SP_SUL!K269="","*",SP_SUL!K269)</f>
        <v>104</v>
      </c>
      <c r="I269" s="113">
        <f>IF(SP_SUL!O269="","*",SP_SUL!O269)</f>
        <v>0.45833333333333331</v>
      </c>
      <c r="J269" s="113">
        <f>IF(SP_SUL!P269="","*",SP_SUL!P269)</f>
        <v>8.3333333333333329E-2</v>
      </c>
      <c r="K269" s="83" t="str">
        <f>IF(SP_SUL!AK269="","*",SP_SUL!AK269)</f>
        <v>-</v>
      </c>
      <c r="L269" s="83" t="str">
        <f>IF(SP_SUL!AM269="","*",SP_SUL!AM269)</f>
        <v>ZKW-ZLU</v>
      </c>
      <c r="M269" s="83">
        <f>IF(SP_SUL!AP269="","*",SP_SUL!AP269)</f>
        <v>104</v>
      </c>
      <c r="N269" s="83" t="str">
        <f>IF(SP_SUL!AM269="","*",SP_SUL!AM269)</f>
        <v>ZKW-ZLU</v>
      </c>
      <c r="O269" s="110">
        <f>IF(SP_SUL!BH269="","*",SP_SUL!BH269)</f>
        <v>0</v>
      </c>
      <c r="P269" s="147" t="str">
        <f>IF($A$2=1,IF(SP_SUL!BJ269="","*",SP_SUL!BJ269),IF(SP_SUL!BK269="","*",SP_SUL!BK269))</f>
        <v>Concições climáticas (chuva)</v>
      </c>
    </row>
    <row r="270" spans="1:16">
      <c r="A270" s="82">
        <f>IF(SP_SUL!B270="","*",SP_SUL!B270)</f>
        <v>46064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ISMAEL(TP-726)</v>
      </c>
      <c r="F270" s="83" t="str">
        <f>IF(SP_SUL!H270="","*",SP_SUL!H270)</f>
        <v>*</v>
      </c>
      <c r="G270" s="83" t="str">
        <f>IF(SP_SUL!M270="","*",SP_SUL!M270)</f>
        <v>ZKW-ZLU</v>
      </c>
      <c r="H270" s="116">
        <f>IF(SP_SUL!K270="","*",SP_SUL!K270)</f>
        <v>104</v>
      </c>
      <c r="I270" s="113">
        <f>IF(SP_SUL!O270="","*",SP_SUL!O270)</f>
        <v>0.45833333333333331</v>
      </c>
      <c r="J270" s="113">
        <f>IF(SP_SUL!P270="","*",SP_SUL!P270)</f>
        <v>8.3333333333333329E-2</v>
      </c>
      <c r="K270" s="83">
        <f>IF(SP_SUL!AK270="","*",SP_SUL!AK270)</f>
        <v>0</v>
      </c>
      <c r="L270" s="83" t="str">
        <f>IF(SP_SUL!AM270="","*",SP_SUL!AM270)</f>
        <v>ZKW-ZLU</v>
      </c>
      <c r="M270" s="83">
        <f>IF(SP_SUL!AP270="","*",SP_SUL!AP270)</f>
        <v>104</v>
      </c>
      <c r="N270" s="83" t="str">
        <f>IF(SP_SUL!AM270="","*",SP_SUL!AM270)</f>
        <v>ZKW-ZLU</v>
      </c>
      <c r="O270" s="110">
        <f>IF(SP_SUL!BH270="","*",SP_SUL!BH270)</f>
        <v>0</v>
      </c>
      <c r="P270" s="147" t="str">
        <f>IF($A$2=1,IF(SP_SUL!BJ270="","*",SP_SUL!BJ270),IF(SP_SUL!BK270="","*",SP_SUL!BK270))</f>
        <v>Concições climáticas (chuva)</v>
      </c>
    </row>
    <row r="271" spans="1:16">
      <c r="A271" s="82">
        <f>IF(SP_SUL!B271="","*",SP_SUL!B271)</f>
        <v>46064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V89</v>
      </c>
      <c r="F271" s="83" t="str">
        <f>IF(SP_SUL!H271="","*",SP_SUL!H271)</f>
        <v>102ZKW2</v>
      </c>
      <c r="G271" s="83" t="str">
        <f>IF(SP_SUL!M271="","*",SP_SUL!M271)</f>
        <v>ZKW-ZLU</v>
      </c>
      <c r="H271" s="116">
        <f>IF(SP_SUL!K271="","*",SP_SUL!K271)</f>
        <v>106</v>
      </c>
      <c r="I271" s="113">
        <f>IF(SP_SUL!O271="","*",SP_SUL!O271)</f>
        <v>0.41666666666666669</v>
      </c>
      <c r="J271" s="113">
        <f>IF(SP_SUL!P271="","*",SP_SUL!P271)</f>
        <v>8.3333333333333329E-2</v>
      </c>
      <c r="K271" s="83" t="str">
        <f>IF(SP_SUL!AK271="","*",SP_SUL!AK271)</f>
        <v>102ZKW2</v>
      </c>
      <c r="L271" s="83" t="str">
        <f>IF(SP_SUL!AM271="","*",SP_SUL!AM271)</f>
        <v>ZKW-ZLU</v>
      </c>
      <c r="M271" s="83">
        <f>IF(SP_SUL!AP271="","*",SP_SUL!AP271)</f>
        <v>106</v>
      </c>
      <c r="N271" s="83" t="str">
        <f>IF(SP_SUL!AM271="","*",SP_SUL!AM271)</f>
        <v>ZKW-ZLU</v>
      </c>
      <c r="O271" s="110">
        <f>IF(SP_SUL!BH271="","*",SP_SUL!BH271)</f>
        <v>2</v>
      </c>
      <c r="P271" s="147" t="str">
        <f>IF($A$2=1,IF(SP_SUL!BJ271="","*",SP_SUL!BJ271),IF(SP_SUL!BK271="","*",SP_SUL!BK271))</f>
        <v>MC1 09h29 /  Realizado inervalo das 11h07 até 13h30.</v>
      </c>
    </row>
    <row r="272" spans="1:16">
      <c r="A272" s="82">
        <f>IF(SP_SUL!B272="","*",SP_SUL!B272)</f>
        <v>46064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W60</v>
      </c>
      <c r="F272" s="83" t="str">
        <f>IF(SP_SUL!H272="","*",SP_SUL!H272)</f>
        <v>ZEM1302</v>
      </c>
      <c r="G272" s="83" t="str">
        <f>IF(SP_SUL!M272="","*",SP_SUL!M272)</f>
        <v>ZLU-ZWI</v>
      </c>
      <c r="H272" s="116">
        <f>IF(SP_SUL!K272="","*",SP_SUL!K272)</f>
        <v>118</v>
      </c>
      <c r="I272" s="113">
        <f>IF(SP_SUL!O272="","*",SP_SUL!O272)</f>
        <v>0.35416666666666669</v>
      </c>
      <c r="J272" s="113">
        <f>IF(SP_SUL!P272="","*",SP_SUL!P272)</f>
        <v>5.5555555555555552E-2</v>
      </c>
      <c r="K272" s="83" t="str">
        <f>IF(SP_SUL!AK272="","*",SP_SUL!AK272)</f>
        <v>ZEM1302</v>
      </c>
      <c r="L272" s="83" t="str">
        <f>IF(SP_SUL!AM272="","*",SP_SUL!AM272)</f>
        <v>ZLU-ZWI</v>
      </c>
      <c r="M272" s="83">
        <f>IF(SP_SUL!AP272="","*",SP_SUL!AP272)</f>
        <v>118</v>
      </c>
      <c r="N272" s="83" t="str">
        <f>IF(SP_SUL!AM272="","*",SP_SUL!AM272)</f>
        <v>ZLU-ZWI</v>
      </c>
      <c r="O272" s="110">
        <f>IF(SP_SUL!BH272="","*",SP_SUL!BH272)</f>
        <v>0</v>
      </c>
      <c r="P272" s="147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>
        <f>IF(SP_SUL!B274="","*",SP_SUL!B274)</f>
        <v>46064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CAIQUE (TMA-677)</v>
      </c>
      <c r="F274" s="83" t="str">
        <f>IF(SP_SUL!H274="","*",SP_SUL!H274)</f>
        <v>-</v>
      </c>
      <c r="G274" s="83" t="str">
        <f>IF(SP_SUL!M274="","*",SP_SUL!M274)</f>
        <v>ZWI-ZEM</v>
      </c>
      <c r="H274" s="116">
        <f>IF(SP_SUL!K274="","*",SP_SUL!K274)</f>
        <v>123.465</v>
      </c>
      <c r="I274" s="113">
        <f>IF(SP_SUL!O274="","*",SP_SUL!O274)</f>
        <v>0.35416666666666669</v>
      </c>
      <c r="J274" s="113">
        <f>IF(SP_SUL!P274="","*",SP_SUL!P274)</f>
        <v>6.9444444444444448E-2</v>
      </c>
      <c r="K274" s="83" t="str">
        <f>IF(SP_SUL!AK274="","*",SP_SUL!AK274)</f>
        <v>-</v>
      </c>
      <c r="L274" s="83" t="str">
        <f>IF(SP_SUL!AM274="","*",SP_SUL!AM274)</f>
        <v>ZWI-ZEM</v>
      </c>
      <c r="M274" s="83">
        <f>IF(SP_SUL!AP274="","*",SP_SUL!AP274)</f>
        <v>121.31100000000001</v>
      </c>
      <c r="N274" s="83" t="str">
        <f>IF(SP_SUL!AM274="","*",SP_SUL!AM274)</f>
        <v>ZWI-ZEM</v>
      </c>
      <c r="O274" s="110">
        <f>IF(SP_SUL!BH274="","*",SP_SUL!BH274)</f>
        <v>0</v>
      </c>
      <c r="P274" s="147" t="str">
        <f>IF($A$2=1,IF(SP_SUL!BJ274="","*",SP_SUL!BJ274),IF(SP_SUL!BK274="","*",SP_SUL!BK274))</f>
        <v>Concições climáticas (chuva)</v>
      </c>
    </row>
    <row r="275" spans="1:16">
      <c r="A275" s="82">
        <f>IF(SP_SUL!B275="","*",SP_SUL!B275)</f>
        <v>46064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ADENISON (TP-810)</v>
      </c>
      <c r="F275" s="83" t="str">
        <f>IF(SP_SUL!H275="","*",SP_SUL!H275)</f>
        <v>-</v>
      </c>
      <c r="G275" s="83" t="str">
        <f>IF(SP_SUL!M275="","*",SP_SUL!M275)</f>
        <v>ZWI-ZEM</v>
      </c>
      <c r="H275" s="116">
        <f>IF(SP_SUL!K275="","*",SP_SUL!K275)</f>
        <v>123.929</v>
      </c>
      <c r="I275" s="113">
        <f>IF(SP_SUL!O275="","*",SP_SUL!O275)</f>
        <v>0.35416666666666669</v>
      </c>
      <c r="J275" s="113">
        <f>IF(SP_SUL!P275="","*",SP_SUL!P275)</f>
        <v>6.9444444444444448E-2</v>
      </c>
      <c r="K275" s="83" t="str">
        <f>IF(SP_SUL!AK275="","*",SP_SUL!AK275)</f>
        <v>-</v>
      </c>
      <c r="L275" s="83" t="str">
        <f>IF(SP_SUL!AM275="","*",SP_SUL!AM275)</f>
        <v>ZWI-ZEM</v>
      </c>
      <c r="M275" s="83">
        <f>IF(SP_SUL!AP275="","*",SP_SUL!AP275)</f>
        <v>123.929</v>
      </c>
      <c r="N275" s="83" t="str">
        <f>IF(SP_SUL!AM275="","*",SP_SUL!AM275)</f>
        <v>ZWI-ZEM</v>
      </c>
      <c r="O275" s="110">
        <f>IF(SP_SUL!BH275="","*",SP_SUL!BH275)</f>
        <v>0</v>
      </c>
      <c r="P275" s="147" t="str">
        <f>IF($A$2=1,IF(SP_SUL!BJ275="","*",SP_SUL!BJ275),IF(SP_SUL!BK275="","*",SP_SUL!BK275))</f>
        <v>Concições climáticas (chuva)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>
        <f>IF(SP_SUL!B277="","*",SP_SUL!B277)</f>
        <v>46064</v>
      </c>
      <c r="B277" s="83" t="str">
        <f>IF(SP_SUL!X277="","*",SP_SUL!X277)</f>
        <v>Oportunidade</v>
      </c>
      <c r="C277" s="83" t="str">
        <f>IF(SP_SUL!S277="","*",SP_SUL!S277)</f>
        <v>SP SUL</v>
      </c>
      <c r="D277" s="83" t="str">
        <f>IF(SP_SUL!T277="","*",SP_SUL!T277)</f>
        <v>ZEV-ZPT</v>
      </c>
      <c r="E277" s="83" t="str">
        <f>IF(SP_SUL!D277="","*",SP_SUL!D277)</f>
        <v>W95</v>
      </c>
      <c r="F277" s="83" t="str">
        <f>IF(SP_SUL!H277="","*",SP_SUL!H277)</f>
        <v>Z3ZEV</v>
      </c>
      <c r="G277" s="83" t="str">
        <f>IF(SP_SUL!M277="","*",SP_SUL!M277)</f>
        <v>ZEV-ZTP</v>
      </c>
      <c r="H277" s="116">
        <f>IF(SP_SUL!K277="","*",SP_SUL!K277)</f>
        <v>67</v>
      </c>
      <c r="I277" s="113">
        <f>IF(SP_SUL!O277="","*",SP_SUL!O277)</f>
        <v>0.33333333333333331</v>
      </c>
      <c r="J277" s="113">
        <f>IF(SP_SUL!P277="","*",SP_SUL!P277)</f>
        <v>4.1666666666666664E-2</v>
      </c>
      <c r="K277" s="83" t="str">
        <f>IF(SP_SUL!AK277="","*",SP_SUL!AK277)</f>
        <v>Z3ZEV</v>
      </c>
      <c r="L277" s="83" t="str">
        <f>IF(SP_SUL!AM277="","*",SP_SUL!AM277)</f>
        <v>ZEV-ZTP</v>
      </c>
      <c r="M277" s="83">
        <f>IF(SP_SUL!AP277="","*",SP_SUL!AP277)</f>
        <v>67</v>
      </c>
      <c r="N277" s="83" t="str">
        <f>IF(SP_SUL!AM277="","*",SP_SUL!AM277)</f>
        <v>ZEV-ZTP</v>
      </c>
      <c r="O277" s="110">
        <f>IF(SP_SUL!BH277="","*",SP_SUL!BH277)</f>
        <v>2</v>
      </c>
      <c r="P277" s="147" t="str">
        <f>IF($A$2=1,IF(SP_SUL!BJ277="","*",SP_SUL!BJ277),IF(SP_SUL!BK277="","*",SP_SUL!BK277))</f>
        <v>MC1 07h41 / Em deslocamento</v>
      </c>
    </row>
    <row r="278" spans="1:16">
      <c r="A278" s="82">
        <f>IF(SP_SUL!B278="","*",SP_SUL!B278)</f>
        <v>46064</v>
      </c>
      <c r="B278" s="83" t="str">
        <f>IF(SP_SUL!X278="","*",SP_SUL!X278)</f>
        <v>Contrato</v>
      </c>
      <c r="C278" s="83" t="str">
        <f>IF(SP_SUL!S278="","*",SP_SUL!S278)</f>
        <v>SP SUL</v>
      </c>
      <c r="D278" s="83" t="str">
        <f>IF(SP_SUL!T278="","*",SP_SUL!T278)</f>
        <v>ZEV-ZPT</v>
      </c>
      <c r="E278" s="83" t="str">
        <f>IF(SP_SUL!D278="","*",SP_SUL!D278)</f>
        <v>A84</v>
      </c>
      <c r="F278" s="83" t="str">
        <f>IF(SP_SUL!H278="","*",SP_SUL!H278)</f>
        <v>ZEV-2</v>
      </c>
      <c r="G278" s="83" t="str">
        <f>IF(SP_SUL!M278="","*",SP_SUL!M278)</f>
        <v>ZEV-ZPT</v>
      </c>
      <c r="H278" s="116">
        <f>IF(SP_SUL!K278="","*",SP_SUL!K278)</f>
        <v>66</v>
      </c>
      <c r="I278" s="113">
        <f>IF(SP_SUL!O278="","*",SP_SUL!O278)</f>
        <v>0.3125</v>
      </c>
      <c r="J278" s="113">
        <f>IF(SP_SUL!P278="","*",SP_SUL!P278)</f>
        <v>4.1666666666666664E-2</v>
      </c>
      <c r="K278" s="83" t="str">
        <f>IF(SP_SUL!AK278="","*",SP_SUL!AK278)</f>
        <v>ZEV-2</v>
      </c>
      <c r="L278" s="83" t="str">
        <f>IF(SP_SUL!AM278="","*",SP_SUL!AM278)</f>
        <v>ZEV-ZPT</v>
      </c>
      <c r="M278" s="83">
        <f>IF(SP_SUL!AP278="","*",SP_SUL!AP278)</f>
        <v>66</v>
      </c>
      <c r="N278" s="83" t="str">
        <f>IF(SP_SUL!AM278="","*",SP_SUL!AM278)</f>
        <v>ZEV-ZPT</v>
      </c>
      <c r="O278" s="110">
        <f>IF(SP_SUL!BH278="","*",SP_SUL!BH278)</f>
        <v>2</v>
      </c>
      <c r="P278" s="147" t="str">
        <f>IF($A$2=1,IF(SP_SUL!BJ278="","*",SP_SUL!BJ278),IF(SP_SUL!BK278="","*",SP_SUL!BK278))</f>
        <v>MC1 08h04 / Em inspeção R7D.</v>
      </c>
    </row>
    <row r="279" spans="1:16">
      <c r="A279" s="82">
        <f>IF(SP_SUL!B279="","*",SP_SUL!B279)</f>
        <v>46064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ZPT-ZPG</v>
      </c>
      <c r="E279" s="83" t="str">
        <f>IF(SP_SUL!D279="","*",SP_SUL!D279)</f>
        <v>DIEGO (TF-42)</v>
      </c>
      <c r="F279" s="83" t="str">
        <f>IF(SP_SUL!H279="","*",SP_SUL!H279)</f>
        <v>-</v>
      </c>
      <c r="G279" s="83" t="str">
        <f>IF(SP_SUL!M279="","*",SP_SUL!M279)</f>
        <v>PAT-ZGM</v>
      </c>
      <c r="H279" s="116">
        <f>IF(SP_SUL!K279="","*",SP_SUL!K279)</f>
        <v>109.05</v>
      </c>
      <c r="I279" s="113">
        <f>IF(SP_SUL!O279="","*",SP_SUL!O279)</f>
        <v>0.41666666666666669</v>
      </c>
      <c r="J279" s="113">
        <f>IF(SP_SUL!P279="","*",SP_SUL!P279)</f>
        <v>8.3333333333333329E-2</v>
      </c>
      <c r="K279" s="83" t="str">
        <f>IF(SP_SUL!AK279="","*",SP_SUL!AK279)</f>
        <v>-</v>
      </c>
      <c r="L279" s="83" t="str">
        <f>IF(SP_SUL!AM279="","*",SP_SUL!AM279)</f>
        <v>PAT-ZGM</v>
      </c>
      <c r="M279" s="83">
        <f>IF(SP_SUL!AP279="","*",SP_SUL!AP279)</f>
        <v>109.05</v>
      </c>
      <c r="N279" s="83" t="str">
        <f>IF(SP_SUL!AM279="","*",SP_SUL!AM279)</f>
        <v>PAT-ZGM</v>
      </c>
      <c r="O279" s="110">
        <f>IF(SP_SUL!BH279="","*",SP_SUL!BH279)</f>
        <v>2</v>
      </c>
      <c r="P279" s="147" t="str">
        <f>IF($A$2=1,IF(SP_SUL!BJ279="","*",SP_SUL!BJ279),IF(SP_SUL!BK279="","*",SP_SUL!BK279))</f>
        <v>TP pronto 09h48 /  Realizado intervalo das 11h37 até 12h37</v>
      </c>
    </row>
    <row r="280" spans="1:16">
      <c r="A280" s="82">
        <f>IF(SP_SUL!B280="","*",SP_SUL!B280)</f>
        <v>46064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ZPT-ZPG</v>
      </c>
      <c r="E280" s="83" t="str">
        <f>IF(SP_SUL!D280="","*",SP_SUL!D280)</f>
        <v>EXPANSÃO TURMA 1</v>
      </c>
      <c r="F280" s="83" t="str">
        <f>IF(SP_SUL!H280="","*",SP_SUL!H280)</f>
        <v>-</v>
      </c>
      <c r="G280" s="83" t="str">
        <f>IF(SP_SUL!M280="","*",SP_SUL!M280)</f>
        <v>ZZV-ZPG</v>
      </c>
      <c r="H280" s="116">
        <f>IF(SP_SUL!K280="","*",SP_SUL!K280)</f>
        <v>123.35</v>
      </c>
      <c r="I280" s="113">
        <f>IF(SP_SUL!O280="","*",SP_SUL!O280)</f>
        <v>0.33333333333333331</v>
      </c>
      <c r="J280" s="113">
        <f>IF(SP_SUL!P280="","*",SP_SUL!P280)</f>
        <v>8.3333333333333329E-2</v>
      </c>
      <c r="K280" s="83" t="str">
        <f>IF(SP_SUL!AK280="","*",SP_SUL!AK280)</f>
        <v>-</v>
      </c>
      <c r="L280" s="83" t="str">
        <f>IF(SP_SUL!AM280="","*",SP_SUL!AM280)</f>
        <v>ZZV-ZPG</v>
      </c>
      <c r="M280" s="83">
        <f>IF(SP_SUL!AP280="","*",SP_SUL!AP280)</f>
        <v>123.35</v>
      </c>
      <c r="N280" s="83" t="str">
        <f>IF(SP_SUL!AM280="","*",SP_SUL!AM280)</f>
        <v>ZZV-ZPG</v>
      </c>
      <c r="O280" s="110">
        <f>IF(SP_SUL!BH280="","*",SP_SUL!BH280)</f>
        <v>0</v>
      </c>
      <c r="P280" s="147" t="str">
        <f>IF($A$2=1,IF(SP_SUL!BJ280="","*",SP_SUL!BJ280),IF(SP_SUL!BK280="","*",SP_SUL!BK280))</f>
        <v>TP pronto 08h12 / Cancelado expansão / priorização da solda em ZPGRUM2.</v>
      </c>
    </row>
    <row r="281" spans="1:16">
      <c r="A281" s="82">
        <f>IF(SP_SUL!B281="","*",SP_SUL!B281)</f>
        <v>46064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ZPT-ZPG</v>
      </c>
      <c r="E281" s="83" t="str">
        <f>IF(SP_SUL!D281="","*",SP_SUL!D281)</f>
        <v>EXPANSÃO TURMA 1</v>
      </c>
      <c r="F281" s="83" t="str">
        <f>IF(SP_SUL!H281="","*",SP_SUL!H281)</f>
        <v>-</v>
      </c>
      <c r="G281" s="83" t="str">
        <f>IF(SP_SUL!M281="","*",SP_SUL!M281)</f>
        <v>ZZV-ZPG</v>
      </c>
      <c r="H281" s="116">
        <f>IF(SP_SUL!K281="","*",SP_SUL!K281)</f>
        <v>123.76</v>
      </c>
      <c r="I281" s="113">
        <f>IF(SP_SUL!O281="","*",SP_SUL!O281)</f>
        <v>0.33333333333333331</v>
      </c>
      <c r="J281" s="113">
        <f>IF(SP_SUL!P281="","*",SP_SUL!P281)</f>
        <v>8.3333333333333329E-2</v>
      </c>
      <c r="K281" s="83" t="str">
        <f>IF(SP_SUL!AK281="","*",SP_SUL!AK281)</f>
        <v>-</v>
      </c>
      <c r="L281" s="83" t="str">
        <f>IF(SP_SUL!AM281="","*",SP_SUL!AM281)</f>
        <v>ZZV-ZPG</v>
      </c>
      <c r="M281" s="83">
        <f>IF(SP_SUL!AP281="","*",SP_SUL!AP281)</f>
        <v>123.76</v>
      </c>
      <c r="N281" s="83" t="str">
        <f>IF(SP_SUL!AM281="","*",SP_SUL!AM281)</f>
        <v>ZZV-ZPG</v>
      </c>
      <c r="O281" s="110">
        <f>IF(SP_SUL!BH281="","*",SP_SUL!BH281)</f>
        <v>2</v>
      </c>
      <c r="P281" s="147" t="str">
        <f>IF($A$2=1,IF(SP_SUL!BJ281="","*",SP_SUL!BJ281),IF(SP_SUL!BK281="","*",SP_SUL!BK281))</f>
        <v>TP pronto 08h12 /Realizado intervalo das 08h45 até 11h45.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>
        <f>IF(SP_SUL!B283="","*",SP_SUL!B283)</f>
        <v>46065</v>
      </c>
      <c r="B283" s="83" t="str">
        <f>IF(SP_SUL!X283="","*",SP_SUL!X283)</f>
        <v>Extra</v>
      </c>
      <c r="C283" s="83" t="str">
        <f>IF(SP_SUL!S283="","*",SP_SUL!S283)</f>
        <v>SP SUL</v>
      </c>
      <c r="D283" s="83" t="str">
        <f>IF(SP_SUL!T283="","*",SP_SUL!T283)</f>
        <v>ZBV-ZRX</v>
      </c>
      <c r="E283" s="83" t="str">
        <f>IF(SP_SUL!D283="","*",SP_SUL!D283)</f>
        <v>EXPANSÃO TURMA 1</v>
      </c>
      <c r="F283" s="83" t="str">
        <f>IF(SP_SUL!H283="","*",SP_SUL!H283)</f>
        <v>-</v>
      </c>
      <c r="G283" s="83" t="str">
        <f>IF(SP_SUL!M283="","*",SP_SUL!M283)</f>
        <v>ZCD</v>
      </c>
      <c r="H283" s="116">
        <f>IF(SP_SUL!K283="","*",SP_SUL!K283)</f>
        <v>113.6</v>
      </c>
      <c r="I283" s="113">
        <f>IF(SP_SUL!O283="","*",SP_SUL!O283)</f>
        <v>0.375</v>
      </c>
      <c r="J283" s="113">
        <f>IF(SP_SUL!P283="","*",SP_SUL!P283)</f>
        <v>6.25E-2</v>
      </c>
      <c r="K283" s="83" t="str">
        <f>IF(SP_SUL!AK283="","*",SP_SUL!AK283)</f>
        <v>-</v>
      </c>
      <c r="L283" s="83" t="str">
        <f>IF(SP_SUL!AM283="","*",SP_SUL!AM283)</f>
        <v>ZCD</v>
      </c>
      <c r="M283" s="83">
        <f>IF(SP_SUL!AP283="","*",SP_SUL!AP283)</f>
        <v>113.6</v>
      </c>
      <c r="N283" s="83" t="str">
        <f>IF(SP_SUL!AM283="","*",SP_SUL!AM283)</f>
        <v>ZCD</v>
      </c>
      <c r="O283" s="110">
        <f>IF(SP_SUL!BH283="","*",SP_SUL!BH283)</f>
        <v>2</v>
      </c>
      <c r="P283" s="147" t="str">
        <f>IF($A$2=1,IF(SP_SUL!BJ283="","*",SP_SUL!BJ283),IF(SP_SUL!BK283="","*",SP_SUL!BK283))</f>
        <v>TP pronto 09h00 / Realizado 1º faixa intervalo das 09h45 até 11h15./ 2º faixa das 12h35 até 14h45.</v>
      </c>
    </row>
    <row r="284" spans="1:16">
      <c r="A284" s="82">
        <f>IF(SP_SUL!B284="","*",SP_SUL!B284)</f>
        <v>46065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ZBV-ZRX</v>
      </c>
      <c r="E284" s="83" t="str">
        <f>IF(SP_SUL!D284="","*",SP_SUL!D284)</f>
        <v>KLECIO (TP-699)</v>
      </c>
      <c r="F284" s="83" t="str">
        <f>IF(SP_SUL!H284="","*",SP_SUL!H284)</f>
        <v>-</v>
      </c>
      <c r="G284" s="83" t="str">
        <f>IF(SP_SUL!M284="","*",SP_SUL!M284)</f>
        <v>ZRX-ZRQ</v>
      </c>
      <c r="H284" s="116">
        <f>IF(SP_SUL!K284="","*",SP_SUL!K284)</f>
        <v>134.85</v>
      </c>
      <c r="I284" s="113">
        <f>IF(SP_SUL!O284="","*",SP_SUL!O284)</f>
        <v>0.35416666666666669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ZRX-ZRQ</v>
      </c>
      <c r="M284" s="83">
        <f>IF(SP_SUL!AP284="","*",SP_SUL!AP284)</f>
        <v>134.85</v>
      </c>
      <c r="N284" s="83" t="str">
        <f>IF(SP_SUL!AM284="","*",SP_SUL!AM284)</f>
        <v>ZRX-ZRQ</v>
      </c>
      <c r="O284" s="110">
        <f>IF(SP_SUL!BH284="","*",SP_SUL!BH284)</f>
        <v>2</v>
      </c>
      <c r="P284" s="147" t="str">
        <f>IF($A$2=1,IF(SP_SUL!BJ284="","*",SP_SUL!BJ284),IF(SP_SUL!BK284="","*",SP_SUL!BK284))</f>
        <v>TP em preparação / Realizado intervalo das 11h15 até 12h45.</v>
      </c>
    </row>
    <row r="285" spans="1:16">
      <c r="A285" s="82" t="str">
        <f>IF(SP_SUL!B285="","*",SP_SUL!B285)</f>
        <v>*</v>
      </c>
      <c r="B285" s="83" t="str">
        <f>IF(SP_SUL!X285="","*",SP_SUL!X285)</f>
        <v>Oportunidade</v>
      </c>
      <c r="C285" s="83" t="str">
        <f>IF(SP_SUL!S285="","*",SP_SUL!S285)</f>
        <v>SP SUL</v>
      </c>
      <c r="D285" s="83" t="str">
        <f>IF(SP_SUL!T285="","*",SP_SUL!T285)</f>
        <v>ZBV-ZRX</v>
      </c>
      <c r="E285" s="83" t="str">
        <f>IF(SP_SUL!D285="","*",SP_SUL!D285)</f>
        <v>W58</v>
      </c>
      <c r="F285" s="83">
        <f>IF(SP_SUL!H285="","*",SP_SUL!H285)</f>
        <v>106109</v>
      </c>
      <c r="G285" s="83" t="str">
        <f>IF(SP_SUL!M285="","*",SP_SUL!M285)</f>
        <v>ZBM-ZHO</v>
      </c>
      <c r="H285" s="116">
        <f>IF(SP_SUL!K285="","*",SP_SUL!K285)</f>
        <v>57</v>
      </c>
      <c r="I285" s="113">
        <f>IF(SP_SUL!O285="","*",SP_SUL!O285)</f>
        <v>0.33333333333333331</v>
      </c>
      <c r="J285" s="113">
        <f>IF(SP_SUL!P285="","*",SP_SUL!P285)</f>
        <v>4.1666666666666664E-2</v>
      </c>
      <c r="K285" s="83">
        <f>IF(SP_SUL!AK285="","*",SP_SUL!AK285)</f>
        <v>106109</v>
      </c>
      <c r="L285" s="83" t="str">
        <f>IF(SP_SUL!AM285="","*",SP_SUL!AM285)</f>
        <v>ZBM-ZHO</v>
      </c>
      <c r="M285" s="83">
        <f>IF(SP_SUL!AP285="","*",SP_SUL!AP285)</f>
        <v>57</v>
      </c>
      <c r="N285" s="83" t="str">
        <f>IF(SP_SUL!AM285="","*",SP_SUL!AM285)</f>
        <v>ZBM-ZHO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>
        <f>IF(SP_SUL!B286="","*",SP_SUL!B286)</f>
        <v>46065</v>
      </c>
      <c r="B286" s="83" t="str">
        <f>IF(SP_SUL!X286="","*",SP_SUL!X286)</f>
        <v>Oportunidade</v>
      </c>
      <c r="C286" s="83" t="str">
        <f>IF(SP_SUL!S286="","*",SP_SUL!S286)</f>
        <v>SP SUL</v>
      </c>
      <c r="D286" s="83" t="str">
        <f>IF(SP_SUL!T286="","*",SP_SUL!T286)</f>
        <v>ZBV-ZRX</v>
      </c>
      <c r="E286" s="83" t="str">
        <f>IF(SP_SUL!D286="","*",SP_SUL!D286)</f>
        <v>E42</v>
      </c>
      <c r="F286" s="83" t="str">
        <f>IF(SP_SUL!H286="","*",SP_SUL!H286)</f>
        <v>ZBV3</v>
      </c>
      <c r="G286" s="83" t="str">
        <f>IF(SP_SUL!M286="","*",SP_SUL!M286)</f>
        <v>ZBM</v>
      </c>
      <c r="H286" s="116">
        <f>IF(SP_SUL!K286="","*",SP_SUL!K286)</f>
        <v>54.96</v>
      </c>
      <c r="I286" s="113">
        <f>IF(SP_SUL!O286="","*",SP_SUL!O286)</f>
        <v>0.45833333333333331</v>
      </c>
      <c r="J286" s="113">
        <f>IF(SP_SUL!P286="","*",SP_SUL!P286)</f>
        <v>8.3333333333333329E-2</v>
      </c>
      <c r="K286" s="83" t="str">
        <f>IF(SP_SUL!AK286="","*",SP_SUL!AK286)</f>
        <v>ZBV3</v>
      </c>
      <c r="L286" s="83" t="str">
        <f>IF(SP_SUL!AM286="","*",SP_SUL!AM286)</f>
        <v>ZBM</v>
      </c>
      <c r="M286" s="83">
        <f>IF(SP_SUL!AP286="","*",SP_SUL!AP286)</f>
        <v>54.96</v>
      </c>
      <c r="N286" s="83" t="str">
        <f>IF(SP_SUL!AM286="","*",SP_SUL!AM286)</f>
        <v>ZBM</v>
      </c>
      <c r="O286" s="110">
        <f>IF(SP_SUL!BH286="","*",SP_SUL!BH286)</f>
        <v>0</v>
      </c>
      <c r="P286" s="147" t="str">
        <f>IF($A$2=1,IF(SP_SUL!BJ286="","*",SP_SUL!BJ286),IF(SP_SUL!BK286="","*",SP_SUL!BK286))</f>
        <v>Sem oportunidade de faixa/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>
        <f>IF(SP_SUL!B288="","*",SP_SUL!B288)</f>
        <v>46065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ZBV-ZKE</v>
      </c>
      <c r="E288" s="83" t="str">
        <f>IF(SP_SUL!D288="","*",SP_SUL!D288)</f>
        <v>V93</v>
      </c>
      <c r="F288" s="83" t="str">
        <f>IF(SP_SUL!H288="","*",SP_SUL!H288)</f>
        <v>ZYU1</v>
      </c>
      <c r="G288" s="83" t="str">
        <f>IF(SP_SUL!M288="","*",SP_SUL!M288)</f>
        <v>ZYU-ZST</v>
      </c>
      <c r="H288" s="116">
        <f>IF(SP_SUL!K288="","*",SP_SUL!K288)</f>
        <v>204.5</v>
      </c>
      <c r="I288" s="113">
        <f>IF(SP_SUL!O288="","*",SP_SUL!O288)</f>
        <v>0.375</v>
      </c>
      <c r="J288" s="113">
        <f>IF(SP_SUL!P288="","*",SP_SUL!P288)</f>
        <v>8.3333333333333329E-2</v>
      </c>
      <c r="K288" s="83" t="str">
        <f>IF(SP_SUL!AK288="","*",SP_SUL!AK288)</f>
        <v>ZYU1</v>
      </c>
      <c r="L288" s="83" t="str">
        <f>IF(SP_SUL!AM288="","*",SP_SUL!AM288)</f>
        <v>ZYU-ZST</v>
      </c>
      <c r="M288" s="83">
        <f>IF(SP_SUL!AP288="","*",SP_SUL!AP288)</f>
        <v>204.5</v>
      </c>
      <c r="N288" s="83" t="str">
        <f>IF(SP_SUL!AM288="","*",SP_SUL!AM288)</f>
        <v>ZYU-ZST</v>
      </c>
      <c r="O288" s="110">
        <f>IF(SP_SUL!BH288="","*",SP_SUL!BH288)</f>
        <v>0</v>
      </c>
      <c r="P288" s="147" t="str">
        <f>IF($A$2=1,IF(SP_SUL!BJ288="","*",SP_SUL!BJ288),IF(SP_SUL!BK288="","*",SP_SUL!BK288))</f>
        <v>Sem oportunidade de faixa/</v>
      </c>
    </row>
    <row r="289" spans="1:16">
      <c r="A289" s="82">
        <f>IF(SP_SUL!B289="","*",SP_SUL!B289)</f>
        <v>46065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ZBV-ZKE</v>
      </c>
      <c r="E289" s="83" t="str">
        <f>IF(SP_SUL!D289="","*",SP_SUL!D289)</f>
        <v>ROGÉRIO (TP-730)</v>
      </c>
      <c r="F289" s="83" t="str">
        <f>IF(SP_SUL!H289="","*",SP_SUL!H289)</f>
        <v>-</v>
      </c>
      <c r="G289" s="83" t="str">
        <f>IF(SP_SUL!M289="","*",SP_SUL!M289)</f>
        <v>ZYU-ZST</v>
      </c>
      <c r="H289" s="116">
        <f>IF(SP_SUL!K289="","*",SP_SUL!K289)</f>
        <v>205</v>
      </c>
      <c r="I289" s="113">
        <f>IF(SP_SUL!O289="","*",SP_SUL!O289)</f>
        <v>0.39583333333333331</v>
      </c>
      <c r="J289" s="113">
        <f>IF(SP_SUL!P289="","*",SP_SUL!P289)</f>
        <v>8.3333333333333329E-2</v>
      </c>
      <c r="K289" s="83" t="str">
        <f>IF(SP_SUL!AK289="","*",SP_SUL!AK289)</f>
        <v>-</v>
      </c>
      <c r="L289" s="83" t="str">
        <f>IF(SP_SUL!AM289="","*",SP_SUL!AM289)</f>
        <v>ZYU-ZST</v>
      </c>
      <c r="M289" s="83">
        <f>IF(SP_SUL!AP289="","*",SP_SUL!AP289)</f>
        <v>205</v>
      </c>
      <c r="N289" s="83" t="str">
        <f>IF(SP_SUL!AM289="","*",SP_SUL!AM289)</f>
        <v>ZYU-ZST</v>
      </c>
      <c r="O289" s="110">
        <f>IF(SP_SUL!BH289="","*",SP_SUL!BH289)</f>
        <v>0</v>
      </c>
      <c r="P289" s="147" t="str">
        <f>IF($A$2=1,IF(SP_SUL!BJ289="","*",SP_SUL!BJ289),IF(SP_SUL!BK289="","*",SP_SUL!BK289))</f>
        <v>TP pronto 09h27 / Sem oportunidade de faixa</v>
      </c>
    </row>
    <row r="290" spans="1:16">
      <c r="A290" s="82">
        <f>IF(SP_SUL!B290="","*",SP_SUL!B290)</f>
        <v>46065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ZBV-ZKE</v>
      </c>
      <c r="E290" s="83" t="str">
        <f>IF(SP_SUL!D290="","*",SP_SUL!D290)</f>
        <v>W59</v>
      </c>
      <c r="F290" s="83" t="str">
        <f>IF(SP_SUL!H290="","*",SP_SUL!H290)</f>
        <v>ZYU1</v>
      </c>
      <c r="G290" s="83" t="str">
        <f>IF(SP_SUL!M290="","*",SP_SUL!M290)</f>
        <v>ZYU</v>
      </c>
      <c r="H290" s="116">
        <f>IF(SP_SUL!K290="","*",SP_SUL!K290)</f>
        <v>203.57</v>
      </c>
      <c r="I290" s="113">
        <f>IF(SP_SUL!O290="","*",SP_SUL!O290)</f>
        <v>0.35416666666666669</v>
      </c>
      <c r="J290" s="113">
        <f>IF(SP_SUL!P290="","*",SP_SUL!P290)</f>
        <v>4.1666666666666664E-2</v>
      </c>
      <c r="K290" s="83" t="str">
        <f>IF(SP_SUL!AK290="","*",SP_SUL!AK290)</f>
        <v>ZYU1</v>
      </c>
      <c r="L290" s="83" t="str">
        <f>IF(SP_SUL!AM290="","*",SP_SUL!AM290)</f>
        <v>ZYU</v>
      </c>
      <c r="M290" s="83">
        <f>IF(SP_SUL!AP290="","*",SP_SUL!AP290)</f>
        <v>203.57</v>
      </c>
      <c r="N290" s="83" t="str">
        <f>IF(SP_SUL!AM290="","*",SP_SUL!AM290)</f>
        <v>ZYU</v>
      </c>
      <c r="O290" s="110">
        <f>IF(SP_SUL!BH290="","*",SP_SUL!BH290)</f>
        <v>2</v>
      </c>
      <c r="P290" s="147" t="str">
        <f>IF($A$2=1,IF(SP_SUL!BJ290="","*",SP_SUL!BJ290),IF(SP_SUL!BK290="","*",SP_SUL!BK290))</f>
        <v>MC1 07h39 / autorizado entrada na via 09h12 /  realizado intervalo das 09h30 até 10h30</v>
      </c>
    </row>
    <row r="291" spans="1:16">
      <c r="A291" s="82">
        <f>IF(SP_SUL!B291="","*",SP_SUL!B291)</f>
        <v>46065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ZBV-ZKE</v>
      </c>
      <c r="E291" s="83" t="str">
        <f>IF(SP_SUL!D291="","*",SP_SUL!D291)</f>
        <v>ROBSON (TP-729)</v>
      </c>
      <c r="F291" s="83" t="str">
        <f>IF(SP_SUL!H291="","*",SP_SUL!H291)</f>
        <v>-</v>
      </c>
      <c r="G291" s="83" t="str">
        <f>IF(SP_SUL!M291="","*",SP_SUL!M291)</f>
        <v>ZDY-ZFY</v>
      </c>
      <c r="H291" s="116">
        <f>IF(SP_SUL!K291="","*",SP_SUL!K291)</f>
        <v>190.3</v>
      </c>
      <c r="I291" s="113">
        <f>IF(SP_SUL!O291="","*",SP_SUL!O291)</f>
        <v>0.39583333333333331</v>
      </c>
      <c r="J291" s="113">
        <f>IF(SP_SUL!P291="","*",SP_SUL!P291)</f>
        <v>8.3333333333333329E-2</v>
      </c>
      <c r="K291" s="83" t="str">
        <f>IF(SP_SUL!AK291="","*",SP_SUL!AK291)</f>
        <v>-</v>
      </c>
      <c r="L291" s="83" t="str">
        <f>IF(SP_SUL!AM291="","*",SP_SUL!AM291)</f>
        <v>ZDY-ZFY</v>
      </c>
      <c r="M291" s="83">
        <f>IF(SP_SUL!AP291="","*",SP_SUL!AP291)</f>
        <v>190.3</v>
      </c>
      <c r="N291" s="83" t="str">
        <f>IF(SP_SUL!AM291="","*",SP_SUL!AM291)</f>
        <v>ZDY-ZFY</v>
      </c>
      <c r="O291" s="110">
        <f>IF(SP_SUL!BH291="","*",SP_SUL!BH291)</f>
        <v>0</v>
      </c>
      <c r="P291" s="147" t="str">
        <f>IF($A$2=1,IF(SP_SUL!BJ291="","*",SP_SUL!BJ291),IF(SP_SUL!BK291="","*",SP_SUL!BK291))</f>
        <v>TP pronto 09h31 / Sem oportunidade de faixa/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>
        <f>IF(SP_SUL!B293="","*",SP_SUL!B293)</f>
        <v>46065</v>
      </c>
      <c r="B293" s="83" t="str">
        <f>IF(SP_SUL!X293="","*",SP_SUL!X293)</f>
        <v>Oportunidade</v>
      </c>
      <c r="C293" s="83" t="str">
        <f>IF(SP_SUL!S293="","*",SP_SUL!S293)</f>
        <v>SP SUL</v>
      </c>
      <c r="D293" s="83" t="str">
        <f>IF(SP_SUL!T293="","*",SP_SUL!T293)</f>
        <v>ZKE-ZEV</v>
      </c>
      <c r="E293" s="83" t="str">
        <f>IF(SP_SUL!D293="","*",SP_SUL!D293)</f>
        <v>DIEGO (TP-681)</v>
      </c>
      <c r="F293" s="83" t="str">
        <f>IF(SP_SUL!H293="","*",SP_SUL!H293)</f>
        <v>-</v>
      </c>
      <c r="G293" s="83" t="str">
        <f>IF(SP_SUL!M293="","*",SP_SUL!M293)</f>
        <v>ZKE-ZWW</v>
      </c>
      <c r="H293" s="116">
        <f>IF(SP_SUL!K293="","*",SP_SUL!K293)</f>
        <v>81.415000000000006</v>
      </c>
      <c r="I293" s="113">
        <f>IF(SP_SUL!O293="","*",SP_SUL!O293)</f>
        <v>0.41666666666666669</v>
      </c>
      <c r="J293" s="113">
        <f>IF(SP_SUL!P293="","*",SP_SUL!P293)</f>
        <v>8.3333333333333329E-2</v>
      </c>
      <c r="K293" s="83" t="str">
        <f>IF(SP_SUL!AK293="","*",SP_SUL!AK293)</f>
        <v>-</v>
      </c>
      <c r="L293" s="83" t="str">
        <f>IF(SP_SUL!AM293="","*",SP_SUL!AM293)</f>
        <v>ZKE-ZWW</v>
      </c>
      <c r="M293" s="83">
        <f>IF(SP_SUL!AP293="","*",SP_SUL!AP293)</f>
        <v>81.415000000000006</v>
      </c>
      <c r="N293" s="83" t="str">
        <f>IF(SP_SUL!AM293="","*",SP_SUL!AM293)</f>
        <v>ZKE-ZWW</v>
      </c>
      <c r="O293" s="110">
        <f>IF(SP_SUL!BH293="","*",SP_SUL!BH293)</f>
        <v>2</v>
      </c>
      <c r="P293" s="147" t="str">
        <f>IF($A$2=1,IF(SP_SUL!BJ293="","*",SP_SUL!BJ293),IF(SP_SUL!BK293="","*",SP_SUL!BK293))</f>
        <v>TP pronto 11h00 / Realizado intervalo das 14h41 até 16h41 /</v>
      </c>
    </row>
    <row r="294" spans="1:16">
      <c r="A294" s="82">
        <f>IF(SP_SUL!B294="","*",SP_SUL!B294)</f>
        <v>46065</v>
      </c>
      <c r="B294" s="83" t="str">
        <f>IF(SP_SUL!X294="","*",SP_SUL!X294)</f>
        <v>Oportunidade</v>
      </c>
      <c r="C294" s="83" t="str">
        <f>IF(SP_SUL!S294="","*",SP_SUL!S294)</f>
        <v>SP SUL</v>
      </c>
      <c r="D294" s="83" t="str">
        <f>IF(SP_SUL!T294="","*",SP_SUL!T294)</f>
        <v>ZKE-ZEV</v>
      </c>
      <c r="E294" s="83" t="str">
        <f>IF(SP_SUL!D294="","*",SP_SUL!D294)</f>
        <v>V89</v>
      </c>
      <c r="F294" s="83" t="str">
        <f>IF(SP_SUL!H294="","*",SP_SUL!H294)</f>
        <v>102ZKW2</v>
      </c>
      <c r="G294" s="83" t="str">
        <f>IF(SP_SUL!M294="","*",SP_SUL!M294)</f>
        <v>ZKW</v>
      </c>
      <c r="H294" s="116">
        <f>IF(SP_SUL!K294="","*",SP_SUL!K294)</f>
        <v>97</v>
      </c>
      <c r="I294" s="113">
        <f>IF(SP_SUL!O294="","*",SP_SUL!O294)</f>
        <v>0.41666666666666669</v>
      </c>
      <c r="J294" s="113">
        <f>IF(SP_SUL!P294="","*",SP_SUL!P294)</f>
        <v>0.125</v>
      </c>
      <c r="K294" s="83" t="str">
        <f>IF(SP_SUL!AK294="","*",SP_SUL!AK294)</f>
        <v>102ZKW2</v>
      </c>
      <c r="L294" s="83" t="str">
        <f>IF(SP_SUL!AM294="","*",SP_SUL!AM294)</f>
        <v>ZKW</v>
      </c>
      <c r="M294" s="83">
        <f>IF(SP_SUL!AP294="","*",SP_SUL!AP294)</f>
        <v>97</v>
      </c>
      <c r="N294" s="83" t="str">
        <f>IF(SP_SUL!AM294="","*",SP_SUL!AM294)</f>
        <v>ZKW</v>
      </c>
      <c r="O294" s="110">
        <f>IF(SP_SUL!BH294="","*",SP_SUL!BH294)</f>
        <v>0</v>
      </c>
      <c r="P294" s="147" t="str">
        <f>IF($A$2=1,IF(SP_SUL!BJ294="","*",SP_SUL!BJ294),IF(SP_SUL!BK294="","*",SP_SUL!BK294))</f>
        <v>MC1 09h29 /  Sem oportunidade de faixa</v>
      </c>
    </row>
    <row r="295" spans="1:16">
      <c r="A295" s="82">
        <f>IF(SP_SUL!B295="","*",SP_SUL!B295)</f>
        <v>46065</v>
      </c>
      <c r="B295" s="83" t="str">
        <f>IF(SP_SUL!X295="","*",SP_SUL!X295)</f>
        <v>Oportunidade</v>
      </c>
      <c r="C295" s="83" t="str">
        <f>IF(SP_SUL!S295="","*",SP_SUL!S295)</f>
        <v>SP SUL</v>
      </c>
      <c r="D295" s="83" t="str">
        <f>IF(SP_SUL!T295="","*",SP_SUL!T295)</f>
        <v>ZKE-ZEV</v>
      </c>
      <c r="E295" s="83" t="str">
        <f>IF(SP_SUL!D295="","*",SP_SUL!D295)</f>
        <v>E17</v>
      </c>
      <c r="F295" s="83" t="str">
        <f>IF(SP_SUL!H295="","*",SP_SUL!H295)</f>
        <v>102ZKW2</v>
      </c>
      <c r="G295" s="83" t="str">
        <f>IF(SP_SUL!M295="","*",SP_SUL!M295)</f>
        <v>ZKW-ZLU</v>
      </c>
      <c r="H295" s="116">
        <f>IF(SP_SUL!K295="","*",SP_SUL!K295)</f>
        <v>100.56100000000001</v>
      </c>
      <c r="I295" s="113">
        <f>IF(SP_SUL!O295="","*",SP_SUL!O295)</f>
        <v>0.41666666666666669</v>
      </c>
      <c r="J295" s="113">
        <f>IF(SP_SUL!P295="","*",SP_SUL!P295)</f>
        <v>0.125</v>
      </c>
      <c r="K295" s="83" t="str">
        <f>IF(SP_SUL!AK295="","*",SP_SUL!AK295)</f>
        <v>102ZKW2</v>
      </c>
      <c r="L295" s="83" t="str">
        <f>IF(SP_SUL!AM295="","*",SP_SUL!AM295)</f>
        <v>ZKW-ZLU</v>
      </c>
      <c r="M295" s="83">
        <f>IF(SP_SUL!AP295="","*",SP_SUL!AP295)</f>
        <v>100.56100000000001</v>
      </c>
      <c r="N295" s="83" t="str">
        <f>IF(SP_SUL!AM295="","*",SP_SUL!AM295)</f>
        <v>ZKW-ZLU</v>
      </c>
      <c r="O295" s="110">
        <f>IF(SP_SUL!BH295="","*",SP_SUL!BH295)</f>
        <v>0</v>
      </c>
      <c r="P295" s="147" t="str">
        <f>IF($A$2=1,IF(SP_SUL!BJ295="","*",SP_SUL!BJ295),IF(SP_SUL!BK295="","*",SP_SUL!BK295))</f>
        <v>MC1 08h27 /  Sem oportunidade de faixa</v>
      </c>
    </row>
    <row r="296" spans="1:16">
      <c r="A296" s="82">
        <f>IF(SP_SUL!B296="","*",SP_SUL!B296)</f>
        <v>46065</v>
      </c>
      <c r="B296" s="83" t="str">
        <f>IF(SP_SUL!X296="","*",SP_SUL!X296)</f>
        <v>Oportunidade</v>
      </c>
      <c r="C296" s="83" t="str">
        <f>IF(SP_SUL!S296="","*",SP_SUL!S296)</f>
        <v>SP SUL</v>
      </c>
      <c r="D296" s="83" t="str">
        <f>IF(SP_SUL!T296="","*",SP_SUL!T296)</f>
        <v>ZKE-ZEV</v>
      </c>
      <c r="E296" s="83" t="str">
        <f>IF(SP_SUL!D296="","*",SP_SUL!D296)</f>
        <v>CLEBISON (TP-728)</v>
      </c>
      <c r="F296" s="83" t="str">
        <f>IF(SP_SUL!H296="","*",SP_SUL!H296)</f>
        <v>-</v>
      </c>
      <c r="G296" s="83" t="str">
        <f>IF(SP_SUL!M296="","*",SP_SUL!M296)</f>
        <v>ZWI-ZEM</v>
      </c>
      <c r="H296" s="116">
        <f>IF(SP_SUL!K296="","*",SP_SUL!K296)</f>
        <v>127.41500000000001</v>
      </c>
      <c r="I296" s="113">
        <f>IF(SP_SUL!O296="","*",SP_SUL!O296)</f>
        <v>0.45833333333333331</v>
      </c>
      <c r="J296" s="113">
        <f>IF(SP_SUL!P296="","*",SP_SUL!P296)</f>
        <v>8.3333333333333329E-2</v>
      </c>
      <c r="K296" s="83" t="str">
        <f>IF(SP_SUL!AK296="","*",SP_SUL!AK296)</f>
        <v>-</v>
      </c>
      <c r="L296" s="83" t="str">
        <f>IF(SP_SUL!AM296="","*",SP_SUL!AM296)</f>
        <v>ZWI-ZEM</v>
      </c>
      <c r="M296" s="83">
        <f>IF(SP_SUL!AP296="","*",SP_SUL!AP296)</f>
        <v>127.41500000000001</v>
      </c>
      <c r="N296" s="83" t="str">
        <f>IF(SP_SUL!AM296="","*",SP_SUL!AM296)</f>
        <v>ZWI-ZEM</v>
      </c>
      <c r="O296" s="110">
        <f>IF(SP_SUL!BH296="","*",SP_SUL!BH296)</f>
        <v>0</v>
      </c>
      <c r="P296" s="147" t="str">
        <f>IF($A$2=1,IF(SP_SUL!BJ296="","*",SP_SUL!BJ296),IF(SP_SUL!BK296="","*",SP_SUL!BK296))</f>
        <v>TP pronto 12h53 / Concedido intervalo das 14h23 até 15h53, O tempo fornecido de intervalo turma executou a troca de redução.</v>
      </c>
    </row>
    <row r="297" spans="1:16">
      <c r="A297" s="82">
        <f>IF(SP_SUL!B297="","*",SP_SUL!B297)</f>
        <v>46065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ZKE-ZEV</v>
      </c>
      <c r="E297" s="83" t="str">
        <f>IF(SP_SUL!D297="","*",SP_SUL!D297)</f>
        <v>ISMAEL(TP-726)</v>
      </c>
      <c r="F297" s="83" t="str">
        <f>IF(SP_SUL!H297="","*",SP_SUL!H297)</f>
        <v>-</v>
      </c>
      <c r="G297" s="83" t="str">
        <f>IF(SP_SUL!M297="","*",SP_SUL!M297)</f>
        <v>ZWI-ZEM</v>
      </c>
      <c r="H297" s="116">
        <f>IF(SP_SUL!K297="","*",SP_SUL!K297)</f>
        <v>127.41500000000001</v>
      </c>
      <c r="I297" s="113">
        <f>IF(SP_SUL!O297="","*",SP_SUL!O297)</f>
        <v>0.45833333333333331</v>
      </c>
      <c r="J297" s="113">
        <f>IF(SP_SUL!P297="","*",SP_SUL!P297)</f>
        <v>8.3333333333333329E-2</v>
      </c>
      <c r="K297" s="83" t="str">
        <f>IF(SP_SUL!AK297="","*",SP_SUL!AK297)</f>
        <v>-</v>
      </c>
      <c r="L297" s="83" t="str">
        <f>IF(SP_SUL!AM297="","*",SP_SUL!AM297)</f>
        <v>ZWI-ZEM</v>
      </c>
      <c r="M297" s="83">
        <f>IF(SP_SUL!AP297="","*",SP_SUL!AP297)</f>
        <v>127.41500000000001</v>
      </c>
      <c r="N297" s="83" t="str">
        <f>IF(SP_SUL!AM297="","*",SP_SUL!AM297)</f>
        <v>ZWI-ZEM</v>
      </c>
      <c r="O297" s="110">
        <f>IF(SP_SUL!BH297="","*",SP_SUL!BH297)</f>
        <v>0</v>
      </c>
      <c r="P297" s="147" t="str">
        <f>IF($A$2=1,IF(SP_SUL!BJ297="","*",SP_SUL!BJ297),IF(SP_SUL!BK297="","*",SP_SUL!BK297))</f>
        <v>TP pronto 12h53 / Concedido intervalo das 14h23 até 15h53, O tempo fornecido de intervalo turma executou a troca de redução.</v>
      </c>
    </row>
    <row r="298" spans="1:16">
      <c r="A298" s="82">
        <f>IF(SP_SUL!B298="","*",SP_SUL!B298)</f>
        <v>46065</v>
      </c>
      <c r="B298" s="83" t="str">
        <f>IF(SP_SUL!X298="","*",SP_SUL!X298)</f>
        <v>Oportunidade</v>
      </c>
      <c r="C298" s="83" t="str">
        <f>IF(SP_SUL!S298="","*",SP_SUL!S298)</f>
        <v>SP SUL</v>
      </c>
      <c r="D298" s="83" t="str">
        <f>IF(SP_SUL!T298="","*",SP_SUL!T298)</f>
        <v>ZKE-ZEV</v>
      </c>
      <c r="E298" s="83" t="str">
        <f>IF(SP_SUL!D298="","*",SP_SUL!D298)</f>
        <v>W60</v>
      </c>
      <c r="F298" s="83" t="str">
        <f>IF(SP_SUL!H298="","*",SP_SUL!H298)</f>
        <v>ZEM1302</v>
      </c>
      <c r="G298" s="83" t="str">
        <f>IF(SP_SUL!M298="","*",SP_SUL!M298)</f>
        <v>ZLU-ZWI</v>
      </c>
      <c r="H298" s="116">
        <f>IF(SP_SUL!K298="","*",SP_SUL!K298)</f>
        <v>118</v>
      </c>
      <c r="I298" s="113">
        <f>IF(SP_SUL!O298="","*",SP_SUL!O298)</f>
        <v>0.35416666666666669</v>
      </c>
      <c r="J298" s="113">
        <f>IF(SP_SUL!P298="","*",SP_SUL!P298)</f>
        <v>5.5555555555555552E-2</v>
      </c>
      <c r="K298" s="83" t="str">
        <f>IF(SP_SUL!AK298="","*",SP_SUL!AK298)</f>
        <v>ZEM1302</v>
      </c>
      <c r="L298" s="83" t="str">
        <f>IF(SP_SUL!AM298="","*",SP_SUL!AM298)</f>
        <v>ZLU-ZWI</v>
      </c>
      <c r="M298" s="83">
        <f>IF(SP_SUL!AP298="","*",SP_SUL!AP298)</f>
        <v>118</v>
      </c>
      <c r="N298" s="83" t="str">
        <f>IF(SP_SUL!AM298="","*",SP_SUL!AM298)</f>
        <v>ZLU-ZWI</v>
      </c>
      <c r="O298" s="110">
        <f>IF(SP_SUL!BH298="","*",SP_SUL!BH298)</f>
        <v>2</v>
      </c>
      <c r="P298" s="147" t="str">
        <f>IF($A$2=1,IF(SP_SUL!BJ298="","*",SP_SUL!BJ298),IF(SP_SUL!BK298="","*",SP_SUL!BK298))</f>
        <v>MC1 07h27/ autorizado entrada na via 11h03 / Realizado intervalo.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>
        <f>IF(SP_SUL!B300="","*",SP_SUL!B300)</f>
        <v>46065</v>
      </c>
      <c r="B300" s="83" t="str">
        <f>IF(SP_SUL!X300="","*",SP_SUL!X300)</f>
        <v>Oportunidade</v>
      </c>
      <c r="C300" s="83" t="str">
        <f>IF(SP_SUL!S300="","*",SP_SUL!S300)</f>
        <v>SP SUL</v>
      </c>
      <c r="D300" s="83" t="str">
        <f>IF(SP_SUL!T300="","*",SP_SUL!T300)</f>
        <v>ZKE-ZEV</v>
      </c>
      <c r="E300" s="83" t="str">
        <f>IF(SP_SUL!D300="","*",SP_SUL!D300)</f>
        <v>CAIQUE (TMA-677)</v>
      </c>
      <c r="F300" s="83" t="str">
        <f>IF(SP_SUL!H300="","*",SP_SUL!H300)</f>
        <v>-</v>
      </c>
      <c r="G300" s="83" t="str">
        <f>IF(SP_SUL!M300="","*",SP_SUL!M300)</f>
        <v>ZWI-ZEM</v>
      </c>
      <c r="H300" s="116">
        <f>IF(SP_SUL!K300="","*",SP_SUL!K300)</f>
        <v>121.31100000000001</v>
      </c>
      <c r="I300" s="113">
        <f>IF(SP_SUL!O300="","*",SP_SUL!O300)</f>
        <v>0.35416666666666669</v>
      </c>
      <c r="J300" s="113">
        <f>IF(SP_SUL!P300="","*",SP_SUL!P300)</f>
        <v>6.9444444444444448E-2</v>
      </c>
      <c r="K300" s="83" t="str">
        <f>IF(SP_SUL!AK300="","*",SP_SUL!AK300)</f>
        <v>-</v>
      </c>
      <c r="L300" s="83" t="str">
        <f>IF(SP_SUL!AM300="","*",SP_SUL!AM300)</f>
        <v>ZWI-ZEM</v>
      </c>
      <c r="M300" s="83">
        <f>IF(SP_SUL!AP300="","*",SP_SUL!AP300)</f>
        <v>121.31100000000001</v>
      </c>
      <c r="N300" s="83" t="str">
        <f>IF(SP_SUL!AM300="","*",SP_SUL!AM300)</f>
        <v>ZWI-ZEM</v>
      </c>
      <c r="O300" s="110">
        <f>IF(SP_SUL!BH300="","*",SP_SUL!BH300)</f>
        <v>0</v>
      </c>
      <c r="P300" s="147" t="str">
        <f>IF($A$2=1,IF(SP_SUL!BJ300="","*",SP_SUL!BJ300),IF(SP_SUL!BK300="","*",SP_SUL!BK300))</f>
        <v>Cancelado / chuva</v>
      </c>
    </row>
    <row r="301" spans="1:16">
      <c r="A301" s="82">
        <f>IF(SP_SUL!B301="","*",SP_SUL!B301)</f>
        <v>46065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ZKE-ZEV</v>
      </c>
      <c r="E301" s="83" t="str">
        <f>IF(SP_SUL!D301="","*",SP_SUL!D301)</f>
        <v>ADENISON (TP-810)</v>
      </c>
      <c r="F301" s="83" t="str">
        <f>IF(SP_SUL!H301="","*",SP_SUL!H301)</f>
        <v>-</v>
      </c>
      <c r="G301" s="83" t="str">
        <f>IF(SP_SUL!M301="","*",SP_SUL!M301)</f>
        <v>ZWI-ZEM</v>
      </c>
      <c r="H301" s="116">
        <f>IF(SP_SUL!K301="","*",SP_SUL!K301)</f>
        <v>123.929</v>
      </c>
      <c r="I301" s="113">
        <f>IF(SP_SUL!O301="","*",SP_SUL!O301)</f>
        <v>0.35416666666666669</v>
      </c>
      <c r="J301" s="113">
        <f>IF(SP_SUL!P301="","*",SP_SUL!P301)</f>
        <v>6.9444444444444448E-2</v>
      </c>
      <c r="K301" s="83" t="str">
        <f>IF(SP_SUL!AK301="","*",SP_SUL!AK301)</f>
        <v>-</v>
      </c>
      <c r="L301" s="83" t="str">
        <f>IF(SP_SUL!AM301="","*",SP_SUL!AM301)</f>
        <v>ZWI-ZEM</v>
      </c>
      <c r="M301" s="83">
        <f>IF(SP_SUL!AP301="","*",SP_SUL!AP301)</f>
        <v>123.929</v>
      </c>
      <c r="N301" s="83" t="str">
        <f>IF(SP_SUL!AM301="","*",SP_SUL!AM301)</f>
        <v>ZWI-ZEM</v>
      </c>
      <c r="O301" s="110">
        <f>IF(SP_SUL!BH301="","*",SP_SUL!BH301)</f>
        <v>0</v>
      </c>
      <c r="P301" s="147" t="str">
        <f>IF($A$2=1,IF(SP_SUL!BJ301="","*",SP_SUL!BJ301),IF(SP_SUL!BK301="","*",SP_SUL!BK301))</f>
        <v>Cancelado / chuva</v>
      </c>
    </row>
    <row r="302" spans="1:16">
      <c r="A302" s="82">
        <f>IF(SP_SUL!B302="","*",SP_SUL!B302)</f>
        <v>46065</v>
      </c>
      <c r="B302" s="83" t="str">
        <f>IF(SP_SUL!X302="","*",SP_SUL!X302)</f>
        <v>Extra</v>
      </c>
      <c r="C302" s="83" t="str">
        <f>IF(SP_SUL!S302="","*",SP_SUL!S302)</f>
        <v>SP SUL</v>
      </c>
      <c r="D302" s="83" t="str">
        <f>IF(SP_SUL!T302="","*",SP_SUL!T302)</f>
        <v>ZPT-ZPG</v>
      </c>
      <c r="E302" s="83" t="str">
        <f>IF(SP_SUL!D302="","*",SP_SUL!D302)</f>
        <v>A84</v>
      </c>
      <c r="F302" s="83" t="str">
        <f>IF(SP_SUL!H302="","*",SP_SUL!H302)</f>
        <v>S29MRS</v>
      </c>
      <c r="G302" s="83" t="str">
        <f>IF(SP_SUL!M302="","*",SP_SUL!M302)</f>
        <v>ZPG-ZPT</v>
      </c>
      <c r="H302" s="116">
        <f>IF(SP_SUL!K302="","*",SP_SUL!K302)</f>
        <v>123</v>
      </c>
      <c r="I302" s="113">
        <f>IF(SP_SUL!O302="","*",SP_SUL!O302)</f>
        <v>0.3125</v>
      </c>
      <c r="J302" s="113">
        <f>IF(SP_SUL!P302="","*",SP_SUL!P302)</f>
        <v>4.1666666666666664E-2</v>
      </c>
      <c r="K302" s="83" t="str">
        <f>IF(SP_SUL!AK302="","*",SP_SUL!AK302)</f>
        <v>ZPG</v>
      </c>
      <c r="L302" s="83" t="str">
        <f>IF(SP_SUL!AM302="","*",SP_SUL!AM302)</f>
        <v>ZPG-ZPT</v>
      </c>
      <c r="M302" s="83">
        <f>IF(SP_SUL!AP302="","*",SP_SUL!AP302)</f>
        <v>124</v>
      </c>
      <c r="N302" s="83" t="str">
        <f>IF(SP_SUL!AM302="","*",SP_SUL!AM302)</f>
        <v>ZPG-ZPT</v>
      </c>
      <c r="O302" s="110">
        <f>IF(SP_SUL!BH302="","*",SP_SUL!BH302)</f>
        <v>2</v>
      </c>
      <c r="P302" s="147" t="str">
        <f>IF($A$2=1,IF(SP_SUL!BJ302="","*",SP_SUL!BJ302),IF(SP_SUL!BK302="","*",SP_SUL!BK302))</f>
        <v>MC1 07h23 /  Sem oportundiade de faixa para realizar o trecho de ZPT até ZEV, alterado a programação para realizar inspeção de ZPG até ZPT, Em inspeção.</v>
      </c>
    </row>
    <row r="303" spans="1:16">
      <c r="A303" s="82">
        <f>IF(SP_SUL!B303="","*",SP_SUL!B303)</f>
        <v>46065</v>
      </c>
      <c r="B303" s="83" t="str">
        <f>IF(SP_SUL!X303="","*",SP_SUL!X303)</f>
        <v>Contrato</v>
      </c>
      <c r="C303" s="83" t="str">
        <f>IF(SP_SUL!S303="","*",SP_SUL!S303)</f>
        <v>SP SUL</v>
      </c>
      <c r="D303" s="83" t="str">
        <f>IF(SP_SUL!T303="","*",SP_SUL!T303)</f>
        <v>ZEV-ZPT</v>
      </c>
      <c r="E303" s="83" t="str">
        <f>IF(SP_SUL!D303="","*",SP_SUL!D303)</f>
        <v>W62</v>
      </c>
      <c r="F303" s="83" t="str">
        <f>IF(SP_SUL!H303="","*",SP_SUL!H303)</f>
        <v>ZDRZPT</v>
      </c>
      <c r="G303" s="83" t="str">
        <f>IF(SP_SUL!M303="","*",SP_SUL!M303)</f>
        <v>ZXW-ZGP</v>
      </c>
      <c r="H303" s="116">
        <f>IF(SP_SUL!K303="","*",SP_SUL!K303)</f>
        <v>83.7</v>
      </c>
      <c r="I303" s="113">
        <f>IF(SP_SUL!O303="","*",SP_SUL!O303)</f>
        <v>0.33333333333333331</v>
      </c>
      <c r="J303" s="113">
        <f>IF(SP_SUL!P303="","*",SP_SUL!P303)</f>
        <v>4.1666666666666664E-2</v>
      </c>
      <c r="K303" s="83" t="str">
        <f>IF(SP_SUL!AK303="","*",SP_SUL!AK303)</f>
        <v>ZDRZPT</v>
      </c>
      <c r="L303" s="83" t="str">
        <f>IF(SP_SUL!AM303="","*",SP_SUL!AM303)</f>
        <v>ZXW-ZGP</v>
      </c>
      <c r="M303" s="83">
        <f>IF(SP_SUL!AP303="","*",SP_SUL!AP303)</f>
        <v>83.7</v>
      </c>
      <c r="N303" s="83" t="str">
        <f>IF(SP_SUL!AM303="","*",SP_SUL!AM303)</f>
        <v>ZXW-ZGP</v>
      </c>
      <c r="O303" s="110">
        <f>IF(SP_SUL!BH303="","*",SP_SUL!BH303)</f>
        <v>2</v>
      </c>
      <c r="P303" s="147" t="str">
        <f>IF($A$2=1,IF(SP_SUL!BJ303="","*",SP_SUL!BJ303),IF(SP_SUL!BK303="","*",SP_SUL!BK303))</f>
        <v>MC1 07h06 / autorizado entrada na via 09h32 / Realizado deslocamento</v>
      </c>
    </row>
    <row r="304" spans="1:16">
      <c r="A304" s="82">
        <f>IF(SP_SUL!B304="","*",SP_SUL!B304)</f>
        <v>46065</v>
      </c>
      <c r="B304" s="83" t="str">
        <f>IF(SP_SUL!X304="","*",SP_SUL!X304)</f>
        <v>Oportunidade</v>
      </c>
      <c r="C304" s="83" t="str">
        <f>IF(SP_SUL!S304="","*",SP_SUL!S304)</f>
        <v>SP SUL</v>
      </c>
      <c r="D304" s="83" t="str">
        <f>IF(SP_SUL!T304="","*",SP_SUL!T304)</f>
        <v>ZPT-ZPG</v>
      </c>
      <c r="E304" s="83" t="str">
        <f>IF(SP_SUL!D304="","*",SP_SUL!D304)</f>
        <v>DIEGO (TF-42)</v>
      </c>
      <c r="F304" s="83" t="str">
        <f>IF(SP_SUL!H304="","*",SP_SUL!H304)</f>
        <v>-</v>
      </c>
      <c r="G304" s="83" t="str">
        <f>IF(SP_SUL!M304="","*",SP_SUL!M304)</f>
        <v>PAT-ZGM</v>
      </c>
      <c r="H304" s="116">
        <f>IF(SP_SUL!K304="","*",SP_SUL!K304)</f>
        <v>109.05</v>
      </c>
      <c r="I304" s="113">
        <f>IF(SP_SUL!O304="","*",SP_SUL!O304)</f>
        <v>0.41666666666666669</v>
      </c>
      <c r="J304" s="113">
        <f>IF(SP_SUL!P304="","*",SP_SUL!P304)</f>
        <v>6.25E-2</v>
      </c>
      <c r="K304" s="83" t="str">
        <f>IF(SP_SUL!AK304="","*",SP_SUL!AK304)</f>
        <v>-</v>
      </c>
      <c r="L304" s="83" t="str">
        <f>IF(SP_SUL!AM304="","*",SP_SUL!AM304)</f>
        <v>PAT-ZGM</v>
      </c>
      <c r="M304" s="83">
        <f>IF(SP_SUL!AP304="","*",SP_SUL!AP304)</f>
        <v>109.05</v>
      </c>
      <c r="N304" s="83" t="str">
        <f>IF(SP_SUL!AM304="","*",SP_SUL!AM304)</f>
        <v>PAT-ZGM</v>
      </c>
      <c r="O304" s="110">
        <f>IF(SP_SUL!BH304="","*",SP_SUL!BH304)</f>
        <v>2</v>
      </c>
      <c r="P304" s="147" t="str">
        <f>IF($A$2=1,IF(SP_SUL!BJ304="","*",SP_SUL!BJ304),IF(SP_SUL!BK304="","*",SP_SUL!BK304))</f>
        <v>TP pronto 10h51 . Em intervalo das 12h07 até 13h37</v>
      </c>
    </row>
    <row r="305" spans="1:16">
      <c r="A305" s="82">
        <f>IF(SP_SUL!B305="","*",SP_SUL!B305)</f>
        <v>46065</v>
      </c>
      <c r="B305" s="83" t="str">
        <f>IF(SP_SUL!X305="","*",SP_SUL!X305)</f>
        <v>Oportunidade</v>
      </c>
      <c r="C305" s="83" t="str">
        <f>IF(SP_SUL!S305="","*",SP_SUL!S305)</f>
        <v>SP SUL</v>
      </c>
      <c r="D305" s="83" t="str">
        <f>IF(SP_SUL!T305="","*",SP_SUL!T305)</f>
        <v>ZEV-ZPT</v>
      </c>
      <c r="E305" s="83" t="str">
        <f>IF(SP_SUL!D305="","*",SP_SUL!D305)</f>
        <v>RAFAEL (TP-695)</v>
      </c>
      <c r="F305" s="83" t="str">
        <f>IF(SP_SUL!H305="","*",SP_SUL!H305)</f>
        <v>-</v>
      </c>
      <c r="G305" s="83" t="str">
        <f>IF(SP_SUL!M305="","*",SP_SUL!M305)</f>
        <v>ZDR</v>
      </c>
      <c r="H305" s="116">
        <f>IF(SP_SUL!K305="","*",SP_SUL!K305)</f>
        <v>106.5</v>
      </c>
      <c r="I305" s="113">
        <f>IF(SP_SUL!O305="","*",SP_SUL!O305)</f>
        <v>0.45833333333333331</v>
      </c>
      <c r="J305" s="113">
        <f>IF(SP_SUL!P305="","*",SP_SUL!P305)</f>
        <v>8.3333333333333329E-2</v>
      </c>
      <c r="K305" s="83" t="str">
        <f>IF(SP_SUL!AK305="","*",SP_SUL!AK305)</f>
        <v>-</v>
      </c>
      <c r="L305" s="83" t="str">
        <f>IF(SP_SUL!AM305="","*",SP_SUL!AM305)</f>
        <v>ZDR</v>
      </c>
      <c r="M305" s="83">
        <f>IF(SP_SUL!AP305="","*",SP_SUL!AP305)</f>
        <v>106.5</v>
      </c>
      <c r="N305" s="83" t="str">
        <f>IF(SP_SUL!AM305="","*",SP_SUL!AM305)</f>
        <v>ZDR</v>
      </c>
      <c r="O305" s="110">
        <f>IF(SP_SUL!BH305="","*",SP_SUL!BH305)</f>
        <v>0</v>
      </c>
      <c r="P305" s="147" t="str">
        <f>IF($A$2=1,IF(SP_SUL!BJ305="","*",SP_SUL!BJ305),IF(SP_SUL!BK305="","*",SP_SUL!BK305))</f>
        <v>TP pronto 10h21 / Sem oportunidade de faixa</v>
      </c>
    </row>
    <row r="306" spans="1:16">
      <c r="A306" s="82">
        <f>IF(SP_SUL!B306="","*",SP_SUL!B306)</f>
        <v>46065</v>
      </c>
      <c r="B306" s="83" t="str">
        <f>IF(SP_SUL!X306="","*",SP_SUL!X306)</f>
        <v>Oportunidade</v>
      </c>
      <c r="C306" s="83" t="str">
        <f>IF(SP_SUL!S306="","*",SP_SUL!S306)</f>
        <v>SP SUL</v>
      </c>
      <c r="D306" s="83" t="str">
        <f>IF(SP_SUL!T306="","*",SP_SUL!T306)</f>
        <v>ZEV-ZPT</v>
      </c>
      <c r="E306" s="83" t="str">
        <f>IF(SP_SUL!D306="","*",SP_SUL!D306)</f>
        <v>EXPANSÃO TURMA 1</v>
      </c>
      <c r="F306" s="83" t="str">
        <f>IF(SP_SUL!H306="","*",SP_SUL!H306)</f>
        <v>-</v>
      </c>
      <c r="G306" s="83" t="str">
        <f>IF(SP_SUL!M306="","*",SP_SUL!M306)</f>
        <v>109-ZGM</v>
      </c>
      <c r="H306" s="116">
        <f>IF(SP_SUL!K306="","*",SP_SUL!K306)</f>
        <v>109</v>
      </c>
      <c r="I306" s="113">
        <f>IF(SP_SUL!O306="","*",SP_SUL!O306)</f>
        <v>0.33333333333333331</v>
      </c>
      <c r="J306" s="113">
        <f>IF(SP_SUL!P306="","*",SP_SUL!P306)</f>
        <v>6.25E-2</v>
      </c>
      <c r="K306" s="83" t="str">
        <f>IF(SP_SUL!AK306="","*",SP_SUL!AK306)</f>
        <v>-</v>
      </c>
      <c r="L306" s="83" t="str">
        <f>IF(SP_SUL!AM306="","*",SP_SUL!AM306)</f>
        <v>ZGM</v>
      </c>
      <c r="M306" s="83">
        <f>IF(SP_SUL!AP306="","*",SP_SUL!AP306)</f>
        <v>108.8</v>
      </c>
      <c r="N306" s="83" t="str">
        <f>IF(SP_SUL!AM306="","*",SP_SUL!AM306)</f>
        <v>ZGM</v>
      </c>
      <c r="O306" s="110">
        <f>IF(SP_SUL!BH306="","*",SP_SUL!BH306)</f>
        <v>2</v>
      </c>
      <c r="P306" s="147" t="str">
        <f>IF($A$2=1,IF(SP_SUL!BJ306="","*",SP_SUL!BJ306),IF(SP_SUL!BK306="","*",SP_SUL!BK306))</f>
        <v>Alterado programação para km108+800 via 2 / TP pronto 09h32 /  Realizado intervalo das 12h07 até 13h37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>
        <f>IF(SP_SUL!B308="","*",SP_SUL!B308)</f>
        <v>46066</v>
      </c>
      <c r="B308" s="83" t="str">
        <f>IF(SP_SUL!X308="","*",SP_SUL!X308)</f>
        <v>Oportunidade</v>
      </c>
      <c r="C308" s="83" t="str">
        <f>IF(SP_SUL!S308="","*",SP_SUL!S308)</f>
        <v>SP SUL</v>
      </c>
      <c r="D308" s="83" t="str">
        <f>IF(SP_SUL!T308="","*",SP_SUL!T308)</f>
        <v>ZBV-ZRX</v>
      </c>
      <c r="E308" s="83" t="str">
        <f>IF(SP_SUL!D308="","*",SP_SUL!D308)</f>
        <v>EXPANSÃO TURMA 1</v>
      </c>
      <c r="F308" s="83" t="str">
        <f>IF(SP_SUL!H308="","*",SP_SUL!H308)</f>
        <v>-</v>
      </c>
      <c r="G308" s="83" t="str">
        <f>IF(SP_SUL!M308="","*",SP_SUL!M308)</f>
        <v>ZCD</v>
      </c>
      <c r="H308" s="116">
        <f>IF(SP_SUL!K308="","*",SP_SUL!K308)</f>
        <v>110.35</v>
      </c>
      <c r="I308" s="113">
        <f>IF(SP_SUL!O308="","*",SP_SUL!O308)</f>
        <v>0.35416666666666669</v>
      </c>
      <c r="J308" s="113">
        <f>IF(SP_SUL!P308="","*",SP_SUL!P308)</f>
        <v>0.125</v>
      </c>
      <c r="K308" s="83" t="str">
        <f>IF(SP_SUL!AK308="","*",SP_SUL!AK308)</f>
        <v>-</v>
      </c>
      <c r="L308" s="83" t="str">
        <f>IF(SP_SUL!AM308="","*",SP_SUL!AM308)</f>
        <v>ZCD</v>
      </c>
      <c r="M308" s="83">
        <f>IF(SP_SUL!AP308="","*",SP_SUL!AP308)</f>
        <v>110.35</v>
      </c>
      <c r="N308" s="83" t="str">
        <f>IF(SP_SUL!AM308="","*",SP_SUL!AM308)</f>
        <v>ZCD</v>
      </c>
      <c r="O308" s="110">
        <f>IF(SP_SUL!BH308="","*",SP_SUL!BH308)</f>
        <v>2</v>
      </c>
      <c r="P308" s="147" t="str">
        <f>IF($A$2=1,IF(SP_SUL!BJ308="","*",SP_SUL!BJ308),IF(SP_SUL!BK308="","*",SP_SUL!BK308))</f>
        <v>TP pronto 08h00 / Realizado intervalo das 08h06 até 11h06, alinhado para dar passagem para com i83, considerado intervalo ate 12h10. Produção 3 soldas + 600 metros de alívio de tensão</v>
      </c>
    </row>
    <row r="309" spans="1:16">
      <c r="A309" s="82">
        <f>IF(SP_SUL!B309="","*",SP_SUL!B309)</f>
        <v>46066</v>
      </c>
      <c r="B309" s="83" t="str">
        <f>IF(SP_SUL!X309="","*",SP_SUL!X309)</f>
        <v>Oportunidade</v>
      </c>
      <c r="C309" s="83" t="str">
        <f>IF(SP_SUL!S309="","*",SP_SUL!S309)</f>
        <v>SP SUL</v>
      </c>
      <c r="D309" s="83" t="str">
        <f>IF(SP_SUL!T309="","*",SP_SUL!T309)</f>
        <v>ZBV-ZRX</v>
      </c>
      <c r="E309" s="83" t="str">
        <f>IF(SP_SUL!D309="","*",SP_SUL!D309)</f>
        <v>KLECIO (TP-699)</v>
      </c>
      <c r="F309" s="83" t="str">
        <f>IF(SP_SUL!H309="","*",SP_SUL!H309)</f>
        <v>-</v>
      </c>
      <c r="G309" s="83" t="str">
        <f>IF(SP_SUL!M309="","*",SP_SUL!M309)</f>
        <v>ZSW-ZTT</v>
      </c>
      <c r="H309" s="116">
        <f>IF(SP_SUL!K309="","*",SP_SUL!K309)</f>
        <v>92</v>
      </c>
      <c r="I309" s="113">
        <f>IF(SP_SUL!O309="","*",SP_SUL!O309)</f>
        <v>0.35416666666666669</v>
      </c>
      <c r="J309" s="113">
        <f>IF(SP_SUL!P309="","*",SP_SUL!P309)</f>
        <v>6.25E-2</v>
      </c>
      <c r="K309" s="83" t="str">
        <f>IF(SP_SUL!AK309="","*",SP_SUL!AK309)</f>
        <v>-</v>
      </c>
      <c r="L309" s="83" t="str">
        <f>IF(SP_SUL!AM309="","*",SP_SUL!AM309)</f>
        <v>ZSW-ZTT</v>
      </c>
      <c r="M309" s="83">
        <f>IF(SP_SUL!AP309="","*",SP_SUL!AP309)</f>
        <v>92</v>
      </c>
      <c r="N309" s="83" t="str">
        <f>IF(SP_SUL!AM309="","*",SP_SUL!AM309)</f>
        <v>ZSW-ZTT</v>
      </c>
      <c r="O309" s="110">
        <f>IF(SP_SUL!BH309="","*",SP_SUL!BH309)</f>
        <v>0</v>
      </c>
      <c r="P309" s="147" t="str">
        <f>IF($A$2=1,IF(SP_SUL!BJ309="","*",SP_SUL!BJ309),IF(SP_SUL!BK309="","*",SP_SUL!BK309))</f>
        <v>TP pronto 09h55 / Sem oportunidade de faixa</v>
      </c>
    </row>
    <row r="310" spans="1:16">
      <c r="A310" s="82">
        <f>IF(SP_SUL!B310="","*",SP_SUL!B310)</f>
        <v>46066</v>
      </c>
      <c r="B310" s="83" t="str">
        <f>IF(SP_SUL!X310="","*",SP_SUL!X310)</f>
        <v>Oportunidade</v>
      </c>
      <c r="C310" s="83" t="str">
        <f>IF(SP_SUL!S310="","*",SP_SUL!S310)</f>
        <v>SP SUL</v>
      </c>
      <c r="D310" s="83" t="str">
        <f>IF(SP_SUL!T310="","*",SP_SUL!T310)</f>
        <v>ZBV-ZRX</v>
      </c>
      <c r="E310" s="83" t="str">
        <f>IF(SP_SUL!D310="","*",SP_SUL!D310)</f>
        <v>V11</v>
      </c>
      <c r="F310" s="83" t="str">
        <f>IF(SP_SUL!H310="","*",SP_SUL!H310)</f>
        <v>ZHO-2</v>
      </c>
      <c r="G310" s="83" t="str">
        <f>IF(SP_SUL!M310="","*",SP_SUL!M310)</f>
        <v>ZHO-ZAC</v>
      </c>
      <c r="H310" s="116">
        <f>IF(SP_SUL!K310="","*",SP_SUL!K310)</f>
        <v>61</v>
      </c>
      <c r="I310" s="113">
        <f>IF(SP_SUL!O310="","*",SP_SUL!O310)</f>
        <v>0.375</v>
      </c>
      <c r="J310" s="113">
        <f>IF(SP_SUL!P310="","*",SP_SUL!P310)</f>
        <v>4.1666666666666664E-2</v>
      </c>
      <c r="K310" s="83" t="str">
        <f>IF(SP_SUL!AK310="","*",SP_SUL!AK310)</f>
        <v>ZHO-2</v>
      </c>
      <c r="L310" s="83" t="str">
        <f>IF(SP_SUL!AM310="","*",SP_SUL!AM310)</f>
        <v>ZHO-ZAC</v>
      </c>
      <c r="M310" s="83">
        <f>IF(SP_SUL!AP310="","*",SP_SUL!AP310)</f>
        <v>61</v>
      </c>
      <c r="N310" s="83" t="str">
        <f>IF(SP_SUL!AM310="","*",SP_SUL!AM310)</f>
        <v>ZHO-ZAC</v>
      </c>
      <c r="O310" s="110" t="str">
        <f>IF(SP_SUL!BH310="","*",SP_SUL!BH310)</f>
        <v>*</v>
      </c>
      <c r="P310" s="147" t="str">
        <f>IF($A$2=1,IF(SP_SUL!BJ310="","*",SP_SUL!BJ310),IF(SP_SUL!BK310="","*",SP_SUL!BK310))</f>
        <v>Previsão de MC1 - 12h00</v>
      </c>
    </row>
    <row r="311" spans="1:16">
      <c r="A311" s="82">
        <f>IF(SP_SUL!B311="","*",SP_SUL!B311)</f>
        <v>46066</v>
      </c>
      <c r="B311" s="83" t="str">
        <f>IF(SP_SUL!X311="","*",SP_SUL!X311)</f>
        <v>Contrato</v>
      </c>
      <c r="C311" s="83" t="str">
        <f>IF(SP_SUL!S311="","*",SP_SUL!S311)</f>
        <v>SP SUL</v>
      </c>
      <c r="D311" s="83" t="str">
        <f>IF(SP_SUL!T311="","*",SP_SUL!T311)</f>
        <v>ZBV-ZRX</v>
      </c>
      <c r="E311" s="83" t="str">
        <f>IF(SP_SUL!D311="","*",SP_SUL!D311)</f>
        <v>E42</v>
      </c>
      <c r="F311" s="83" t="str">
        <f>IF(SP_SUL!H311="","*",SP_SUL!H311)</f>
        <v>ZBV3</v>
      </c>
      <c r="G311" s="83" t="str">
        <f>IF(SP_SUL!M311="","*",SP_SUL!M311)</f>
        <v>ZBM</v>
      </c>
      <c r="H311" s="116">
        <f>IF(SP_SUL!K311="","*",SP_SUL!K311)</f>
        <v>54.96</v>
      </c>
      <c r="I311" s="113">
        <f>IF(SP_SUL!O311="","*",SP_SUL!O311)</f>
        <v>0.45833333333333331</v>
      </c>
      <c r="J311" s="113">
        <f>IF(SP_SUL!P311="","*",SP_SUL!P311)</f>
        <v>0.16666666666666666</v>
      </c>
      <c r="K311" s="83" t="str">
        <f>IF(SP_SUL!AK311="","*",SP_SUL!AK311)</f>
        <v>ZBV3</v>
      </c>
      <c r="L311" s="83" t="str">
        <f>IF(SP_SUL!AM311="","*",SP_SUL!AM311)</f>
        <v>ZBM</v>
      </c>
      <c r="M311" s="83">
        <f>IF(SP_SUL!AP311="","*",SP_SUL!AP311)</f>
        <v>54.96</v>
      </c>
      <c r="N311" s="83" t="str">
        <f>IF(SP_SUL!AM311="","*",SP_SUL!AM311)</f>
        <v>ZBM</v>
      </c>
      <c r="O311" s="110" t="str">
        <f>IF(SP_SUL!BH311="","*",SP_SUL!BH311)</f>
        <v>*</v>
      </c>
      <c r="P311" s="147" t="str">
        <f>IF($A$2=1,IF(SP_SUL!BJ311="","*",SP_SUL!BJ311),IF(SP_SUL!BK311="","*",SP_SUL!BK311))</f>
        <v>Aguardando chegada da N01 em ZBV para formar cobra-cega e após deslocar para km de trabalho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>
        <f>IF(SP_SUL!B313="","*",SP_SUL!B313)</f>
        <v>46066</v>
      </c>
      <c r="B313" s="83" t="str">
        <f>IF(SP_SUL!X313="","*",SP_SUL!X313)</f>
        <v>Oportunidade</v>
      </c>
      <c r="C313" s="83" t="str">
        <f>IF(SP_SUL!S313="","*",SP_SUL!S313)</f>
        <v>SP SUL</v>
      </c>
      <c r="D313" s="83" t="str">
        <f>IF(SP_SUL!T313="","*",SP_SUL!T313)</f>
        <v>ZBV-ZKE</v>
      </c>
      <c r="E313" s="83" t="str">
        <f>IF(SP_SUL!D313="","*",SP_SUL!D313)</f>
        <v>ROGÉRIO (TP-730)</v>
      </c>
      <c r="F313" s="83" t="str">
        <f>IF(SP_SUL!H313="","*",SP_SUL!H313)</f>
        <v>-</v>
      </c>
      <c r="G313" s="83" t="str">
        <f>IF(SP_SUL!M313="","*",SP_SUL!M313)</f>
        <v>ZYU-ZST</v>
      </c>
      <c r="H313" s="116">
        <f>IF(SP_SUL!K313="","*",SP_SUL!K313)</f>
        <v>206.9</v>
      </c>
      <c r="I313" s="113">
        <f>IF(SP_SUL!O313="","*",SP_SUL!O313)</f>
        <v>0.41666666666666669</v>
      </c>
      <c r="J313" s="113">
        <f>IF(SP_SUL!P313="","*",SP_SUL!P313)</f>
        <v>8.3333333333333329E-2</v>
      </c>
      <c r="K313" s="83" t="str">
        <f>IF(SP_SUL!AK313="","*",SP_SUL!AK313)</f>
        <v>-</v>
      </c>
      <c r="L313" s="83" t="str">
        <f>IF(SP_SUL!AM313="","*",SP_SUL!AM313)</f>
        <v>ZYU-ZST</v>
      </c>
      <c r="M313" s="83">
        <f>IF(SP_SUL!AP313="","*",SP_SUL!AP313)</f>
        <v>206.9</v>
      </c>
      <c r="N313" s="83" t="str">
        <f>IF(SP_SUL!AM313="","*",SP_SUL!AM313)</f>
        <v>ZYU-ZST</v>
      </c>
      <c r="O313" s="110" t="str">
        <f>IF(SP_SUL!BH313="","*",SP_SUL!BH313)</f>
        <v>*</v>
      </c>
      <c r="P313" s="147" t="str">
        <f>IF($A$2=1,IF(SP_SUL!BJ313="","*",SP_SUL!BJ313),IF(SP_SUL!BK313="","*",SP_SUL!BK313))</f>
        <v>TP pronto 08h16 / Previsão de faixa após B56 /</v>
      </c>
    </row>
    <row r="314" spans="1:16">
      <c r="A314" s="82">
        <f>IF(SP_SUL!B314="","*",SP_SUL!B314)</f>
        <v>46066</v>
      </c>
      <c r="B314" s="83" t="str">
        <f>IF(SP_SUL!X314="","*",SP_SUL!X314)</f>
        <v>Oportunidade</v>
      </c>
      <c r="C314" s="83" t="str">
        <f>IF(SP_SUL!S314="","*",SP_SUL!S314)</f>
        <v>SP SUL</v>
      </c>
      <c r="D314" s="83" t="str">
        <f>IF(SP_SUL!T314="","*",SP_SUL!T314)</f>
        <v>ZBV-ZKE</v>
      </c>
      <c r="E314" s="83" t="str">
        <f>IF(SP_SUL!D314="","*",SP_SUL!D314)</f>
        <v>V93</v>
      </c>
      <c r="F314" s="83" t="str">
        <f>IF(SP_SUL!H314="","*",SP_SUL!H314)</f>
        <v>ZYU1</v>
      </c>
      <c r="G314" s="83" t="str">
        <f>IF(SP_SUL!M314="","*",SP_SUL!M314)</f>
        <v>ZYU-ZST</v>
      </c>
      <c r="H314" s="116">
        <f>IF(SP_SUL!K314="","*",SP_SUL!K314)</f>
        <v>204.4</v>
      </c>
      <c r="I314" s="113">
        <f>IF(SP_SUL!O314="","*",SP_SUL!O314)</f>
        <v>0.375</v>
      </c>
      <c r="J314" s="113">
        <f>IF(SP_SUL!P314="","*",SP_SUL!P314)</f>
        <v>8.3333333333333329E-2</v>
      </c>
      <c r="K314" s="83" t="str">
        <f>IF(SP_SUL!AK314="","*",SP_SUL!AK314)</f>
        <v>ZYU1</v>
      </c>
      <c r="L314" s="83" t="str">
        <f>IF(SP_SUL!AM314="","*",SP_SUL!AM314)</f>
        <v>ZYU-ZST</v>
      </c>
      <c r="M314" s="83">
        <f>IF(SP_SUL!AP314="","*",SP_SUL!AP314)</f>
        <v>204.4</v>
      </c>
      <c r="N314" s="83" t="str">
        <f>IF(SP_SUL!AM314="","*",SP_SUL!AM314)</f>
        <v>ZYU-ZST</v>
      </c>
      <c r="O314" s="110" t="str">
        <f>IF(SP_SUL!BH314="","*",SP_SUL!BH314)</f>
        <v>*</v>
      </c>
      <c r="P314" s="147" t="str">
        <f>IF($A$2=1,IF(SP_SUL!BJ314="","*",SP_SUL!BJ314),IF(SP_SUL!BK314="","*",SP_SUL!BK314))</f>
        <v xml:space="preserve">MC1 08h49 / Previsão de faixa após B56 / </v>
      </c>
    </row>
    <row r="315" spans="1:16">
      <c r="A315" s="82">
        <f>IF(SP_SUL!B315="","*",SP_SUL!B315)</f>
        <v>46066</v>
      </c>
      <c r="B315" s="83" t="str">
        <f>IF(SP_SUL!X315="","*",SP_SUL!X315)</f>
        <v>Oportunidade</v>
      </c>
      <c r="C315" s="83" t="str">
        <f>IF(SP_SUL!S315="","*",SP_SUL!S315)</f>
        <v>SP SUL</v>
      </c>
      <c r="D315" s="83" t="str">
        <f>IF(SP_SUL!T315="","*",SP_SUL!T315)</f>
        <v>ZBV-ZKE</v>
      </c>
      <c r="E315" s="83" t="str">
        <f>IF(SP_SUL!D315="","*",SP_SUL!D315)</f>
        <v>W59</v>
      </c>
      <c r="F315" s="83" t="str">
        <f>IF(SP_SUL!H315="","*",SP_SUL!H315)</f>
        <v>ZYU1</v>
      </c>
      <c r="G315" s="83" t="str">
        <f>IF(SP_SUL!M315="","*",SP_SUL!M315)</f>
        <v>ZDY-ZFY</v>
      </c>
      <c r="H315" s="116">
        <f>IF(SP_SUL!K315="","*",SP_SUL!K315)</f>
        <v>191</v>
      </c>
      <c r="I315" s="113">
        <f>IF(SP_SUL!O315="","*",SP_SUL!O315)</f>
        <v>0.35416666666666669</v>
      </c>
      <c r="J315" s="113">
        <f>IF(SP_SUL!P315="","*",SP_SUL!P315)</f>
        <v>8.3333333333333329E-2</v>
      </c>
      <c r="K315" s="83" t="str">
        <f>IF(SP_SUL!AK315="","*",SP_SUL!AK315)</f>
        <v>ZYU1</v>
      </c>
      <c r="L315" s="83" t="str">
        <f>IF(SP_SUL!AM315="","*",SP_SUL!AM315)</f>
        <v>ZDY-ZFY</v>
      </c>
      <c r="M315" s="83">
        <f>IF(SP_SUL!AP315="","*",SP_SUL!AP315)</f>
        <v>191</v>
      </c>
      <c r="N315" s="83" t="str">
        <f>IF(SP_SUL!AM315="","*",SP_SUL!AM315)</f>
        <v>ZDY-ZFY</v>
      </c>
      <c r="O315" s="110">
        <f>IF(SP_SUL!BH315="","*",SP_SUL!BH315)</f>
        <v>0</v>
      </c>
      <c r="P315" s="147" t="str">
        <f>IF($A$2=1,IF(SP_SUL!BJ315="","*",SP_SUL!BJ315),IF(SP_SUL!BK315="","*",SP_SUL!BK315))</f>
        <v>Cancelado, devido priorização do V93 /</v>
      </c>
    </row>
    <row r="316" spans="1:16">
      <c r="A316" s="82">
        <f>IF(SP_SUL!B316="","*",SP_SUL!B316)</f>
        <v>46066</v>
      </c>
      <c r="B316" s="83" t="str">
        <f>IF(SP_SUL!X316="","*",SP_SUL!X316)</f>
        <v>Oportunidade</v>
      </c>
      <c r="C316" s="83" t="str">
        <f>IF(SP_SUL!S316="","*",SP_SUL!S316)</f>
        <v>SP SUL</v>
      </c>
      <c r="D316" s="83" t="str">
        <f>IF(SP_SUL!T316="","*",SP_SUL!T316)</f>
        <v>ZBV-ZKE</v>
      </c>
      <c r="E316" s="83" t="str">
        <f>IF(SP_SUL!D316="","*",SP_SUL!D316)</f>
        <v>ROBSON (TF-701)</v>
      </c>
      <c r="F316" s="83" t="str">
        <f>IF(SP_SUL!H316="","*",SP_SUL!H316)</f>
        <v>-</v>
      </c>
      <c r="G316" s="83" t="str">
        <f>IF(SP_SUL!M316="","*",SP_SUL!M316)</f>
        <v>ZDY-ZFY</v>
      </c>
      <c r="H316" s="116">
        <f>IF(SP_SUL!K316="","*",SP_SUL!K316)</f>
        <v>190.3</v>
      </c>
      <c r="I316" s="113">
        <f>IF(SP_SUL!O316="","*",SP_SUL!O316)</f>
        <v>0.375</v>
      </c>
      <c r="J316" s="113">
        <f>IF(SP_SUL!P316="","*",SP_SUL!P316)</f>
        <v>8.3333333333333329E-2</v>
      </c>
      <c r="K316" s="83" t="str">
        <f>IF(SP_SUL!AK316="","*",SP_SUL!AK316)</f>
        <v>-</v>
      </c>
      <c r="L316" s="83" t="str">
        <f>IF(SP_SUL!AM316="","*",SP_SUL!AM316)</f>
        <v>ZDY-ZFY</v>
      </c>
      <c r="M316" s="83">
        <f>IF(SP_SUL!AP316="","*",SP_SUL!AP316)</f>
        <v>190.3</v>
      </c>
      <c r="N316" s="83" t="str">
        <f>IF(SP_SUL!AM316="","*",SP_SUL!AM316)</f>
        <v>ZDY-ZFY</v>
      </c>
      <c r="O316" s="110">
        <f>IF(SP_SUL!BH316="","*",SP_SUL!BH316)</f>
        <v>0</v>
      </c>
      <c r="P316" s="147" t="str">
        <f>IF($A$2=1,IF(SP_SUL!BJ316="","*",SP_SUL!BJ316),IF(SP_SUL!BK316="","*",SP_SUL!BK316))</f>
        <v>TP pronto 09h05 / Sem oportunidade de faixa</v>
      </c>
    </row>
    <row r="317" spans="1:16">
      <c r="A317" s="82">
        <f>IF(SP_SUL!B317="","*",SP_SUL!B317)</f>
        <v>46066</v>
      </c>
      <c r="B317" s="83" t="str">
        <f>IF(SP_SUL!X317="","*",SP_SUL!X317)</f>
        <v>Oportunidade</v>
      </c>
      <c r="C317" s="83" t="str">
        <f>IF(SP_SUL!S317="","*",SP_SUL!S317)</f>
        <v>SP SUL</v>
      </c>
      <c r="D317" s="83" t="str">
        <f>IF(SP_SUL!T317="","*",SP_SUL!T317)</f>
        <v>ZBV-ZKE</v>
      </c>
      <c r="E317" s="83" t="str">
        <f>IF(SP_SUL!D317="","*",SP_SUL!D317)</f>
        <v>JACIANO (TF-674)</v>
      </c>
      <c r="F317" s="83" t="str">
        <f>IF(SP_SUL!H317="","*",SP_SUL!H317)</f>
        <v>ZYU1</v>
      </c>
      <c r="G317" s="83" t="str">
        <f>IF(SP_SUL!M317="","*",SP_SUL!M317)</f>
        <v>ZDY-ZFY</v>
      </c>
      <c r="H317" s="116">
        <f>IF(SP_SUL!K317="","*",SP_SUL!K317)</f>
        <v>191</v>
      </c>
      <c r="I317" s="113">
        <f>IF(SP_SUL!O317="","*",SP_SUL!O317)</f>
        <v>0.375</v>
      </c>
      <c r="J317" s="113">
        <f>IF(SP_SUL!P317="","*",SP_SUL!P317)</f>
        <v>8.3333333333333329E-2</v>
      </c>
      <c r="K317" s="83" t="str">
        <f>IF(SP_SUL!AK317="","*",SP_SUL!AK317)</f>
        <v>ZYU1</v>
      </c>
      <c r="L317" s="83" t="str">
        <f>IF(SP_SUL!AM317="","*",SP_SUL!AM317)</f>
        <v>ZDY-ZFY</v>
      </c>
      <c r="M317" s="83">
        <f>IF(SP_SUL!AP317="","*",SP_SUL!AP317)</f>
        <v>191</v>
      </c>
      <c r="N317" s="83" t="str">
        <f>IF(SP_SUL!AM317="","*",SP_SUL!AM317)</f>
        <v>ZDY-ZFY</v>
      </c>
      <c r="O317" s="110">
        <f>IF(SP_SUL!BH317="","*",SP_SUL!BH317)</f>
        <v>0</v>
      </c>
      <c r="P317" s="147" t="str">
        <f>IF($A$2=1,IF(SP_SUL!BJ317="","*",SP_SUL!BJ317),IF(SP_SUL!BK317="","*",SP_SUL!BK317))</f>
        <v>TP pronto 09h05 / Sem oportunidade de faixa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>
        <f>IF(SP_SUL!B319="","*",SP_SUL!B319)</f>
        <v>46066</v>
      </c>
      <c r="B319" s="83" t="str">
        <f>IF(SP_SUL!X319="","*",SP_SUL!X319)</f>
        <v>Contrato</v>
      </c>
      <c r="C319" s="83" t="str">
        <f>IF(SP_SUL!S319="","*",SP_SUL!S319)</f>
        <v>SP SUL</v>
      </c>
      <c r="D319" s="83" t="str">
        <f>IF(SP_SUL!T319="","*",SP_SUL!T319)</f>
        <v>ZKE-ZEV</v>
      </c>
      <c r="E319" s="83" t="str">
        <f>IF(SP_SUL!D319="","*",SP_SUL!D319)</f>
        <v>SUPER ZWW</v>
      </c>
      <c r="F319" s="83" t="str">
        <f>IF(SP_SUL!H319="","*",SP_SUL!H319)</f>
        <v>-</v>
      </c>
      <c r="G319" s="83" t="str">
        <f>IF(SP_SUL!M319="","*",SP_SUL!M319)</f>
        <v>ZKW-ZLU</v>
      </c>
      <c r="H319" s="116">
        <f>IF(SP_SUL!K319="","*",SP_SUL!K319)</f>
        <v>97.843000000000004</v>
      </c>
      <c r="I319" s="113">
        <f>IF(SP_SUL!O319="","*",SP_SUL!O319)</f>
        <v>0.45833333333333331</v>
      </c>
      <c r="J319" s="113">
        <f>IF(SP_SUL!P319="","*",SP_SUL!P319)</f>
        <v>0.125</v>
      </c>
      <c r="K319" s="83" t="str">
        <f>IF(SP_SUL!AK319="","*",SP_SUL!AK319)</f>
        <v>-</v>
      </c>
      <c r="L319" s="83" t="str">
        <f>IF(SP_SUL!AM319="","*",SP_SUL!AM319)</f>
        <v>ZKW-ZLU</v>
      </c>
      <c r="M319" s="83">
        <f>IF(SP_SUL!AP319="","*",SP_SUL!AP319)</f>
        <v>97.843000000000004</v>
      </c>
      <c r="N319" s="83" t="str">
        <f>IF(SP_SUL!AM319="","*",SP_SUL!AM319)</f>
        <v>ZKW-ZLU</v>
      </c>
      <c r="O319" s="110">
        <f>IF(SP_SUL!BH319="","*",SP_SUL!BH319)</f>
        <v>1</v>
      </c>
      <c r="P319" s="147" t="str">
        <f>IF($A$2=1,IF(SP_SUL!BJ319="","*",SP_SUL!BJ319),IF(SP_SUL!BK319="","*",SP_SUL!BK319))</f>
        <v>Em intervalo das 13h10 até 16h10.</v>
      </c>
    </row>
    <row r="320" spans="1:16">
      <c r="A320" s="82">
        <f>IF(SP_SUL!B320="","*",SP_SUL!B320)</f>
        <v>46066</v>
      </c>
      <c r="B320" s="83" t="str">
        <f>IF(SP_SUL!X320="","*",SP_SUL!X320)</f>
        <v>Contrato</v>
      </c>
      <c r="C320" s="83" t="str">
        <f>IF(SP_SUL!S320="","*",SP_SUL!S320)</f>
        <v>SP SUL</v>
      </c>
      <c r="D320" s="83" t="str">
        <f>IF(SP_SUL!T320="","*",SP_SUL!T320)</f>
        <v>ZKE-ZEV</v>
      </c>
      <c r="E320" s="83" t="str">
        <f>IF(SP_SUL!D320="","*",SP_SUL!D320)</f>
        <v>E17</v>
      </c>
      <c r="F320" s="83" t="str">
        <f>IF(SP_SUL!H320="","*",SP_SUL!H320)</f>
        <v>102ZKW2</v>
      </c>
      <c r="G320" s="83" t="str">
        <f>IF(SP_SUL!M320="","*",SP_SUL!M320)</f>
        <v>ZKW-ZLU</v>
      </c>
      <c r="H320" s="116">
        <f>IF(SP_SUL!K320="","*",SP_SUL!K320)</f>
        <v>100.56100000000001</v>
      </c>
      <c r="I320" s="113">
        <f>IF(SP_SUL!O320="","*",SP_SUL!O320)</f>
        <v>0.4513888888888889</v>
      </c>
      <c r="J320" s="113">
        <f>IF(SP_SUL!P320="","*",SP_SUL!P320)</f>
        <v>6.9444444444444447E-4</v>
      </c>
      <c r="K320" s="83" t="str">
        <f>IF(SP_SUL!AK320="","*",SP_SUL!AK320)</f>
        <v>102ZKW2</v>
      </c>
      <c r="L320" s="83" t="str">
        <f>IF(SP_SUL!AM320="","*",SP_SUL!AM320)</f>
        <v>ZKW-ZLU</v>
      </c>
      <c r="M320" s="83">
        <f>IF(SP_SUL!AP320="","*",SP_SUL!AP320)</f>
        <v>100.56100000000001</v>
      </c>
      <c r="N320" s="83" t="str">
        <f>IF(SP_SUL!AM320="","*",SP_SUL!AM320)</f>
        <v>ZKW-ZLU</v>
      </c>
      <c r="O320" s="110">
        <f>IF(SP_SUL!BH320="","*",SP_SUL!BH320)</f>
        <v>1</v>
      </c>
      <c r="P320" s="147" t="str">
        <f>IF($A$2=1,IF(SP_SUL!BJ320="","*",SP_SUL!BJ320),IF(SP_SUL!BK320="","*",SP_SUL!BK320))</f>
        <v>MC1 08h08 /  Autorizado entrada na via 12h29 / Em intervalo das 13h10 até 16h10.</v>
      </c>
    </row>
    <row r="321" spans="1:16">
      <c r="A321" s="82">
        <f>IF(SP_SUL!B321="","*",SP_SUL!B321)</f>
        <v>46066</v>
      </c>
      <c r="B321" s="83" t="str">
        <f>IF(SP_SUL!X321="","*",SP_SUL!X321)</f>
        <v>Contrato</v>
      </c>
      <c r="C321" s="83" t="str">
        <f>IF(SP_SUL!S321="","*",SP_SUL!S321)</f>
        <v>SP SUL</v>
      </c>
      <c r="D321" s="83" t="str">
        <f>IF(SP_SUL!T321="","*",SP_SUL!T321)</f>
        <v>ZKE-ZEV</v>
      </c>
      <c r="E321" s="83" t="str">
        <f>IF(SP_SUL!D321="","*",SP_SUL!D321)</f>
        <v>V89</v>
      </c>
      <c r="F321" s="83" t="str">
        <f>IF(SP_SUL!H321="","*",SP_SUL!H321)</f>
        <v>102ZKW2</v>
      </c>
      <c r="G321" s="83" t="str">
        <f>IF(SP_SUL!M321="","*",SP_SUL!M321)</f>
        <v>ZKW-ZLU</v>
      </c>
      <c r="H321" s="116">
        <f>IF(SP_SUL!K321="","*",SP_SUL!K321)</f>
        <v>101.8</v>
      </c>
      <c r="I321" s="113">
        <f>IF(SP_SUL!O321="","*",SP_SUL!O321)</f>
        <v>0.44791666666666669</v>
      </c>
      <c r="J321" s="113">
        <f>IF(SP_SUL!P321="","*",SP_SUL!P321)</f>
        <v>6.9444444444444447E-4</v>
      </c>
      <c r="K321" s="83" t="str">
        <f>IF(SP_SUL!AK321="","*",SP_SUL!AK321)</f>
        <v>102ZKW2</v>
      </c>
      <c r="L321" s="83" t="str">
        <f>IF(SP_SUL!AM321="","*",SP_SUL!AM321)</f>
        <v>ZKW-ZLU</v>
      </c>
      <c r="M321" s="83">
        <f>IF(SP_SUL!AP321="","*",SP_SUL!AP321)</f>
        <v>101.8</v>
      </c>
      <c r="N321" s="83" t="str">
        <f>IF(SP_SUL!AM321="","*",SP_SUL!AM321)</f>
        <v>ZKW-ZLU</v>
      </c>
      <c r="O321" s="110">
        <f>IF(SP_SUL!BH321="","*",SP_SUL!BH321)</f>
        <v>0</v>
      </c>
      <c r="P321" s="147" t="str">
        <f>IF($A$2=1,IF(SP_SUL!BJ321="","*",SP_SUL!BJ321),IF(SP_SUL!BK321="","*",SP_SUL!BK321))</f>
        <v>MC1 08h53 / Previsto faixa para após U46, porém condutor desloccou para repouso</v>
      </c>
    </row>
    <row r="322" spans="1:16">
      <c r="A322" s="82">
        <f>IF(SP_SUL!B322="","*",SP_SUL!B322)</f>
        <v>46066</v>
      </c>
      <c r="B322" s="83" t="str">
        <f>IF(SP_SUL!X322="","*",SP_SUL!X322)</f>
        <v>Contrato</v>
      </c>
      <c r="C322" s="83" t="str">
        <f>IF(SP_SUL!S322="","*",SP_SUL!S322)</f>
        <v>SP SUL</v>
      </c>
      <c r="D322" s="83" t="str">
        <f>IF(SP_SUL!T322="","*",SP_SUL!T322)</f>
        <v>ZKE-ZEV</v>
      </c>
      <c r="E322" s="83" t="str">
        <f>IF(SP_SUL!D322="","*",SP_SUL!D322)</f>
        <v>DIEGO (TP-681)</v>
      </c>
      <c r="F322" s="83" t="str">
        <f>IF(SP_SUL!H322="","*",SP_SUL!H322)</f>
        <v>-</v>
      </c>
      <c r="G322" s="83" t="str">
        <f>IF(SP_SUL!M322="","*",SP_SUL!M322)</f>
        <v>ZKW-ZLU</v>
      </c>
      <c r="H322" s="116">
        <f>IF(SP_SUL!K322="","*",SP_SUL!K322)</f>
        <v>104</v>
      </c>
      <c r="I322" s="113">
        <f>IF(SP_SUL!O322="","*",SP_SUL!O322)</f>
        <v>0.45833333333333331</v>
      </c>
      <c r="J322" s="113">
        <f>IF(SP_SUL!P322="","*",SP_SUL!P322)</f>
        <v>6.9444444444444447E-4</v>
      </c>
      <c r="K322" s="83" t="str">
        <f>IF(SP_SUL!AK322="","*",SP_SUL!AK322)</f>
        <v>-</v>
      </c>
      <c r="L322" s="83" t="str">
        <f>IF(SP_SUL!AM322="","*",SP_SUL!AM322)</f>
        <v>ZKW-ZLU</v>
      </c>
      <c r="M322" s="83">
        <f>IF(SP_SUL!AP322="","*",SP_SUL!AP322)</f>
        <v>104</v>
      </c>
      <c r="N322" s="83" t="str">
        <f>IF(SP_SUL!AM322="","*",SP_SUL!AM322)</f>
        <v>ZKW-ZLU</v>
      </c>
      <c r="O322" s="110">
        <f>IF(SP_SUL!BH322="","*",SP_SUL!BH322)</f>
        <v>1</v>
      </c>
      <c r="P322" s="147" t="str">
        <f>IF($A$2=1,IF(SP_SUL!BJ322="","*",SP_SUL!BJ322),IF(SP_SUL!BK322="","*",SP_SUL!BK322))</f>
        <v>TP pronto 12h00 / Em intervalo das 12h11 até 15h11.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>
        <f>IF(SP_SUL!B324="","*",SP_SUL!B324)</f>
        <v>46066</v>
      </c>
      <c r="B324" s="83" t="str">
        <f>IF(SP_SUL!X324="","*",SP_SUL!X324)</f>
        <v>Contrato</v>
      </c>
      <c r="C324" s="83" t="str">
        <f>IF(SP_SUL!S324="","*",SP_SUL!S324)</f>
        <v>SP SUL</v>
      </c>
      <c r="D324" s="83" t="str">
        <f>IF(SP_SUL!T324="","*",SP_SUL!T324)</f>
        <v>ZKE-ZEV</v>
      </c>
      <c r="E324" s="83" t="str">
        <f>IF(SP_SUL!D324="","*",SP_SUL!D324)</f>
        <v>MOD ZRB</v>
      </c>
      <c r="F324" s="83" t="str">
        <f>IF(SP_SUL!H324="","*",SP_SUL!H324)</f>
        <v>-</v>
      </c>
      <c r="G324" s="83" t="str">
        <f>IF(SP_SUL!M324="","*",SP_SUL!M324)</f>
        <v>ZRB-ZEV</v>
      </c>
      <c r="H324" s="116">
        <f>IF(SP_SUL!K324="","*",SP_SUL!K324)</f>
        <v>152.19999999999999</v>
      </c>
      <c r="I324" s="113">
        <f>IF(SP_SUL!O324="","*",SP_SUL!O324)</f>
        <v>0.33333333333333331</v>
      </c>
      <c r="J324" s="113">
        <f>IF(SP_SUL!P324="","*",SP_SUL!P324)</f>
        <v>0.33333333333333331</v>
      </c>
      <c r="K324" s="83" t="str">
        <f>IF(SP_SUL!AK324="","*",SP_SUL!AK324)</f>
        <v>-</v>
      </c>
      <c r="L324" s="83" t="str">
        <f>IF(SP_SUL!AM324="","*",SP_SUL!AM324)</f>
        <v>ZRB-ZEV</v>
      </c>
      <c r="M324" s="83">
        <f>IF(SP_SUL!AP324="","*",SP_SUL!AP324)</f>
        <v>152.19999999999999</v>
      </c>
      <c r="N324" s="83" t="str">
        <f>IF(SP_SUL!AM324="","*",SP_SUL!AM324)</f>
        <v>ZRB-ZEV</v>
      </c>
      <c r="O324" s="110">
        <f>IF(SP_SUL!BH324="","*",SP_SUL!BH324)</f>
        <v>0</v>
      </c>
      <c r="P324" s="147" t="str">
        <f>IF($A$2=1,IF(SP_SUL!BJ324="","*",SP_SUL!BJ324),IF(SP_SUL!BK324="","*",SP_SUL!BK324))</f>
        <v>Cancelado CCO - priorização da circulação de trens</v>
      </c>
    </row>
    <row r="325" spans="1:16">
      <c r="A325" s="82">
        <f>IF(SP_SUL!B325="","*",SP_SUL!B325)</f>
        <v>46066</v>
      </c>
      <c r="B325" s="83" t="str">
        <f>IF(SP_SUL!X325="","*",SP_SUL!X325)</f>
        <v>Contrato</v>
      </c>
      <c r="C325" s="83" t="str">
        <f>IF(SP_SUL!S325="","*",SP_SUL!S325)</f>
        <v>SP SUL</v>
      </c>
      <c r="D325" s="83" t="str">
        <f>IF(SP_SUL!T325="","*",SP_SUL!T325)</f>
        <v>ZKE-ZEV</v>
      </c>
      <c r="E325" s="83" t="str">
        <f>IF(SP_SUL!D325="","*",SP_SUL!D325)</f>
        <v>W97</v>
      </c>
      <c r="F325" s="83" t="str">
        <f>IF(SP_SUL!H325="","*",SP_SUL!H325)</f>
        <v>ZEM1</v>
      </c>
      <c r="G325" s="83" t="str">
        <f>IF(SP_SUL!M325="","*",SP_SUL!M325)</f>
        <v>ZRB-ZEV</v>
      </c>
      <c r="H325" s="116">
        <f>IF(SP_SUL!K325="","*",SP_SUL!K325)</f>
        <v>155.69999999999999</v>
      </c>
      <c r="I325" s="113">
        <f>IF(SP_SUL!O325="","*",SP_SUL!O325)</f>
        <v>0.29166666666666669</v>
      </c>
      <c r="J325" s="113">
        <f>IF(SP_SUL!P325="","*",SP_SUL!P325)</f>
        <v>6.9444444444444447E-4</v>
      </c>
      <c r="K325" s="83" t="str">
        <f>IF(SP_SUL!AK325="","*",SP_SUL!AK325)</f>
        <v>ZEM1</v>
      </c>
      <c r="L325" s="83" t="str">
        <f>IF(SP_SUL!AM325="","*",SP_SUL!AM325)</f>
        <v>ZRB-ZEV</v>
      </c>
      <c r="M325" s="83">
        <f>IF(SP_SUL!AP325="","*",SP_SUL!AP325)</f>
        <v>155.69999999999999</v>
      </c>
      <c r="N325" s="83" t="str">
        <f>IF(SP_SUL!AM325="","*",SP_SUL!AM325)</f>
        <v>ZRB-ZEV</v>
      </c>
      <c r="O325" s="110">
        <f>IF(SP_SUL!BH325="","*",SP_SUL!BH325)</f>
        <v>0</v>
      </c>
      <c r="P325" s="147" t="str">
        <f>IF($A$2=1,IF(SP_SUL!BJ325="","*",SP_SUL!BJ325),IF(SP_SUL!BK325="","*",SP_SUL!BK325))</f>
        <v>Cancelado CCO - priorização da circulação de trens</v>
      </c>
    </row>
    <row r="326" spans="1:16">
      <c r="A326" s="82">
        <f>IF(SP_SUL!B326="","*",SP_SUL!B326)</f>
        <v>46066</v>
      </c>
      <c r="B326" s="83" t="str">
        <f>IF(SP_SUL!X326="","*",SP_SUL!X326)</f>
        <v>Contrato</v>
      </c>
      <c r="C326" s="83" t="str">
        <f>IF(SP_SUL!S326="","*",SP_SUL!S326)</f>
        <v>SP SUL</v>
      </c>
      <c r="D326" s="83" t="str">
        <f>IF(SP_SUL!T326="","*",SP_SUL!T326)</f>
        <v>ZKE-ZEV</v>
      </c>
      <c r="E326" s="83" t="str">
        <f>IF(SP_SUL!D326="","*",SP_SUL!D326)</f>
        <v>V96</v>
      </c>
      <c r="F326" s="83" t="str">
        <f>IF(SP_SUL!H326="","*",SP_SUL!H326)</f>
        <v>K67ZEV2</v>
      </c>
      <c r="G326" s="83" t="str">
        <f>IF(SP_SUL!M326="","*",SP_SUL!M326)</f>
        <v>ZRB-ZEV</v>
      </c>
      <c r="H326" s="116">
        <f>IF(SP_SUL!K326="","*",SP_SUL!K326)</f>
        <v>157.30000000000001</v>
      </c>
      <c r="I326" s="113">
        <f>IF(SP_SUL!O326="","*",SP_SUL!O326)</f>
        <v>0.30555555555555558</v>
      </c>
      <c r="J326" s="113">
        <f>IF(SP_SUL!P326="","*",SP_SUL!P326)</f>
        <v>6.9444444444444447E-4</v>
      </c>
      <c r="K326" s="83" t="str">
        <f>IF(SP_SUL!AK326="","*",SP_SUL!AK326)</f>
        <v>K67ZEV2</v>
      </c>
      <c r="L326" s="83" t="str">
        <f>IF(SP_SUL!AM326="","*",SP_SUL!AM326)</f>
        <v>ZRB-ZEV</v>
      </c>
      <c r="M326" s="83">
        <f>IF(SP_SUL!AP326="","*",SP_SUL!AP326)</f>
        <v>155</v>
      </c>
      <c r="N326" s="83" t="str">
        <f>IF(SP_SUL!AM326="","*",SP_SUL!AM326)</f>
        <v>ZRB-ZEV</v>
      </c>
      <c r="O326" s="110">
        <f>IF(SP_SUL!BH326="","*",SP_SUL!BH326)</f>
        <v>1</v>
      </c>
      <c r="P326" s="147" t="str">
        <f>IF($A$2=1,IF(SP_SUL!BJ326="","*",SP_SUL!BJ326),IF(SP_SUL!BK326="","*",SP_SUL!BK326))</f>
        <v>Devido cancelamento do bloco / Alterado programação para o km154+800 ao km 155+200 via 1 / MC1 08h02 / Em intervalo das 10h52 até 13h00.</v>
      </c>
    </row>
    <row r="327" spans="1:16">
      <c r="A327" s="82">
        <f>IF(SP_SUL!B327="","*",SP_SUL!B327)</f>
        <v>46066</v>
      </c>
      <c r="B327" s="83" t="str">
        <f>IF(SP_SUL!X327="","*",SP_SUL!X327)</f>
        <v>Contrato</v>
      </c>
      <c r="C327" s="83" t="str">
        <f>IF(SP_SUL!S327="","*",SP_SUL!S327)</f>
        <v>SP SUL</v>
      </c>
      <c r="D327" s="83" t="str">
        <f>IF(SP_SUL!T327="","*",SP_SUL!T327)</f>
        <v>ZKE-ZEV</v>
      </c>
      <c r="E327" s="83" t="str">
        <f>IF(SP_SUL!D327="","*",SP_SUL!D327)</f>
        <v>ADENISON (TP-810)</v>
      </c>
      <c r="F327" s="83" t="str">
        <f>IF(SP_SUL!H327="","*",SP_SUL!H327)</f>
        <v>-</v>
      </c>
      <c r="G327" s="83" t="str">
        <f>IF(SP_SUL!M327="","*",SP_SUL!M327)</f>
        <v>ZRB-ZEV</v>
      </c>
      <c r="H327" s="116">
        <f>IF(SP_SUL!K327="","*",SP_SUL!K327)</f>
        <v>156.33199999999999</v>
      </c>
      <c r="I327" s="113">
        <f>IF(SP_SUL!O327="","*",SP_SUL!O327)</f>
        <v>0.33333333333333331</v>
      </c>
      <c r="J327" s="113">
        <f>IF(SP_SUL!P327="","*",SP_SUL!P327)</f>
        <v>6.9444444444444447E-4</v>
      </c>
      <c r="K327" s="83" t="str">
        <f>IF(SP_SUL!AK327="","*",SP_SUL!AK327)</f>
        <v>-</v>
      </c>
      <c r="L327" s="83" t="str">
        <f>IF(SP_SUL!AM327="","*",SP_SUL!AM327)</f>
        <v>ZWI-ZYQ</v>
      </c>
      <c r="M327" s="83">
        <f>IF(SP_SUL!AP327="","*",SP_SUL!AP327)</f>
        <v>121.31100000000001</v>
      </c>
      <c r="N327" s="83" t="str">
        <f>IF(SP_SUL!AM327="","*",SP_SUL!AM327)</f>
        <v>ZWI-ZYQ</v>
      </c>
      <c r="O327" s="110">
        <f>IF(SP_SUL!BH327="","*",SP_SUL!BH327)</f>
        <v>2</v>
      </c>
      <c r="P327" s="147" t="str">
        <f>IF($A$2=1,IF(SP_SUL!BJ327="","*",SP_SUL!BJ327),IF(SP_SUL!BK327="","*",SP_SUL!BK327))</f>
        <v>Devido o cancelamento do bloco ZRB-ZEV, Alterado para km121+311 via1 / TP pronto 08h30 / realizado intervalo das 09h24 até 11h24</v>
      </c>
    </row>
    <row r="328" spans="1:16">
      <c r="A328" s="82">
        <f>IF(SP_SUL!B328="","*",SP_SUL!B328)</f>
        <v>46066</v>
      </c>
      <c r="B328" s="83" t="str">
        <f>IF(SP_SUL!X328="","*",SP_SUL!X328)</f>
        <v>Contrato</v>
      </c>
      <c r="C328" s="83" t="str">
        <f>IF(SP_SUL!S328="","*",SP_SUL!S328)</f>
        <v>SP SUL</v>
      </c>
      <c r="D328" s="83" t="str">
        <f>IF(SP_SUL!T328="","*",SP_SUL!T328)</f>
        <v>ZKE-ZEV</v>
      </c>
      <c r="E328" s="83" t="str">
        <f>IF(SP_SUL!D328="","*",SP_SUL!D328)</f>
        <v>MATEUS (TP-809)</v>
      </c>
      <c r="F328" s="83" t="str">
        <f>IF(SP_SUL!H328="","*",SP_SUL!H328)</f>
        <v>-</v>
      </c>
      <c r="G328" s="83" t="str">
        <f>IF(SP_SUL!M328="","*",SP_SUL!M328)</f>
        <v>ZRB-ZEV</v>
      </c>
      <c r="H328" s="116">
        <f>IF(SP_SUL!K328="","*",SP_SUL!K328)</f>
        <v>156.654</v>
      </c>
      <c r="I328" s="113">
        <f>IF(SP_SUL!O328="","*",SP_SUL!O328)</f>
        <v>0.33333333333333331</v>
      </c>
      <c r="J328" s="113">
        <f>IF(SP_SUL!P328="","*",SP_SUL!P328)</f>
        <v>6.9444444444444447E-4</v>
      </c>
      <c r="K328" s="83" t="str">
        <f>IF(SP_SUL!AK328="","*",SP_SUL!AK328)</f>
        <v>-</v>
      </c>
      <c r="L328" s="83" t="str">
        <f>IF(SP_SUL!AM328="","*",SP_SUL!AM328)</f>
        <v>ZRB-ZEV</v>
      </c>
      <c r="M328" s="83">
        <f>IF(SP_SUL!AP328="","*",SP_SUL!AP328)</f>
        <v>156.654</v>
      </c>
      <c r="N328" s="83" t="str">
        <f>IF(SP_SUL!AM328="","*",SP_SUL!AM328)</f>
        <v>ZRB-ZEV</v>
      </c>
      <c r="O328" s="110">
        <f>IF(SP_SUL!BH328="","*",SP_SUL!BH328)</f>
        <v>0</v>
      </c>
      <c r="P328" s="147" t="str">
        <f>IF($A$2=1,IF(SP_SUL!BJ328="","*",SP_SUL!BJ328),IF(SP_SUL!BK328="","*",SP_SUL!BK328))</f>
        <v>Cancelado CCO - priorização da circulação de trens</v>
      </c>
    </row>
    <row r="329" spans="1:16">
      <c r="A329" s="82">
        <f>IF(SP_SUL!B329="","*",SP_SUL!B329)</f>
        <v>46066</v>
      </c>
      <c r="B329" s="83" t="str">
        <f>IF(SP_SUL!X329="","*",SP_SUL!X329)</f>
        <v>Contrato</v>
      </c>
      <c r="C329" s="83" t="str">
        <f>IF(SP_SUL!S329="","*",SP_SUL!S329)</f>
        <v>SP SUL</v>
      </c>
      <c r="D329" s="83" t="str">
        <f>IF(SP_SUL!T329="","*",SP_SUL!T329)</f>
        <v>ZKE-ZEV</v>
      </c>
      <c r="E329" s="83" t="str">
        <f>IF(SP_SUL!D329="","*",SP_SUL!D329)</f>
        <v>CAIQUE (TMA-677)</v>
      </c>
      <c r="F329" s="83" t="str">
        <f>IF(SP_SUL!H329="","*",SP_SUL!H329)</f>
        <v>-</v>
      </c>
      <c r="G329" s="83" t="str">
        <f>IF(SP_SUL!M329="","*",SP_SUL!M329)</f>
        <v>ZRB-ZEV</v>
      </c>
      <c r="H329" s="116">
        <f>IF(SP_SUL!K329="","*",SP_SUL!K329)</f>
        <v>156.93</v>
      </c>
      <c r="I329" s="113">
        <f>IF(SP_SUL!O329="","*",SP_SUL!O329)</f>
        <v>0.33333333333333331</v>
      </c>
      <c r="J329" s="113">
        <f>IF(SP_SUL!P329="","*",SP_SUL!P329)</f>
        <v>6.9444444444444447E-4</v>
      </c>
      <c r="K329" s="83" t="str">
        <f>IF(SP_SUL!AK329="","*",SP_SUL!AK329)</f>
        <v>-</v>
      </c>
      <c r="L329" s="83" t="str">
        <f>IF(SP_SUL!AM329="","*",SP_SUL!AM329)</f>
        <v>ZWI-ZYQ</v>
      </c>
      <c r="M329" s="83">
        <f>IF(SP_SUL!AP329="","*",SP_SUL!AP329)</f>
        <v>121.298</v>
      </c>
      <c r="N329" s="83" t="str">
        <f>IF(SP_SUL!AM329="","*",SP_SUL!AM329)</f>
        <v>ZWI-ZYQ</v>
      </c>
      <c r="O329" s="110">
        <f>IF(SP_SUL!BH329="","*",SP_SUL!BH329)</f>
        <v>2</v>
      </c>
      <c r="P329" s="147" t="str">
        <f>IF($A$2=1,IF(SP_SUL!BJ329="","*",SP_SUL!BJ329),IF(SP_SUL!BK329="","*",SP_SUL!BK329))</f>
        <v>Devido o cancelamento do bloco ZRB-ZEV, Alterado para km121+298 via 1 / TP pronto 08h30 / realizado intervalo as 09h24 até 11h24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>
        <f>IF(SP_SUL!B331="","*",SP_SUL!B331)</f>
        <v>46066</v>
      </c>
      <c r="B331" s="83" t="str">
        <f>IF(SP_SUL!X331="","*",SP_SUL!X331)</f>
        <v>Contrato</v>
      </c>
      <c r="C331" s="83" t="str">
        <f>IF(SP_SUL!S331="","*",SP_SUL!S331)</f>
        <v>SP SUL</v>
      </c>
      <c r="D331" s="83" t="str">
        <f>IF(SP_SUL!T331="","*",SP_SUL!T331)</f>
        <v>ZEV-ZPT</v>
      </c>
      <c r="E331" s="83" t="str">
        <f>IF(SP_SUL!D331="","*",SP_SUL!D331)</f>
        <v>MODERNIZAÇÃO SERRA</v>
      </c>
      <c r="F331" s="83" t="str">
        <f>IF(SP_SUL!H331="","*",SP_SUL!H331)</f>
        <v>-</v>
      </c>
      <c r="G331" s="83" t="str">
        <f>IF(SP_SUL!M331="","*",SP_SUL!M331)</f>
        <v>ZEZ-ZXW</v>
      </c>
      <c r="H331" s="116">
        <f>IF(SP_SUL!K331="","*",SP_SUL!K331)</f>
        <v>75.2</v>
      </c>
      <c r="I331" s="113">
        <f>IF(SP_SUL!O331="","*",SP_SUL!O331)</f>
        <v>0.33333333333333331</v>
      </c>
      <c r="J331" s="113">
        <f>IF(SP_SUL!P331="","*",SP_SUL!P331)</f>
        <v>0.33333333333333331</v>
      </c>
      <c r="K331" s="83" t="str">
        <f>IF(SP_SUL!AK331="","*",SP_SUL!AK331)</f>
        <v>-</v>
      </c>
      <c r="L331" s="83" t="str">
        <f>IF(SP_SUL!AM331="","*",SP_SUL!AM331)</f>
        <v>ZEZ-ZXW</v>
      </c>
      <c r="M331" s="83">
        <f>IF(SP_SUL!AP331="","*",SP_SUL!AP331)</f>
        <v>75.2</v>
      </c>
      <c r="N331" s="83" t="str">
        <f>IF(SP_SUL!AM331="","*",SP_SUL!AM331)</f>
        <v>ZEZ-ZXW</v>
      </c>
      <c r="O331" s="110">
        <f>IF(SP_SUL!BH331="","*",SP_SUL!BH331)</f>
        <v>0</v>
      </c>
      <c r="P331" s="147" t="str">
        <f>IF($A$2=1,IF(SP_SUL!BJ331="","*",SP_SUL!BJ331),IF(SP_SUL!BK331="","*",SP_SUL!BK331))</f>
        <v>Cancelado CCO - priorização da circulação de trens</v>
      </c>
    </row>
    <row r="332" spans="1:16">
      <c r="A332" s="82">
        <f>IF(SP_SUL!B332="","*",SP_SUL!B332)</f>
        <v>46066</v>
      </c>
      <c r="B332" s="83" t="str">
        <f>IF(SP_SUL!X332="","*",SP_SUL!X332)</f>
        <v>Contrato</v>
      </c>
      <c r="C332" s="83" t="str">
        <f>IF(SP_SUL!S332="","*",SP_SUL!S332)</f>
        <v>SP SUL</v>
      </c>
      <c r="D332" s="83" t="str">
        <f>IF(SP_SUL!T332="","*",SP_SUL!T332)</f>
        <v>ZEV-ZPT</v>
      </c>
      <c r="E332" s="83" t="str">
        <f>IF(SP_SUL!D332="","*",SP_SUL!D332)</f>
        <v>W61</v>
      </c>
      <c r="F332" s="83" t="str">
        <f>IF(SP_SUL!H332="","*",SP_SUL!H332)</f>
        <v>K67ZEV-1</v>
      </c>
      <c r="G332" s="83" t="str">
        <f>IF(SP_SUL!M332="","*",SP_SUL!M332)</f>
        <v>ZEZ-ZXW</v>
      </c>
      <c r="H332" s="116">
        <f>IF(SP_SUL!K332="","*",SP_SUL!K332)</f>
        <v>75.2</v>
      </c>
      <c r="I332" s="113">
        <f>IF(SP_SUL!O332="","*",SP_SUL!O332)</f>
        <v>0.3125</v>
      </c>
      <c r="J332" s="113">
        <f>IF(SP_SUL!P332="","*",SP_SUL!P332)</f>
        <v>6.9444444444444447E-4</v>
      </c>
      <c r="K332" s="83" t="str">
        <f>IF(SP_SUL!AK332="","*",SP_SUL!AK332)</f>
        <v>K67ZEV-1</v>
      </c>
      <c r="L332" s="83" t="str">
        <f>IF(SP_SUL!AM332="","*",SP_SUL!AM332)</f>
        <v>ZEZ-ZXW</v>
      </c>
      <c r="M332" s="83">
        <f>IF(SP_SUL!AP332="","*",SP_SUL!AP332)</f>
        <v>75.2</v>
      </c>
      <c r="N332" s="83" t="str">
        <f>IF(SP_SUL!AM332="","*",SP_SUL!AM332)</f>
        <v>ZEZ-ZXW</v>
      </c>
      <c r="O332" s="110">
        <f>IF(SP_SUL!BH332="","*",SP_SUL!BH332)</f>
        <v>1</v>
      </c>
      <c r="P332" s="147" t="str">
        <f>IF($A$2=1,IF(SP_SUL!BJ332="","*",SP_SUL!BJ332),IF(SP_SUL!BK332="","*",SP_SUL!BK332))</f>
        <v>MC1 07h55 / Em deslocamento para serra para realizar deslocamento das turmas + intervalo.</v>
      </c>
    </row>
    <row r="333" spans="1:16">
      <c r="A333" s="82">
        <f>IF(SP_SUL!B333="","*",SP_SUL!B333)</f>
        <v>46066</v>
      </c>
      <c r="B333" s="83" t="str">
        <f>IF(SP_SUL!X333="","*",SP_SUL!X333)</f>
        <v>Contrato</v>
      </c>
      <c r="C333" s="83" t="str">
        <f>IF(SP_SUL!S333="","*",SP_SUL!S333)</f>
        <v>SP SUL</v>
      </c>
      <c r="D333" s="83" t="str">
        <f>IF(SP_SUL!T333="","*",SP_SUL!T333)</f>
        <v>ZEV-ZPT</v>
      </c>
      <c r="E333" s="83" t="str">
        <f>IF(SP_SUL!D333="","*",SP_SUL!D333)</f>
        <v>V85</v>
      </c>
      <c r="F333" s="83" t="str">
        <f>IF(SP_SUL!H333="","*",SP_SUL!H333)</f>
        <v>K67ZEV-1</v>
      </c>
      <c r="G333" s="83" t="str">
        <f>IF(SP_SUL!M333="","*",SP_SUL!M333)</f>
        <v>ZEZ-ZXW</v>
      </c>
      <c r="H333" s="116">
        <f>IF(SP_SUL!K333="","*",SP_SUL!K333)</f>
        <v>75.2</v>
      </c>
      <c r="I333" s="113">
        <f>IF(SP_SUL!O333="","*",SP_SUL!O333)</f>
        <v>0.31597222222222221</v>
      </c>
      <c r="J333" s="113">
        <f>IF(SP_SUL!P333="","*",SP_SUL!P333)</f>
        <v>6.9444444444444447E-4</v>
      </c>
      <c r="K333" s="83" t="str">
        <f>IF(SP_SUL!AK333="","*",SP_SUL!AK333)</f>
        <v>K67ZEV-1</v>
      </c>
      <c r="L333" s="83" t="str">
        <f>IF(SP_SUL!AM333="","*",SP_SUL!AM333)</f>
        <v>ZEZ-ZXW</v>
      </c>
      <c r="M333" s="83">
        <f>IF(SP_SUL!AP333="","*",SP_SUL!AP333)</f>
        <v>75.2</v>
      </c>
      <c r="N333" s="83" t="str">
        <f>IF(SP_SUL!AM333="","*",SP_SUL!AM333)</f>
        <v>ZEZ-ZXW</v>
      </c>
      <c r="O333" s="110">
        <f>IF(SP_SUL!BH333="","*",SP_SUL!BH333)</f>
        <v>0</v>
      </c>
      <c r="P333" s="147" t="str">
        <f>IF($A$2=1,IF(SP_SUL!BJ333="","*",SP_SUL!BJ333),IF(SP_SUL!BK333="","*",SP_SUL!BK333))</f>
        <v>Cancelado CCO - priorização da circulação de trens</v>
      </c>
    </row>
    <row r="334" spans="1:16">
      <c r="A334" s="82">
        <f>IF(SP_SUL!B334="","*",SP_SUL!B334)</f>
        <v>46066</v>
      </c>
      <c r="B334" s="83" t="str">
        <f>IF(SP_SUL!X334="","*",SP_SUL!X334)</f>
        <v>Contrato</v>
      </c>
      <c r="C334" s="83" t="str">
        <f>IF(SP_SUL!S334="","*",SP_SUL!S334)</f>
        <v>SP SUL</v>
      </c>
      <c r="D334" s="83" t="str">
        <f>IF(SP_SUL!T334="","*",SP_SUL!T334)</f>
        <v>ZEV-ZPT</v>
      </c>
      <c r="E334" s="83" t="str">
        <f>IF(SP_SUL!D334="","*",SP_SUL!D334)</f>
        <v xml:space="preserve">TURMA FIXA VIA </v>
      </c>
      <c r="F334" s="83" t="str">
        <f>IF(SP_SUL!H334="","*",SP_SUL!H334)</f>
        <v>-</v>
      </c>
      <c r="G334" s="83" t="str">
        <f>IF(SP_SUL!M334="","*",SP_SUL!M334)</f>
        <v>ZEZ-ZXW</v>
      </c>
      <c r="H334" s="116">
        <f>IF(SP_SUL!K334="","*",SP_SUL!K334)</f>
        <v>78.709999999999994</v>
      </c>
      <c r="I334" s="113">
        <f>IF(SP_SUL!O334="","*",SP_SUL!O334)</f>
        <v>0.33333333333333331</v>
      </c>
      <c r="J334" s="113">
        <f>IF(SP_SUL!P334="","*",SP_SUL!P334)</f>
        <v>6.9444444444444447E-4</v>
      </c>
      <c r="K334" s="83" t="str">
        <f>IF(SP_SUL!AK334="","*",SP_SUL!AK334)</f>
        <v>-</v>
      </c>
      <c r="L334" s="83" t="str">
        <f>IF(SP_SUL!AM334="","*",SP_SUL!AM334)</f>
        <v>ZEZ-ZXW</v>
      </c>
      <c r="M334" s="83">
        <f>IF(SP_SUL!AP334="","*",SP_SUL!AP334)</f>
        <v>78.709999999999994</v>
      </c>
      <c r="N334" s="83" t="str">
        <f>IF(SP_SUL!AM334="","*",SP_SUL!AM334)</f>
        <v>ZEZ-ZXW</v>
      </c>
      <c r="O334" s="110">
        <f>IF(SP_SUL!BH334="","*",SP_SUL!BH334)</f>
        <v>0</v>
      </c>
      <c r="P334" s="147" t="str">
        <f>IF($A$2=1,IF(SP_SUL!BJ334="","*",SP_SUL!BJ334),IF(SP_SUL!BK334="","*",SP_SUL!BK334))</f>
        <v>Cancelado CCO - priorização da circulação de trens</v>
      </c>
    </row>
    <row r="335" spans="1:16">
      <c r="A335" s="82">
        <f>IF(SP_SUL!B335="","*",SP_SUL!B335)</f>
        <v>46066</v>
      </c>
      <c r="B335" s="83" t="str">
        <f>IF(SP_SUL!X335="","*",SP_SUL!X335)</f>
        <v>Contrato</v>
      </c>
      <c r="C335" s="83" t="str">
        <f>IF(SP_SUL!S335="","*",SP_SUL!S335)</f>
        <v>SP SUL</v>
      </c>
      <c r="D335" s="83" t="str">
        <f>IF(SP_SUL!T335="","*",SP_SUL!T335)</f>
        <v>ZEV-ZPT</v>
      </c>
      <c r="E335" s="83" t="str">
        <f>IF(SP_SUL!D335="","*",SP_SUL!D335)</f>
        <v xml:space="preserve">TURMA FIXA VIA </v>
      </c>
      <c r="F335" s="83" t="str">
        <f>IF(SP_SUL!H335="","*",SP_SUL!H335)</f>
        <v>-</v>
      </c>
      <c r="G335" s="83" t="str">
        <f>IF(SP_SUL!M335="","*",SP_SUL!M335)</f>
        <v>ZEZ-ZXW</v>
      </c>
      <c r="H335" s="116">
        <f>IF(SP_SUL!K335="","*",SP_SUL!K335)</f>
        <v>78.78</v>
      </c>
      <c r="I335" s="113">
        <f>IF(SP_SUL!O335="","*",SP_SUL!O335)</f>
        <v>0.33333333333333331</v>
      </c>
      <c r="J335" s="113">
        <f>IF(SP_SUL!P335="","*",SP_SUL!P335)</f>
        <v>6.9444444444444447E-4</v>
      </c>
      <c r="K335" s="83" t="str">
        <f>IF(SP_SUL!AK335="","*",SP_SUL!AK335)</f>
        <v>-</v>
      </c>
      <c r="L335" s="83" t="str">
        <f>IF(SP_SUL!AM335="","*",SP_SUL!AM335)</f>
        <v>ZEZ-ZXW</v>
      </c>
      <c r="M335" s="83">
        <f>IF(SP_SUL!AP335="","*",SP_SUL!AP335)</f>
        <v>78.78</v>
      </c>
      <c r="N335" s="83" t="str">
        <f>IF(SP_SUL!AM335="","*",SP_SUL!AM335)</f>
        <v>ZEZ-ZXW</v>
      </c>
      <c r="O335" s="110">
        <f>IF(SP_SUL!BH335="","*",SP_SUL!BH335)</f>
        <v>0</v>
      </c>
      <c r="P335" s="147" t="str">
        <f>IF($A$2=1,IF(SP_SUL!BJ335="","*",SP_SUL!BJ335),IF(SP_SUL!BK335="","*",SP_SUL!BK335))</f>
        <v>Cancelado CCO - priorização da circulação de trens</v>
      </c>
    </row>
    <row r="336" spans="1:16">
      <c r="A336" s="82">
        <f>IF(SP_SUL!B336="","*",SP_SUL!B336)</f>
        <v>46066</v>
      </c>
      <c r="B336" s="83" t="str">
        <f>IF(SP_SUL!X336="","*",SP_SUL!X336)</f>
        <v>Contrato</v>
      </c>
      <c r="C336" s="83" t="str">
        <f>IF(SP_SUL!S336="","*",SP_SUL!S336)</f>
        <v>SP SUL</v>
      </c>
      <c r="D336" s="83" t="str">
        <f>IF(SP_SUL!T336="","*",SP_SUL!T336)</f>
        <v>ZEV-ZPT</v>
      </c>
      <c r="E336" s="83" t="str">
        <f>IF(SP_SUL!D336="","*",SP_SUL!D336)</f>
        <v xml:space="preserve">TURMA FIXA VIA </v>
      </c>
      <c r="F336" s="83" t="str">
        <f>IF(SP_SUL!H336="","*",SP_SUL!H336)</f>
        <v>-</v>
      </c>
      <c r="G336" s="83" t="str">
        <f>IF(SP_SUL!M336="","*",SP_SUL!M336)</f>
        <v>ZEZ-ZXW</v>
      </c>
      <c r="H336" s="116">
        <f>IF(SP_SUL!K336="","*",SP_SUL!K336)</f>
        <v>78.8</v>
      </c>
      <c r="I336" s="113">
        <f>IF(SP_SUL!O336="","*",SP_SUL!O336)</f>
        <v>0.33333333333333331</v>
      </c>
      <c r="J336" s="113">
        <f>IF(SP_SUL!P336="","*",SP_SUL!P336)</f>
        <v>6.9444444444444447E-4</v>
      </c>
      <c r="K336" s="83" t="str">
        <f>IF(SP_SUL!AK336="","*",SP_SUL!AK336)</f>
        <v>-</v>
      </c>
      <c r="L336" s="83" t="str">
        <f>IF(SP_SUL!AM336="","*",SP_SUL!AM336)</f>
        <v>ZEZ-ZXW</v>
      </c>
      <c r="M336" s="83">
        <f>IF(SP_SUL!AP336="","*",SP_SUL!AP336)</f>
        <v>78.8</v>
      </c>
      <c r="N336" s="83" t="str">
        <f>IF(SP_SUL!AM336="","*",SP_SUL!AM336)</f>
        <v>ZEZ-ZXW</v>
      </c>
      <c r="O336" s="110">
        <f>IF(SP_SUL!BH336="","*",SP_SUL!BH336)</f>
        <v>0</v>
      </c>
      <c r="P336" s="147" t="str">
        <f>IF($A$2=1,IF(SP_SUL!BJ336="","*",SP_SUL!BJ336),IF(SP_SUL!BK336="","*",SP_SUL!BK336))</f>
        <v>Cancelado CCO - priorização da circulação de trens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>
        <f>IF(SP_SUL!B338="","*",SP_SUL!B338)</f>
        <v>46066</v>
      </c>
      <c r="B338" s="83" t="str">
        <f>IF(SP_SUL!X338="","*",SP_SUL!X338)</f>
        <v>Contrato</v>
      </c>
      <c r="C338" s="83" t="str">
        <f>IF(SP_SUL!S338="","*",SP_SUL!S338)</f>
        <v>SP SUL</v>
      </c>
      <c r="D338" s="83" t="str">
        <f>IF(SP_SUL!T338="","*",SP_SUL!T338)</f>
        <v>ZEV-ZPT</v>
      </c>
      <c r="E338" s="83" t="str">
        <f>IF(SP_SUL!D338="","*",SP_SUL!D338)</f>
        <v>W62</v>
      </c>
      <c r="F338" s="83" t="str">
        <f>IF(SP_SUL!H338="","*",SP_SUL!H338)</f>
        <v>ZDRZPT</v>
      </c>
      <c r="G338" s="83" t="str">
        <f>IF(SP_SUL!M338="","*",SP_SUL!M338)</f>
        <v>ZXW-ZGP</v>
      </c>
      <c r="H338" s="116">
        <f>IF(SP_SUL!K338="","*",SP_SUL!K338)</f>
        <v>83.7</v>
      </c>
      <c r="I338" s="113">
        <f>IF(SP_SUL!O338="","*",SP_SUL!O338)</f>
        <v>0.33333333333333331</v>
      </c>
      <c r="J338" s="113">
        <f>IF(SP_SUL!P338="","*",SP_SUL!P338)</f>
        <v>4.1666666666666664E-2</v>
      </c>
      <c r="K338" s="83" t="str">
        <f>IF(SP_SUL!AK338="","*",SP_SUL!AK338)</f>
        <v>ZDRZPT</v>
      </c>
      <c r="L338" s="83" t="str">
        <f>IF(SP_SUL!AM338="","*",SP_SUL!AM338)</f>
        <v>ZXW-ZGP</v>
      </c>
      <c r="M338" s="83">
        <f>IF(SP_SUL!AP338="","*",SP_SUL!AP338)</f>
        <v>83.7</v>
      </c>
      <c r="N338" s="83" t="str">
        <f>IF(SP_SUL!AM338="","*",SP_SUL!AM338)</f>
        <v>ZXW-ZGP</v>
      </c>
      <c r="O338" s="110">
        <f>IF(SP_SUL!BH338="","*",SP_SUL!BH338)</f>
        <v>1</v>
      </c>
      <c r="P338" s="147" t="str">
        <f>IF($A$2=1,IF(SP_SUL!BJ338="","*",SP_SUL!BJ338),IF(SP_SUL!BK338="","*",SP_SUL!BK338))</f>
        <v>MC1 07h50 / autorizado entrada na via 08h47 / Em deslocamento</v>
      </c>
    </row>
    <row r="339" spans="1:16">
      <c r="A339" s="82">
        <f>IF(SP_SUL!B339="","*",SP_SUL!B339)</f>
        <v>46066</v>
      </c>
      <c r="B339" s="83" t="str">
        <f>IF(SP_SUL!X339="","*",SP_SUL!X339)</f>
        <v>Contrato</v>
      </c>
      <c r="C339" s="83" t="str">
        <f>IF(SP_SUL!S339="","*",SP_SUL!S339)</f>
        <v>SP SUL</v>
      </c>
      <c r="D339" s="83" t="str">
        <f>IF(SP_SUL!T339="","*",SP_SUL!T339)</f>
        <v>ZEV-ZPT</v>
      </c>
      <c r="E339" s="83" t="str">
        <f>IF(SP_SUL!D339="","*",SP_SUL!D339)</f>
        <v>ANTONI  (TP-720)</v>
      </c>
      <c r="F339" s="83" t="str">
        <f>IF(SP_SUL!H339="","*",SP_SUL!H339)</f>
        <v>-</v>
      </c>
      <c r="G339" s="83" t="str">
        <f>IF(SP_SUL!M339="","*",SP_SUL!M339)</f>
        <v>ZXW-ZGP</v>
      </c>
      <c r="H339" s="116">
        <f>IF(SP_SUL!K339="","*",SP_SUL!K339)</f>
        <v>87.25</v>
      </c>
      <c r="I339" s="113">
        <f>IF(SP_SUL!O339="","*",SP_SUL!O339)</f>
        <v>0.45833333333333331</v>
      </c>
      <c r="J339" s="113">
        <f>IF(SP_SUL!P339="","*",SP_SUL!P339)</f>
        <v>0.16666666666666666</v>
      </c>
      <c r="K339" s="83" t="str">
        <f>IF(SP_SUL!AK339="","*",SP_SUL!AK339)</f>
        <v>-</v>
      </c>
      <c r="L339" s="83" t="str">
        <f>IF(SP_SUL!AM339="","*",SP_SUL!AM339)</f>
        <v>ZXW-ZGP</v>
      </c>
      <c r="M339" s="83">
        <f>IF(SP_SUL!AP339="","*",SP_SUL!AP339)</f>
        <v>87.25</v>
      </c>
      <c r="N339" s="83" t="str">
        <f>IF(SP_SUL!AM339="","*",SP_SUL!AM339)</f>
        <v>ZXW-ZGP</v>
      </c>
      <c r="O339" s="110">
        <f>IF(SP_SUL!BH339="","*",SP_SUL!BH339)</f>
        <v>0</v>
      </c>
      <c r="P339" s="147" t="str">
        <f>IF($A$2=1,IF(SP_SUL!BJ339="","*",SP_SUL!BJ339),IF(SP_SUL!BK339="","*",SP_SUL!BK339))</f>
        <v>Cancelado CCO - priorização da circulação de trens</v>
      </c>
    </row>
    <row r="340" spans="1:16">
      <c r="A340" s="82">
        <f>IF(SP_SUL!B340="","*",SP_SUL!B340)</f>
        <v>46066</v>
      </c>
      <c r="B340" s="83" t="str">
        <f>IF(SP_SUL!X340="","*",SP_SUL!X340)</f>
        <v>Contrato</v>
      </c>
      <c r="C340" s="83" t="str">
        <f>IF(SP_SUL!S340="","*",SP_SUL!S340)</f>
        <v>SP SUL</v>
      </c>
      <c r="D340" s="83" t="str">
        <f>IF(SP_SUL!T340="","*",SP_SUL!T340)</f>
        <v>ZEV-ZPT</v>
      </c>
      <c r="E340" s="83" t="str">
        <f>IF(SP_SUL!D340="","*",SP_SUL!D340)</f>
        <v>JACIANO (TF-674)</v>
      </c>
      <c r="F340" s="83" t="str">
        <f>IF(SP_SUL!H340="","*",SP_SUL!H340)</f>
        <v>-</v>
      </c>
      <c r="G340" s="83" t="str">
        <f>IF(SP_SUL!M340="","*",SP_SUL!M340)</f>
        <v>ZXW-ZGP</v>
      </c>
      <c r="H340" s="116">
        <f>IF(SP_SUL!K340="","*",SP_SUL!K340)</f>
        <v>87.25</v>
      </c>
      <c r="I340" s="113">
        <f>IF(SP_SUL!O340="","*",SP_SUL!O340)</f>
        <v>0.45833333333333331</v>
      </c>
      <c r="J340" s="113">
        <f>IF(SP_SUL!P340="","*",SP_SUL!P340)</f>
        <v>0.16666666666666666</v>
      </c>
      <c r="K340" s="83" t="str">
        <f>IF(SP_SUL!AK340="","*",SP_SUL!AK340)</f>
        <v>-</v>
      </c>
      <c r="L340" s="83" t="str">
        <f>IF(SP_SUL!AM340="","*",SP_SUL!AM340)</f>
        <v>ZXW-ZGP</v>
      </c>
      <c r="M340" s="83">
        <f>IF(SP_SUL!AP340="","*",SP_SUL!AP340)</f>
        <v>87.25</v>
      </c>
      <c r="N340" s="83" t="str">
        <f>IF(SP_SUL!AM340="","*",SP_SUL!AM340)</f>
        <v>ZXW-ZGP</v>
      </c>
      <c r="O340" s="110">
        <f>IF(SP_SUL!BH340="","*",SP_SUL!BH340)</f>
        <v>0</v>
      </c>
      <c r="P340" s="147" t="str">
        <f>IF($A$2=1,IF(SP_SUL!BJ340="","*",SP_SUL!BJ340),IF(SP_SUL!BK340="","*",SP_SUL!BK340))</f>
        <v>Cancelado CCO - priorização da circulação de trens</v>
      </c>
    </row>
    <row r="341" spans="1:16">
      <c r="A341" s="82">
        <f>IF(SP_SUL!B341="","*",SP_SUL!B341)</f>
        <v>46066</v>
      </c>
      <c r="B341" s="83" t="str">
        <f>IF(SP_SUL!X341="","*",SP_SUL!X341)</f>
        <v>Contrato</v>
      </c>
      <c r="C341" s="83" t="str">
        <f>IF(SP_SUL!S341="","*",SP_SUL!S341)</f>
        <v>SP SUL</v>
      </c>
      <c r="D341" s="83" t="str">
        <f>IF(SP_SUL!T341="","*",SP_SUL!T341)</f>
        <v>ZEV-ZPT</v>
      </c>
      <c r="E341" s="83" t="str">
        <f>IF(SP_SUL!D341="","*",SP_SUL!D341)</f>
        <v>LEANDRO (TP-727)</v>
      </c>
      <c r="F341" s="83" t="str">
        <f>IF(SP_SUL!H341="","*",SP_SUL!H341)</f>
        <v>-</v>
      </c>
      <c r="G341" s="83" t="str">
        <f>IF(SP_SUL!M341="","*",SP_SUL!M341)</f>
        <v>ZXW-ZGP</v>
      </c>
      <c r="H341" s="116">
        <f>IF(SP_SUL!K341="","*",SP_SUL!K341)</f>
        <v>87.25</v>
      </c>
      <c r="I341" s="113">
        <f>IF(SP_SUL!O341="","*",SP_SUL!O341)</f>
        <v>0.45833333333333331</v>
      </c>
      <c r="J341" s="113">
        <f>IF(SP_SUL!P341="","*",SP_SUL!P341)</f>
        <v>0.16666666666666666</v>
      </c>
      <c r="K341" s="83" t="str">
        <f>IF(SP_SUL!AK341="","*",SP_SUL!AK341)</f>
        <v>-</v>
      </c>
      <c r="L341" s="83" t="str">
        <f>IF(SP_SUL!AM341="","*",SP_SUL!AM341)</f>
        <v>ZXW-ZGP</v>
      </c>
      <c r="M341" s="83">
        <f>IF(SP_SUL!AP341="","*",SP_SUL!AP341)</f>
        <v>87.25</v>
      </c>
      <c r="N341" s="83" t="str">
        <f>IF(SP_SUL!AM341="","*",SP_SUL!AM341)</f>
        <v>ZXW-ZGP</v>
      </c>
      <c r="O341" s="110">
        <f>IF(SP_SUL!BH341="","*",SP_SUL!BH341)</f>
        <v>0</v>
      </c>
      <c r="P341" s="147" t="str">
        <f>IF($A$2=1,IF(SP_SUL!BJ341="","*",SP_SUL!BJ341),IF(SP_SUL!BK341="","*",SP_SUL!BK341))</f>
        <v>Cancelado CCO - priorização da circulação de trens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>
        <f>IF(SP_SUL!B343="","*",SP_SUL!B343)</f>
        <v>46066</v>
      </c>
      <c r="B343" s="83" t="str">
        <f>IF(SP_SUL!X343="","*",SP_SUL!X343)</f>
        <v>Contrato</v>
      </c>
      <c r="C343" s="83" t="str">
        <f>IF(SP_SUL!S343="","*",SP_SUL!S343)</f>
        <v>SP SUL</v>
      </c>
      <c r="D343" s="83" t="str">
        <f>IF(SP_SUL!T343="","*",SP_SUL!T343)</f>
        <v>ZEV-ZPT</v>
      </c>
      <c r="E343" s="83" t="str">
        <f>IF(SP_SUL!D343="","*",SP_SUL!D343)</f>
        <v>MODERNIZAÇÃO SERRA</v>
      </c>
      <c r="F343" s="83" t="str">
        <f>IF(SP_SUL!H343="","*",SP_SUL!H343)</f>
        <v>-</v>
      </c>
      <c r="G343" s="83" t="str">
        <f>IF(SP_SUL!M343="","*",SP_SUL!M343)</f>
        <v>ZGP-ZPT</v>
      </c>
      <c r="H343" s="116">
        <f>IF(SP_SUL!K343="","*",SP_SUL!K343)</f>
        <v>102.1</v>
      </c>
      <c r="I343" s="113">
        <f>IF(SP_SUL!O343="","*",SP_SUL!O343)</f>
        <v>0.33333333333333331</v>
      </c>
      <c r="J343" s="113">
        <f>IF(SP_SUL!P343="","*",SP_SUL!P343)</f>
        <v>0.22916666666666666</v>
      </c>
      <c r="K343" s="83" t="str">
        <f>IF(SP_SUL!AK343="","*",SP_SUL!AK343)</f>
        <v>-</v>
      </c>
      <c r="L343" s="83" t="str">
        <f>IF(SP_SUL!AM343="","*",SP_SUL!AM343)</f>
        <v>ZGP-ZPT</v>
      </c>
      <c r="M343" s="83">
        <f>IF(SP_SUL!AP343="","*",SP_SUL!AP343)</f>
        <v>102.1</v>
      </c>
      <c r="N343" s="83" t="str">
        <f>IF(SP_SUL!AM343="","*",SP_SUL!AM343)</f>
        <v>ZGP-ZPT</v>
      </c>
      <c r="O343" s="110">
        <f>IF(SP_SUL!BH343="","*",SP_SUL!BH343)</f>
        <v>0</v>
      </c>
      <c r="P343" s="147" t="str">
        <f>IF($A$2=1,IF(SP_SUL!BJ343="","*",SP_SUL!BJ343),IF(SP_SUL!BK343="","*",SP_SUL!BK343))</f>
        <v>Cancelado CCO - priorização da circulação de trens</v>
      </c>
    </row>
    <row r="344" spans="1:16">
      <c r="A344" s="82">
        <f>IF(SP_SUL!B344="","*",SP_SUL!B344)</f>
        <v>46066</v>
      </c>
      <c r="B344" s="83" t="str">
        <f>IF(SP_SUL!X344="","*",SP_SUL!X344)</f>
        <v>Oportunidade</v>
      </c>
      <c r="C344" s="83" t="str">
        <f>IF(SP_SUL!S344="","*",SP_SUL!S344)</f>
        <v>SP SUL</v>
      </c>
      <c r="D344" s="83" t="str">
        <f>IF(SP_SUL!T344="","*",SP_SUL!T344)</f>
        <v>ZPT-ZPG</v>
      </c>
      <c r="E344" s="83" t="str">
        <f>IF(SP_SUL!D344="","*",SP_SUL!D344)</f>
        <v>EXPANSÃO TURMA 1</v>
      </c>
      <c r="F344" s="83" t="str">
        <f>IF(SP_SUL!H344="","*",SP_SUL!H344)</f>
        <v>-</v>
      </c>
      <c r="G344" s="83" t="str">
        <f>IF(SP_SUL!M344="","*",SP_SUL!M344)</f>
        <v>PAT-ZGM</v>
      </c>
      <c r="H344" s="116">
        <f>IF(SP_SUL!K344="","*",SP_SUL!K344)</f>
        <v>108.76</v>
      </c>
      <c r="I344" s="113">
        <f>IF(SP_SUL!O344="","*",SP_SUL!O344)</f>
        <v>0.35416666666666669</v>
      </c>
      <c r="J344" s="113">
        <f>IF(SP_SUL!P344="","*",SP_SUL!P344)</f>
        <v>8.3333333333333329E-2</v>
      </c>
      <c r="K344" s="83" t="str">
        <f>IF(SP_SUL!AK344="","*",SP_SUL!AK344)</f>
        <v>-</v>
      </c>
      <c r="L344" s="83" t="str">
        <f>IF(SP_SUL!AM344="","*",SP_SUL!AM344)</f>
        <v>PAT-ZGM</v>
      </c>
      <c r="M344" s="83">
        <f>IF(SP_SUL!AP344="","*",SP_SUL!AP344)</f>
        <v>108.76</v>
      </c>
      <c r="N344" s="83" t="str">
        <f>IF(SP_SUL!AM344="","*",SP_SUL!AM344)</f>
        <v>PAT-ZGM</v>
      </c>
      <c r="O344" s="110">
        <f>IF(SP_SUL!BH344="","*",SP_SUL!BH344)</f>
        <v>2</v>
      </c>
      <c r="P344" s="147" t="str">
        <f>IF($A$2=1,IF(SP_SUL!BJ344="","*",SP_SUL!BJ344),IF(SP_SUL!BK344="","*",SP_SUL!BK344))</f>
        <v>TP pronto 08h00  / Realizado intervalo das 09h58 até 11h28</v>
      </c>
    </row>
    <row r="345" spans="1:16">
      <c r="A345" s="82">
        <f>IF(SP_SUL!B345="","*",SP_SUL!B345)</f>
        <v>46066</v>
      </c>
      <c r="B345" s="83" t="str">
        <f>IF(SP_SUL!X345="","*",SP_SUL!X345)</f>
        <v>Oportunidade</v>
      </c>
      <c r="C345" s="83" t="str">
        <f>IF(SP_SUL!S345="","*",SP_SUL!S345)</f>
        <v>SP SUL</v>
      </c>
      <c r="D345" s="83" t="str">
        <f>IF(SP_SUL!T345="","*",SP_SUL!T345)</f>
        <v>ZPT-ZPG</v>
      </c>
      <c r="E345" s="83" t="str">
        <f>IF(SP_SUL!D345="","*",SP_SUL!D345)</f>
        <v>RAFAEL (TP-695)</v>
      </c>
      <c r="F345" s="83" t="str">
        <f>IF(SP_SUL!H345="","*",SP_SUL!H345)</f>
        <v>-</v>
      </c>
      <c r="G345" s="83" t="str">
        <f>IF(SP_SUL!M345="","*",SP_SUL!M345)</f>
        <v>ZGM-ZZV</v>
      </c>
      <c r="H345" s="116">
        <f>IF(SP_SUL!K345="","*",SP_SUL!K345)</f>
        <v>116.81</v>
      </c>
      <c r="I345" s="113">
        <f>IF(SP_SUL!O345="","*",SP_SUL!O345)</f>
        <v>0.45833333333333331</v>
      </c>
      <c r="J345" s="113">
        <f>IF(SP_SUL!P345="","*",SP_SUL!P345)</f>
        <v>8.3333333333333329E-2</v>
      </c>
      <c r="K345" s="83" t="str">
        <f>IF(SP_SUL!AK345="","*",SP_SUL!AK345)</f>
        <v>-</v>
      </c>
      <c r="L345" s="83" t="str">
        <f>IF(SP_SUL!AM345="","*",SP_SUL!AM345)</f>
        <v>ZGM-ZZV</v>
      </c>
      <c r="M345" s="83">
        <f>IF(SP_SUL!AP345="","*",SP_SUL!AP345)</f>
        <v>116.81</v>
      </c>
      <c r="N345" s="83" t="str">
        <f>IF(SP_SUL!AM345="","*",SP_SUL!AM345)</f>
        <v>ZGM-ZZV</v>
      </c>
      <c r="O345" s="110">
        <f>IF(SP_SUL!BH345="","*",SP_SUL!BH345)</f>
        <v>1</v>
      </c>
      <c r="P345" s="147" t="str">
        <f>IF($A$2=1,IF(SP_SUL!BJ345="","*",SP_SUL!BJ345),IF(SP_SUL!BK345="","*",SP_SUL!BK345))</f>
        <v>TP pronto 12h34 / Concedido intervalo fracionado das 13h32 até 14h42 e proxima faixa após R40</v>
      </c>
    </row>
    <row r="346" spans="1:16">
      <c r="A346" s="82">
        <f>IF(SP_SUL!B346="","*",SP_SUL!B346)</f>
        <v>46066</v>
      </c>
      <c r="B346" s="83" t="str">
        <f>IF(SP_SUL!X346="","*",SP_SUL!X346)</f>
        <v>Oportunidade</v>
      </c>
      <c r="C346" s="83" t="str">
        <f>IF(SP_SUL!S346="","*",SP_SUL!S346)</f>
        <v>SP SUL</v>
      </c>
      <c r="D346" s="83" t="str">
        <f>IF(SP_SUL!T346="","*",SP_SUL!T346)</f>
        <v>ZKE-ZEV</v>
      </c>
      <c r="E346" s="83" t="str">
        <f>IF(SP_SUL!D346="","*",SP_SUL!D346)</f>
        <v>CLEBISON (TP-728)</v>
      </c>
      <c r="F346" s="83" t="str">
        <f>IF(SP_SUL!H346="","*",SP_SUL!H346)</f>
        <v>-</v>
      </c>
      <c r="G346" s="83" t="str">
        <f>IF(SP_SUL!M346="","*",SP_SUL!M346)</f>
        <v>ZKW-ZLU</v>
      </c>
      <c r="H346" s="116">
        <f>IF(SP_SUL!K346="","*",SP_SUL!K346)</f>
        <v>102.5</v>
      </c>
      <c r="I346" s="113">
        <f>IF(SP_SUL!O346="","*",SP_SUL!O346)</f>
        <v>0.45833333333333331</v>
      </c>
      <c r="J346" s="113">
        <f>IF(SP_SUL!P346="","*",SP_SUL!P346)</f>
        <v>6.9444444444444447E-4</v>
      </c>
      <c r="K346" s="83" t="str">
        <f>IF(SP_SUL!AK346="","*",SP_SUL!AK346)</f>
        <v>-</v>
      </c>
      <c r="L346" s="83" t="str">
        <f>IF(SP_SUL!AM346="","*",SP_SUL!AM346)</f>
        <v>ZKW-ZLU</v>
      </c>
      <c r="M346" s="83">
        <f>IF(SP_SUL!AP346="","*",SP_SUL!AP346)</f>
        <v>102.5</v>
      </c>
      <c r="N346" s="83" t="str">
        <f>IF(SP_SUL!AM346="","*",SP_SUL!AM346)</f>
        <v>ZKW-ZLU</v>
      </c>
      <c r="O346" s="110">
        <f>IF(SP_SUL!BH346="","*",SP_SUL!BH346)</f>
        <v>1</v>
      </c>
      <c r="P346" s="147" t="str">
        <f>IF($A$2=1,IF(SP_SUL!BJ346="","*",SP_SUL!BJ346),IF(SP_SUL!BK346="","*",SP_SUL!BK346))</f>
        <v>Em intervalo das 12h09 até 15h09</v>
      </c>
    </row>
    <row r="347" spans="1:16">
      <c r="A347" s="82">
        <f>IF(SP_SUL!B347="","*",SP_SUL!B347)</f>
        <v>46066</v>
      </c>
      <c r="B347" s="83" t="str">
        <f>IF(SP_SUL!X347="","*",SP_SUL!X347)</f>
        <v>Oportunidade</v>
      </c>
      <c r="C347" s="83" t="str">
        <f>IF(SP_SUL!S347="","*",SP_SUL!S347)</f>
        <v>SP SUL</v>
      </c>
      <c r="D347" s="83" t="str">
        <f>IF(SP_SUL!T347="","*",SP_SUL!T347)</f>
        <v>ZKE-ZEV</v>
      </c>
      <c r="E347" s="83" t="str">
        <f>IF(SP_SUL!D347="","*",SP_SUL!D347)</f>
        <v>ISMAEL(TP-726)</v>
      </c>
      <c r="F347" s="83" t="str">
        <f>IF(SP_SUL!H347="","*",SP_SUL!H347)</f>
        <v>-</v>
      </c>
      <c r="G347" s="83" t="str">
        <f>IF(SP_SUL!M347="","*",SP_SUL!M347)</f>
        <v>ZKW-ZLU</v>
      </c>
      <c r="H347" s="116">
        <f>IF(SP_SUL!K347="","*",SP_SUL!K347)</f>
        <v>102.5</v>
      </c>
      <c r="I347" s="113">
        <f>IF(SP_SUL!O347="","*",SP_SUL!O347)</f>
        <v>0.45833333333333331</v>
      </c>
      <c r="J347" s="113">
        <f>IF(SP_SUL!P347="","*",SP_SUL!P347)</f>
        <v>6.9444444444444447E-4</v>
      </c>
      <c r="K347" s="83" t="str">
        <f>IF(SP_SUL!AK347="","*",SP_SUL!AK347)</f>
        <v>-</v>
      </c>
      <c r="L347" s="83" t="str">
        <f>IF(SP_SUL!AM347="","*",SP_SUL!AM347)</f>
        <v>ZKW-ZLU</v>
      </c>
      <c r="M347" s="83">
        <f>IF(SP_SUL!AP347="","*",SP_SUL!AP347)</f>
        <v>102.5</v>
      </c>
      <c r="N347" s="83" t="str">
        <f>IF(SP_SUL!AM347="","*",SP_SUL!AM347)</f>
        <v>ZKW-ZLU</v>
      </c>
      <c r="O347" s="110">
        <f>IF(SP_SUL!BH347="","*",SP_SUL!BH347)</f>
        <v>1</v>
      </c>
      <c r="P347" s="147" t="str">
        <f>IF($A$2=1,IF(SP_SUL!BJ347="","*",SP_SUL!BJ347),IF(SP_SUL!BK347="","*",SP_SUL!BK347))</f>
        <v>Em intervalo das 12h09 até 15h09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>
        <f>IF(SP_SUL!B350="","*",SP_SUL!B350)</f>
        <v>46067</v>
      </c>
      <c r="B350" s="83" t="str">
        <f>IF(SP_SUL!X350="","*",SP_SUL!X350)</f>
        <v>Oportunidade</v>
      </c>
      <c r="C350" s="83" t="str">
        <f>IF(SP_SUL!S350="","*",SP_SUL!S350)</f>
        <v>SP SUL</v>
      </c>
      <c r="D350" s="83" t="str">
        <f>IF(SP_SUL!T350="","*",SP_SUL!T350)</f>
        <v>ZBV-ZRX</v>
      </c>
      <c r="E350" s="83" t="str">
        <f>IF(SP_SUL!D350="","*",SP_SUL!D350)</f>
        <v>KLECIO (TP-699)</v>
      </c>
      <c r="F350" s="83" t="str">
        <f>IF(SP_SUL!H350="","*",SP_SUL!H350)</f>
        <v>-</v>
      </c>
      <c r="G350" s="83" t="str">
        <f>IF(SP_SUL!M350="","*",SP_SUL!M350)</f>
        <v>ZSW-ZTT</v>
      </c>
      <c r="H350" s="116">
        <f>IF(SP_SUL!K350="","*",SP_SUL!K350)</f>
        <v>92</v>
      </c>
      <c r="I350" s="113">
        <f>IF(SP_SUL!O350="","*",SP_SUL!O350)</f>
        <v>0.35416666666666669</v>
      </c>
      <c r="J350" s="113">
        <f>IF(SP_SUL!P350="","*",SP_SUL!P350)</f>
        <v>6.25E-2</v>
      </c>
      <c r="K350" s="83" t="str">
        <f>IF(SP_SUL!AK350="","*",SP_SUL!AK350)</f>
        <v>-</v>
      </c>
      <c r="L350" s="83" t="str">
        <f>IF(SP_SUL!AM350="","*",SP_SUL!AM350)</f>
        <v>ZSW-ZTT</v>
      </c>
      <c r="M350" s="83">
        <f>IF(SP_SUL!AP350="","*",SP_SUL!AP350)</f>
        <v>92</v>
      </c>
      <c r="N350" s="83" t="str">
        <f>IF(SP_SUL!AM350="","*",SP_SUL!AM350)</f>
        <v>ZSW-ZTT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>
        <f>IF(SP_SUL!B352="","*",SP_SUL!B352)</f>
        <v>46067</v>
      </c>
      <c r="B352" s="83" t="str">
        <f>IF(SP_SUL!X352="","*",SP_SUL!X352)</f>
        <v>Oportunidade</v>
      </c>
      <c r="C352" s="83" t="str">
        <f>IF(SP_SUL!S352="","*",SP_SUL!S352)</f>
        <v>SP SUL</v>
      </c>
      <c r="D352" s="83" t="str">
        <f>IF(SP_SUL!T352="","*",SP_SUL!T352)</f>
        <v>ZBV-ZKE</v>
      </c>
      <c r="E352" s="83" t="str">
        <f>IF(SP_SUL!D352="","*",SP_SUL!D352)</f>
        <v>ROGÉRIO (TP-730)</v>
      </c>
      <c r="F352" s="83" t="str">
        <f>IF(SP_SUL!H352="","*",SP_SUL!H352)</f>
        <v>-</v>
      </c>
      <c r="G352" s="83" t="str">
        <f>IF(SP_SUL!M352="","*",SP_SUL!M352)</f>
        <v>ZYU-ZST</v>
      </c>
      <c r="H352" s="116">
        <f>IF(SP_SUL!K352="","*",SP_SUL!K352)</f>
        <v>206.9</v>
      </c>
      <c r="I352" s="113">
        <f>IF(SP_SUL!O352="","*",SP_SUL!O352)</f>
        <v>0.41666666666666669</v>
      </c>
      <c r="J352" s="113">
        <f>IF(SP_SUL!P352="","*",SP_SUL!P352)</f>
        <v>8.3333333333333329E-2</v>
      </c>
      <c r="K352" s="83" t="str">
        <f>IF(SP_SUL!AK352="","*",SP_SUL!AK352)</f>
        <v>-</v>
      </c>
      <c r="L352" s="83" t="str">
        <f>IF(SP_SUL!AM352="","*",SP_SUL!AM352)</f>
        <v>ZYU-ZST</v>
      </c>
      <c r="M352" s="83">
        <f>IF(SP_SUL!AP352="","*",SP_SUL!AP352)</f>
        <v>206.9</v>
      </c>
      <c r="N352" s="83" t="str">
        <f>IF(SP_SUL!AM352="","*",SP_SUL!AM352)</f>
        <v>ZYU-ZST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>
        <f>IF(SP_SUL!B353="","*",SP_SUL!B353)</f>
        <v>46067</v>
      </c>
      <c r="B353" s="83" t="str">
        <f>IF(SP_SUL!X353="","*",SP_SUL!X353)</f>
        <v>Oportunidade</v>
      </c>
      <c r="C353" s="83" t="str">
        <f>IF(SP_SUL!S353="","*",SP_SUL!S353)</f>
        <v>SP SUL</v>
      </c>
      <c r="D353" s="83" t="str">
        <f>IF(SP_SUL!T353="","*",SP_SUL!T353)</f>
        <v>ZBV-ZKE</v>
      </c>
      <c r="E353" s="83" t="str">
        <f>IF(SP_SUL!D353="","*",SP_SUL!D353)</f>
        <v>V93</v>
      </c>
      <c r="F353" s="83" t="str">
        <f>IF(SP_SUL!H353="","*",SP_SUL!H353)</f>
        <v>ZYU1</v>
      </c>
      <c r="G353" s="83" t="str">
        <f>IF(SP_SUL!M353="","*",SP_SUL!M353)</f>
        <v>ZYU-ZST</v>
      </c>
      <c r="H353" s="116">
        <f>IF(SP_SUL!K353="","*",SP_SUL!K353)</f>
        <v>204.4</v>
      </c>
      <c r="I353" s="113">
        <f>IF(SP_SUL!O353="","*",SP_SUL!O353)</f>
        <v>0.375</v>
      </c>
      <c r="J353" s="113">
        <f>IF(SP_SUL!P353="","*",SP_SUL!P353)</f>
        <v>8.3333333333333329E-2</v>
      </c>
      <c r="K353" s="83" t="str">
        <f>IF(SP_SUL!AK353="","*",SP_SUL!AK353)</f>
        <v>ZYU1</v>
      </c>
      <c r="L353" s="83" t="str">
        <f>IF(SP_SUL!AM353="","*",SP_SUL!AM353)</f>
        <v>ZYU-ZST</v>
      </c>
      <c r="M353" s="83">
        <f>IF(SP_SUL!AP353="","*",SP_SUL!AP353)</f>
        <v>204.4</v>
      </c>
      <c r="N353" s="83" t="str">
        <f>IF(SP_SUL!AM353="","*",SP_SUL!AM353)</f>
        <v>ZYU-ZST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>
        <f>IF(SP_SUL!B354="","*",SP_SUL!B354)</f>
        <v>46067</v>
      </c>
      <c r="B354" s="83" t="str">
        <f>IF(SP_SUL!X354="","*",SP_SUL!X354)</f>
        <v>Oportunidade</v>
      </c>
      <c r="C354" s="83" t="str">
        <f>IF(SP_SUL!S354="","*",SP_SUL!S354)</f>
        <v>SP SUL</v>
      </c>
      <c r="D354" s="83" t="str">
        <f>IF(SP_SUL!T354="","*",SP_SUL!T354)</f>
        <v>ZBV-ZKE</v>
      </c>
      <c r="E354" s="83" t="str">
        <f>IF(SP_SUL!D354="","*",SP_SUL!D354)</f>
        <v>ROBSON (TF-701)</v>
      </c>
      <c r="F354" s="83" t="str">
        <f>IF(SP_SUL!H354="","*",SP_SUL!H354)</f>
        <v>-</v>
      </c>
      <c r="G354" s="83" t="str">
        <f>IF(SP_SUL!M354="","*",SP_SUL!M354)</f>
        <v>ZDY-ZFY</v>
      </c>
      <c r="H354" s="116">
        <f>IF(SP_SUL!K354="","*",SP_SUL!K354)</f>
        <v>190.3</v>
      </c>
      <c r="I354" s="113">
        <f>IF(SP_SUL!O354="","*",SP_SUL!O354)</f>
        <v>0.375</v>
      </c>
      <c r="J354" s="113">
        <f>IF(SP_SUL!P354="","*",SP_SUL!P354)</f>
        <v>8.3333333333333329E-2</v>
      </c>
      <c r="K354" s="83" t="str">
        <f>IF(SP_SUL!AK354="","*",SP_SUL!AK354)</f>
        <v>-</v>
      </c>
      <c r="L354" s="83" t="str">
        <f>IF(SP_SUL!AM354="","*",SP_SUL!AM354)</f>
        <v>ZDY-ZFY</v>
      </c>
      <c r="M354" s="83">
        <f>IF(SP_SUL!AP354="","*",SP_SUL!AP354)</f>
        <v>190.3</v>
      </c>
      <c r="N354" s="83" t="str">
        <f>IF(SP_SUL!AM354="","*",SP_SUL!AM354)</f>
        <v>ZDY-ZFY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>
        <f>IF(SP_SUL!B355="","*",SP_SUL!B355)</f>
        <v>46067</v>
      </c>
      <c r="B355" s="83" t="str">
        <f>IF(SP_SUL!X355="","*",SP_SUL!X355)</f>
        <v>Oportunidade</v>
      </c>
      <c r="C355" s="83" t="str">
        <f>IF(SP_SUL!S355="","*",SP_SUL!S355)</f>
        <v>SP SUL</v>
      </c>
      <c r="D355" s="83" t="str">
        <f>IF(SP_SUL!T355="","*",SP_SUL!T355)</f>
        <v>ZBV-ZKE</v>
      </c>
      <c r="E355" s="83" t="str">
        <f>IF(SP_SUL!D355="","*",SP_SUL!D355)</f>
        <v>JACIANO (TF-674)</v>
      </c>
      <c r="F355" s="83" t="str">
        <f>IF(SP_SUL!H355="","*",SP_SUL!H355)</f>
        <v>-</v>
      </c>
      <c r="G355" s="83" t="str">
        <f>IF(SP_SUL!M355="","*",SP_SUL!M355)</f>
        <v>ZDY-ZFY</v>
      </c>
      <c r="H355" s="116">
        <f>IF(SP_SUL!K355="","*",SP_SUL!K355)</f>
        <v>191</v>
      </c>
      <c r="I355" s="113">
        <f>IF(SP_SUL!O355="","*",SP_SUL!O355)</f>
        <v>0.375</v>
      </c>
      <c r="J355" s="113">
        <f>IF(SP_SUL!P355="","*",SP_SUL!P355)</f>
        <v>8.3333333333333329E-2</v>
      </c>
      <c r="K355" s="83" t="str">
        <f>IF(SP_SUL!AK355="","*",SP_SUL!AK355)</f>
        <v>-</v>
      </c>
      <c r="L355" s="83" t="str">
        <f>IF(SP_SUL!AM355="","*",SP_SUL!AM355)</f>
        <v>ZDY-ZFY</v>
      </c>
      <c r="M355" s="83">
        <f>IF(SP_SUL!AP355="","*",SP_SUL!AP355)</f>
        <v>191</v>
      </c>
      <c r="N355" s="83" t="str">
        <f>IF(SP_SUL!AM355="","*",SP_SUL!AM355)</f>
        <v>ZDY-ZFY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>
        <f>IF(SP_SUL!B357="","*",SP_SUL!B357)</f>
        <v>46067</v>
      </c>
      <c r="B357" s="83" t="str">
        <f>IF(SP_SUL!X357="","*",SP_SUL!X357)</f>
        <v>Oportunidade</v>
      </c>
      <c r="C357" s="83" t="str">
        <f>IF(SP_SUL!S357="","*",SP_SUL!S357)</f>
        <v>SP SUL</v>
      </c>
      <c r="D357" s="83" t="str">
        <f>IF(SP_SUL!T357="","*",SP_SUL!T357)</f>
        <v>ZKE-ZEV</v>
      </c>
      <c r="E357" s="83" t="str">
        <f>IF(SP_SUL!D357="","*",SP_SUL!D357)</f>
        <v>E17</v>
      </c>
      <c r="F357" s="83" t="str">
        <f>IF(SP_SUL!H357="","*",SP_SUL!H357)</f>
        <v>102ZKW2</v>
      </c>
      <c r="G357" s="83" t="str">
        <f>IF(SP_SUL!M357="","*",SP_SUL!M357)</f>
        <v>ZKW-ZLU</v>
      </c>
      <c r="H357" s="116">
        <f>IF(SP_SUL!K357="","*",SP_SUL!K357)</f>
        <v>100.95099999999999</v>
      </c>
      <c r="I357" s="113">
        <f>IF(SP_SUL!O357="","*",SP_SUL!O357)</f>
        <v>0.39583333333333331</v>
      </c>
      <c r="J357" s="113">
        <f>IF(SP_SUL!P357="","*",SP_SUL!P357)</f>
        <v>0.125</v>
      </c>
      <c r="K357" s="83" t="str">
        <f>IF(SP_SUL!AK357="","*",SP_SUL!AK357)</f>
        <v>102ZKW2</v>
      </c>
      <c r="L357" s="83" t="str">
        <f>IF(SP_SUL!AM357="","*",SP_SUL!AM357)</f>
        <v>ZKW-ZLU</v>
      </c>
      <c r="M357" s="83">
        <f>IF(SP_SUL!AP357="","*",SP_SUL!AP357)</f>
        <v>100.95099999999999</v>
      </c>
      <c r="N357" s="83" t="str">
        <f>IF(SP_SUL!AM357="","*",SP_SUL!AM357)</f>
        <v>ZKW-ZLU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>
        <f>IF(SP_SUL!B358="","*",SP_SUL!B358)</f>
        <v>46067</v>
      </c>
      <c r="B358" s="83" t="str">
        <f>IF(SP_SUL!X358="","*",SP_SUL!X358)</f>
        <v>Oportunidade</v>
      </c>
      <c r="C358" s="83" t="str">
        <f>IF(SP_SUL!S358="","*",SP_SUL!S358)</f>
        <v>SP SUL</v>
      </c>
      <c r="D358" s="83" t="str">
        <f>IF(SP_SUL!T358="","*",SP_SUL!T358)</f>
        <v>ZKE-ZEV</v>
      </c>
      <c r="E358" s="83" t="str">
        <f>IF(SP_SUL!D358="","*",SP_SUL!D358)</f>
        <v>W60</v>
      </c>
      <c r="F358" s="83" t="str">
        <f>IF(SP_SUL!H358="","*",SP_SUL!H358)</f>
        <v>102ZKW2</v>
      </c>
      <c r="G358" s="83" t="str">
        <f>IF(SP_SUL!M358="","*",SP_SUL!M358)</f>
        <v>ZKW-ZLU</v>
      </c>
      <c r="H358" s="116">
        <f>IF(SP_SUL!K358="","*",SP_SUL!K358)</f>
        <v>103.6</v>
      </c>
      <c r="I358" s="113">
        <f>IF(SP_SUL!O358="","*",SP_SUL!O358)</f>
        <v>0.39583333333333331</v>
      </c>
      <c r="J358" s="113">
        <f>IF(SP_SUL!P358="","*",SP_SUL!P358)</f>
        <v>4.1666666666666664E-2</v>
      </c>
      <c r="K358" s="83" t="str">
        <f>IF(SP_SUL!AK358="","*",SP_SUL!AK358)</f>
        <v>102ZKW2</v>
      </c>
      <c r="L358" s="83" t="str">
        <f>IF(SP_SUL!AM358="","*",SP_SUL!AM358)</f>
        <v>ZKW-ZLU</v>
      </c>
      <c r="M358" s="83">
        <f>IF(SP_SUL!AP358="","*",SP_SUL!AP358)</f>
        <v>103.6</v>
      </c>
      <c r="N358" s="83" t="str">
        <f>IF(SP_SUL!AM358="","*",SP_SUL!AM358)</f>
        <v>ZKW-ZLU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>
        <f>IF(SP_SUL!B359="","*",SP_SUL!B359)</f>
        <v>46067</v>
      </c>
      <c r="B359" s="83" t="str">
        <f>IF(SP_SUL!X359="","*",SP_SUL!X359)</f>
        <v>Oportunidade</v>
      </c>
      <c r="C359" s="83" t="str">
        <f>IF(SP_SUL!S359="","*",SP_SUL!S359)</f>
        <v>SP SUL</v>
      </c>
      <c r="D359" s="83" t="str">
        <f>IF(SP_SUL!T359="","*",SP_SUL!T359)</f>
        <v>ZKE-ZEV</v>
      </c>
      <c r="E359" s="83" t="str">
        <f>IF(SP_SUL!D359="","*",SP_SUL!D359)</f>
        <v>DIEGO (TP-681)</v>
      </c>
      <c r="F359" s="83" t="str">
        <f>IF(SP_SUL!H359="","*",SP_SUL!H359)</f>
        <v>-</v>
      </c>
      <c r="G359" s="83" t="str">
        <f>IF(SP_SUL!M359="","*",SP_SUL!M359)</f>
        <v>ZKW-ZLU</v>
      </c>
      <c r="H359" s="116">
        <f>IF(SP_SUL!K359="","*",SP_SUL!K359)</f>
        <v>104.83</v>
      </c>
      <c r="I359" s="113">
        <f>IF(SP_SUL!O359="","*",SP_SUL!O359)</f>
        <v>0.45833333333333331</v>
      </c>
      <c r="J359" s="113">
        <f>IF(SP_SUL!P359="","*",SP_SUL!P359)</f>
        <v>8.3333333333333329E-2</v>
      </c>
      <c r="K359" s="83" t="str">
        <f>IF(SP_SUL!AK359="","*",SP_SUL!AK359)</f>
        <v>-</v>
      </c>
      <c r="L359" s="83" t="str">
        <f>IF(SP_SUL!AM359="","*",SP_SUL!AM359)</f>
        <v>ZKW-ZLU</v>
      </c>
      <c r="M359" s="83">
        <f>IF(SP_SUL!AP359="","*",SP_SUL!AP359)</f>
        <v>104.83</v>
      </c>
      <c r="N359" s="83" t="str">
        <f>IF(SP_SUL!AM359="","*",SP_SUL!AM359)</f>
        <v>ZKW-ZLU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>
        <f>IF(SP_SUL!B360="","*",SP_SUL!B360)</f>
        <v>46067</v>
      </c>
      <c r="B360" s="83" t="str">
        <f>IF(SP_SUL!X360="","*",SP_SUL!X360)</f>
        <v>Oportunidade</v>
      </c>
      <c r="C360" s="83" t="str">
        <f>IF(SP_SUL!S360="","*",SP_SUL!S360)</f>
        <v>SP SUL</v>
      </c>
      <c r="D360" s="83" t="str">
        <f>IF(SP_SUL!T360="","*",SP_SUL!T360)</f>
        <v>ZKE-ZEV</v>
      </c>
      <c r="E360" s="83" t="str">
        <f>IF(SP_SUL!D360="","*",SP_SUL!D360)</f>
        <v>V89</v>
      </c>
      <c r="F360" s="83" t="str">
        <f>IF(SP_SUL!H360="","*",SP_SUL!H360)</f>
        <v>102ZKW2</v>
      </c>
      <c r="G360" s="83" t="str">
        <f>IF(SP_SUL!M360="","*",SP_SUL!M360)</f>
        <v>ZEJ</v>
      </c>
      <c r="H360" s="116">
        <f>IF(SP_SUL!K360="","*",SP_SUL!K360)</f>
        <v>146</v>
      </c>
      <c r="I360" s="113">
        <f>IF(SP_SUL!O360="","*",SP_SUL!O360)</f>
        <v>0.375</v>
      </c>
      <c r="J360" s="113">
        <f>IF(SP_SUL!P360="","*",SP_SUL!P360)</f>
        <v>8.3333333333333329E-2</v>
      </c>
      <c r="K360" s="83" t="str">
        <f>IF(SP_SUL!AK360="","*",SP_SUL!AK360)</f>
        <v>102ZKW2</v>
      </c>
      <c r="L360" s="83" t="str">
        <f>IF(SP_SUL!AM360="","*",SP_SUL!AM360)</f>
        <v>ZEJ</v>
      </c>
      <c r="M360" s="83">
        <f>IF(SP_SUL!AP360="","*",SP_SUL!AP360)</f>
        <v>146</v>
      </c>
      <c r="N360" s="83" t="str">
        <f>IF(SP_SUL!AM360="","*",SP_SUL!AM360)</f>
        <v>ZEJ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>
        <f>IF(SP_SUL!B361="","*",SP_SUL!B361)</f>
        <v>46067</v>
      </c>
      <c r="B361" s="83" t="str">
        <f>IF(SP_SUL!X361="","*",SP_SUL!X361)</f>
        <v>Oportunidade</v>
      </c>
      <c r="C361" s="83" t="str">
        <f>IF(SP_SUL!S361="","*",SP_SUL!S361)</f>
        <v>SP SUL</v>
      </c>
      <c r="D361" s="83" t="str">
        <f>IF(SP_SUL!T361="","*",SP_SUL!T361)</f>
        <v>ZKE-ZEV</v>
      </c>
      <c r="E361" s="83" t="str">
        <f>IF(SP_SUL!D361="","*",SP_SUL!D361)</f>
        <v>CLEBISON (TP-728)</v>
      </c>
      <c r="F361" s="83" t="str">
        <f>IF(SP_SUL!H361="","*",SP_SUL!H361)</f>
        <v>-</v>
      </c>
      <c r="G361" s="83" t="str">
        <f>IF(SP_SUL!M361="","*",SP_SUL!M361)</f>
        <v>ZEJ-ZRB</v>
      </c>
      <c r="H361" s="116">
        <f>IF(SP_SUL!K361="","*",SP_SUL!K361)</f>
        <v>148.72999999999999</v>
      </c>
      <c r="I361" s="113">
        <f>IF(SP_SUL!O361="","*",SP_SUL!O361)</f>
        <v>0.45833333333333331</v>
      </c>
      <c r="J361" s="113">
        <f>IF(SP_SUL!P361="","*",SP_SUL!P361)</f>
        <v>8.3333333333333329E-2</v>
      </c>
      <c r="K361" s="83" t="str">
        <f>IF(SP_SUL!AK361="","*",SP_SUL!AK361)</f>
        <v>-</v>
      </c>
      <c r="L361" s="83" t="str">
        <f>IF(SP_SUL!AM361="","*",SP_SUL!AM361)</f>
        <v>ZEJ-ZRB</v>
      </c>
      <c r="M361" s="83">
        <f>IF(SP_SUL!AP361="","*",SP_SUL!AP361)</f>
        <v>148.72999999999999</v>
      </c>
      <c r="N361" s="83" t="str">
        <f>IF(SP_SUL!AM361="","*",SP_SUL!AM361)</f>
        <v>ZEJ-ZRB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>
        <f>IF(SP_SUL!B362="","*",SP_SUL!B362)</f>
        <v>46067</v>
      </c>
      <c r="B362" s="83" t="str">
        <f>IF(SP_SUL!X362="","*",SP_SUL!X362)</f>
        <v>Oportunidade</v>
      </c>
      <c r="C362" s="83" t="str">
        <f>IF(SP_SUL!S362="","*",SP_SUL!S362)</f>
        <v>SP SUL</v>
      </c>
      <c r="D362" s="83" t="str">
        <f>IF(SP_SUL!T362="","*",SP_SUL!T362)</f>
        <v>ZKE-ZEV</v>
      </c>
      <c r="E362" s="83" t="str">
        <f>IF(SP_SUL!D362="","*",SP_SUL!D362)</f>
        <v>ISMAEL(TP-726)</v>
      </c>
      <c r="F362" s="83" t="str">
        <f>IF(SP_SUL!H362="","*",SP_SUL!H362)</f>
        <v>*</v>
      </c>
      <c r="G362" s="83" t="str">
        <f>IF(SP_SUL!M362="","*",SP_SUL!M362)</f>
        <v>ZEJ-ZRB</v>
      </c>
      <c r="H362" s="116">
        <f>IF(SP_SUL!K362="","*",SP_SUL!K362)</f>
        <v>148.72999999999999</v>
      </c>
      <c r="I362" s="113">
        <f>IF(SP_SUL!O362="","*",SP_SUL!O362)</f>
        <v>0.45833333333333331</v>
      </c>
      <c r="J362" s="113">
        <f>IF(SP_SUL!P362="","*",SP_SUL!P362)</f>
        <v>8.3333333333333329E-2</v>
      </c>
      <c r="K362" s="83">
        <f>IF(SP_SUL!AK362="","*",SP_SUL!AK362)</f>
        <v>0</v>
      </c>
      <c r="L362" s="83" t="str">
        <f>IF(SP_SUL!AM362="","*",SP_SUL!AM362)</f>
        <v>ZEJ-ZRB</v>
      </c>
      <c r="M362" s="83">
        <f>IF(SP_SUL!AP362="","*",SP_SUL!AP362)</f>
        <v>148.72999999999999</v>
      </c>
      <c r="N362" s="83" t="str">
        <f>IF(SP_SUL!AM362="","*",SP_SUL!AM362)</f>
        <v>ZEJ-ZRB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>
        <f>IF(SP_SUL!B364="","*",SP_SUL!B364)</f>
        <v>46067</v>
      </c>
      <c r="B364" s="83" t="str">
        <f>IF(SP_SUL!X364="","*",SP_SUL!X364)</f>
        <v>Oportunidade</v>
      </c>
      <c r="C364" s="83" t="str">
        <f>IF(SP_SUL!S364="","*",SP_SUL!S364)</f>
        <v>SP SUL</v>
      </c>
      <c r="D364" s="83" t="str">
        <f>IF(SP_SUL!T364="","*",SP_SUL!T364)</f>
        <v>ZKE-ZEV</v>
      </c>
      <c r="E364" s="83" t="str">
        <f>IF(SP_SUL!D364="","*",SP_SUL!D364)</f>
        <v>MATEUS (TP-809)</v>
      </c>
      <c r="F364" s="83" t="str">
        <f>IF(SP_SUL!H364="","*",SP_SUL!H364)</f>
        <v>-</v>
      </c>
      <c r="G364" s="83" t="str">
        <f>IF(SP_SUL!M364="","*",SP_SUL!M364)</f>
        <v>ZWI-ZEM</v>
      </c>
      <c r="H364" s="116">
        <f>IF(SP_SUL!K364="","*",SP_SUL!K364)</f>
        <v>126.83</v>
      </c>
      <c r="I364" s="113">
        <f>IF(SP_SUL!O364="","*",SP_SUL!O364)</f>
        <v>0.35416666666666669</v>
      </c>
      <c r="J364" s="113">
        <f>IF(SP_SUL!P364="","*",SP_SUL!P364)</f>
        <v>8.3333333333333329E-2</v>
      </c>
      <c r="K364" s="83" t="str">
        <f>IF(SP_SUL!AK364="","*",SP_SUL!AK364)</f>
        <v>-</v>
      </c>
      <c r="L364" s="83" t="str">
        <f>IF(SP_SUL!AM364="","*",SP_SUL!AM364)</f>
        <v>ZWI-ZEM</v>
      </c>
      <c r="M364" s="83">
        <f>IF(SP_SUL!AP364="","*",SP_SUL!AP364)</f>
        <v>126.83</v>
      </c>
      <c r="N364" s="83" t="str">
        <f>IF(SP_SUL!AM364="","*",SP_SUL!AM364)</f>
        <v>ZWI-ZEM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>
        <f>IF(SP_SUL!B365="","*",SP_SUL!B365)</f>
        <v>46067</v>
      </c>
      <c r="B365" s="83" t="str">
        <f>IF(SP_SUL!X365="","*",SP_SUL!X365)</f>
        <v>Oportunidade</v>
      </c>
      <c r="C365" s="83" t="str">
        <f>IF(SP_SUL!S365="","*",SP_SUL!S365)</f>
        <v>SP SUL</v>
      </c>
      <c r="D365" s="83" t="str">
        <f>IF(SP_SUL!T365="","*",SP_SUL!T365)</f>
        <v>ZKE-ZEV</v>
      </c>
      <c r="E365" s="83" t="str">
        <f>IF(SP_SUL!D365="","*",SP_SUL!D365)</f>
        <v>ADENISON (TP-810)</v>
      </c>
      <c r="F365" s="83" t="str">
        <f>IF(SP_SUL!H365="","*",SP_SUL!H365)</f>
        <v>-</v>
      </c>
      <c r="G365" s="83" t="str">
        <f>IF(SP_SUL!M365="","*",SP_SUL!M365)</f>
        <v>ZWI-ZEM</v>
      </c>
      <c r="H365" s="116">
        <f>IF(SP_SUL!K365="","*",SP_SUL!K365)</f>
        <v>125.559</v>
      </c>
      <c r="I365" s="113">
        <f>IF(SP_SUL!O365="","*",SP_SUL!O365)</f>
        <v>0.35416666666666669</v>
      </c>
      <c r="J365" s="113">
        <f>IF(SP_SUL!P365="","*",SP_SUL!P365)</f>
        <v>8.3333333333333329E-2</v>
      </c>
      <c r="K365" s="83" t="str">
        <f>IF(SP_SUL!AK365="","*",SP_SUL!AK365)</f>
        <v>-</v>
      </c>
      <c r="L365" s="83" t="str">
        <f>IF(SP_SUL!AM365="","*",SP_SUL!AM365)</f>
        <v>ZWI-ZEM</v>
      </c>
      <c r="M365" s="83">
        <f>IF(SP_SUL!AP365="","*",SP_SUL!AP365)</f>
        <v>125.559</v>
      </c>
      <c r="N365" s="83" t="str">
        <f>IF(SP_SUL!AM365="","*",SP_SUL!AM365)</f>
        <v>ZWI-ZEM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>
        <f>IF(SP_SUL!B366="","*",SP_SUL!B366)</f>
        <v>46067</v>
      </c>
      <c r="B366" s="83" t="str">
        <f>IF(SP_SUL!X366="","*",SP_SUL!X366)</f>
        <v>Oportunidade</v>
      </c>
      <c r="C366" s="83" t="str">
        <f>IF(SP_SUL!S366="","*",SP_SUL!S366)</f>
        <v>SP SUL</v>
      </c>
      <c r="D366" s="83" t="str">
        <f>IF(SP_SUL!T366="","*",SP_SUL!T366)</f>
        <v>ZEV-ZPT</v>
      </c>
      <c r="E366" s="83" t="str">
        <f>IF(SP_SUL!D366="","*",SP_SUL!D366)</f>
        <v>JACIANO (TF-674)</v>
      </c>
      <c r="F366" s="83" t="str">
        <f>IF(SP_SUL!H366="","*",SP_SUL!H366)</f>
        <v>-</v>
      </c>
      <c r="G366" s="83" t="str">
        <f>IF(SP_SUL!M366="","*",SP_SUL!M366)</f>
        <v>ZEZ</v>
      </c>
      <c r="H366" s="116">
        <f>IF(SP_SUL!K366="","*",SP_SUL!K366)</f>
        <v>66.25</v>
      </c>
      <c r="I366" s="113">
        <f>IF(SP_SUL!O366="","*",SP_SUL!O366)</f>
        <v>0.41666666666666669</v>
      </c>
      <c r="J366" s="113">
        <f>IF(SP_SUL!P366="","*",SP_SUL!P366)</f>
        <v>8.3333333333333329E-2</v>
      </c>
      <c r="K366" s="83" t="str">
        <f>IF(SP_SUL!AK366="","*",SP_SUL!AK366)</f>
        <v>-</v>
      </c>
      <c r="L366" s="83" t="str">
        <f>IF(SP_SUL!AM366="","*",SP_SUL!AM366)</f>
        <v>ZEZ</v>
      </c>
      <c r="M366" s="83">
        <f>IF(SP_SUL!AP366="","*",SP_SUL!AP366)</f>
        <v>66.25</v>
      </c>
      <c r="N366" s="83" t="str">
        <f>IF(SP_SUL!AM366="","*",SP_SUL!AM366)</f>
        <v>ZEZ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>
        <f>IF(SP_SUL!B367="","*",SP_SUL!B367)</f>
        <v>46067</v>
      </c>
      <c r="B367" s="83" t="str">
        <f>IF(SP_SUL!X367="","*",SP_SUL!X367)</f>
        <v>Contrato</v>
      </c>
      <c r="C367" s="83" t="str">
        <f>IF(SP_SUL!S367="","*",SP_SUL!S367)</f>
        <v>SP SUL</v>
      </c>
      <c r="D367" s="83" t="str">
        <f>IF(SP_SUL!T367="","*",SP_SUL!T367)</f>
        <v>ZEV-ZPT</v>
      </c>
      <c r="E367" s="83" t="str">
        <f>IF(SP_SUL!D367="","*",SP_SUL!D367)</f>
        <v>W61</v>
      </c>
      <c r="F367" s="83" t="str">
        <f>IF(SP_SUL!H367="","*",SP_SUL!H367)</f>
        <v>K67ZEV2</v>
      </c>
      <c r="G367" s="83" t="str">
        <f>IF(SP_SUL!M367="","*",SP_SUL!M367)</f>
        <v>ZXW-ZGP</v>
      </c>
      <c r="H367" s="116">
        <f>IF(SP_SUL!K367="","*",SP_SUL!K367)</f>
        <v>83.7</v>
      </c>
      <c r="I367" s="113">
        <f>IF(SP_SUL!O367="","*",SP_SUL!O367)</f>
        <v>0.33333333333333331</v>
      </c>
      <c r="J367" s="113">
        <f>IF(SP_SUL!P367="","*",SP_SUL!P367)</f>
        <v>4.1666666666666664E-2</v>
      </c>
      <c r="K367" s="83" t="str">
        <f>IF(SP_SUL!AK367="","*",SP_SUL!AK367)</f>
        <v>K67ZEV2</v>
      </c>
      <c r="L367" s="83" t="str">
        <f>IF(SP_SUL!AM367="","*",SP_SUL!AM367)</f>
        <v>ZXW-ZGP</v>
      </c>
      <c r="M367" s="83">
        <f>IF(SP_SUL!AP367="","*",SP_SUL!AP367)</f>
        <v>83.7</v>
      </c>
      <c r="N367" s="83" t="str">
        <f>IF(SP_SUL!AM367="","*",SP_SUL!AM367)</f>
        <v>ZXW-ZGP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>
        <f>IF(SP_SUL!B368="","*",SP_SUL!B368)</f>
        <v>46067</v>
      </c>
      <c r="B368" s="83" t="str">
        <f>IF(SP_SUL!X368="","*",SP_SUL!X368)</f>
        <v>Oportunidade</v>
      </c>
      <c r="C368" s="83" t="str">
        <f>IF(SP_SUL!S368="","*",SP_SUL!S368)</f>
        <v>SP SUL</v>
      </c>
      <c r="D368" s="83" t="str">
        <f>IF(SP_SUL!T368="","*",SP_SUL!T368)</f>
        <v>ZPT-ZPG</v>
      </c>
      <c r="E368" s="83" t="str">
        <f>IF(SP_SUL!D368="","*",SP_SUL!D368)</f>
        <v>EXPANSÃO TURMA 1</v>
      </c>
      <c r="F368" s="83" t="str">
        <f>IF(SP_SUL!H368="","*",SP_SUL!H368)</f>
        <v>-</v>
      </c>
      <c r="G368" s="83" t="str">
        <f>IF(SP_SUL!M368="","*",SP_SUL!M368)</f>
        <v>PAT-ZGM</v>
      </c>
      <c r="H368" s="116">
        <f>IF(SP_SUL!K368="","*",SP_SUL!K368)</f>
        <v>108.79</v>
      </c>
      <c r="I368" s="113">
        <f>IF(SP_SUL!O368="","*",SP_SUL!O368)</f>
        <v>0.35416666666666669</v>
      </c>
      <c r="J368" s="113">
        <f>IF(SP_SUL!P368="","*",SP_SUL!P368)</f>
        <v>6.25E-2</v>
      </c>
      <c r="K368" s="83" t="str">
        <f>IF(SP_SUL!AK368="","*",SP_SUL!AK368)</f>
        <v>-</v>
      </c>
      <c r="L368" s="83" t="str">
        <f>IF(SP_SUL!AM368="","*",SP_SUL!AM368)</f>
        <v>PAT-ZGM</v>
      </c>
      <c r="M368" s="83">
        <f>IF(SP_SUL!AP368="","*",SP_SUL!AP368)</f>
        <v>108.79</v>
      </c>
      <c r="N368" s="83" t="str">
        <f>IF(SP_SUL!AM368="","*",SP_SUL!AM368)</f>
        <v>PAT-ZGM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>
        <f>IF(SP_SUL!B370="","*",SP_SUL!B370)</f>
        <v>46068</v>
      </c>
      <c r="B370" s="83" t="str">
        <f>IF(SP_SUL!X370="","*",SP_SUL!X370)</f>
        <v>Oportunidade</v>
      </c>
      <c r="C370" s="83" t="str">
        <f>IF(SP_SUL!S370="","*",SP_SUL!S370)</f>
        <v>SP SUL</v>
      </c>
      <c r="D370" s="83" t="str">
        <f>IF(SP_SUL!T370="","*",SP_SUL!T370)</f>
        <v>ZBV-ZKE</v>
      </c>
      <c r="E370" s="83" t="str">
        <f>IF(SP_SUL!D370="","*",SP_SUL!D370)</f>
        <v>V93</v>
      </c>
      <c r="F370" s="83" t="str">
        <f>IF(SP_SUL!H370="","*",SP_SUL!H370)</f>
        <v>ZYU1</v>
      </c>
      <c r="G370" s="83" t="str">
        <f>IF(SP_SUL!M370="","*",SP_SUL!M370)</f>
        <v>ZYU-ZST</v>
      </c>
      <c r="H370" s="116">
        <f>IF(SP_SUL!K370="","*",SP_SUL!K370)</f>
        <v>204.4</v>
      </c>
      <c r="I370" s="113">
        <f>IF(SP_SUL!O370="","*",SP_SUL!O370)</f>
        <v>0.375</v>
      </c>
      <c r="J370" s="113">
        <f>IF(SP_SUL!P370="","*",SP_SUL!P370)</f>
        <v>8.3333333333333329E-2</v>
      </c>
      <c r="K370" s="83" t="str">
        <f>IF(SP_SUL!AK370="","*",SP_SUL!AK370)</f>
        <v>ZYU1</v>
      </c>
      <c r="L370" s="83" t="str">
        <f>IF(SP_SUL!AM370="","*",SP_SUL!AM370)</f>
        <v>ZYU-ZST</v>
      </c>
      <c r="M370" s="83">
        <f>IF(SP_SUL!AP370="","*",SP_SUL!AP370)</f>
        <v>204.4</v>
      </c>
      <c r="N370" s="83" t="str">
        <f>IF(SP_SUL!AM370="","*",SP_SUL!AM370)</f>
        <v>ZYU-ZST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>
        <f>IF(SP_SUL!B371="","*",SP_SUL!B371)</f>
        <v>46068</v>
      </c>
      <c r="B371" s="83" t="str">
        <f>IF(SP_SUL!X371="","*",SP_SUL!X371)</f>
        <v>Oportunidade</v>
      </c>
      <c r="C371" s="83" t="str">
        <f>IF(SP_SUL!S371="","*",SP_SUL!S371)</f>
        <v>SP SUL</v>
      </c>
      <c r="D371" s="83" t="str">
        <f>IF(SP_SUL!T371="","*",SP_SUL!T371)</f>
        <v>ZKE-ZEV</v>
      </c>
      <c r="E371" s="83" t="str">
        <f>IF(SP_SUL!D371="","*",SP_SUL!D371)</f>
        <v>E17</v>
      </c>
      <c r="F371" s="83" t="str">
        <f>IF(SP_SUL!H371="","*",SP_SUL!H371)</f>
        <v>102ZKW2</v>
      </c>
      <c r="G371" s="83" t="str">
        <f>IF(SP_SUL!M371="","*",SP_SUL!M371)</f>
        <v>ZKW-ZLU</v>
      </c>
      <c r="H371" s="116">
        <f>IF(SP_SUL!K371="","*",SP_SUL!K371)</f>
        <v>100.95099999999999</v>
      </c>
      <c r="I371" s="113">
        <f>IF(SP_SUL!O371="","*",SP_SUL!O371)</f>
        <v>0.39583333333333331</v>
      </c>
      <c r="J371" s="113">
        <f>IF(SP_SUL!P371="","*",SP_SUL!P371)</f>
        <v>0.125</v>
      </c>
      <c r="K371" s="83" t="str">
        <f>IF(SP_SUL!AK371="","*",SP_SUL!AK371)</f>
        <v>102ZKW2</v>
      </c>
      <c r="L371" s="83" t="str">
        <f>IF(SP_SUL!AM371="","*",SP_SUL!AM371)</f>
        <v>ZKW-ZLU</v>
      </c>
      <c r="M371" s="83">
        <f>IF(SP_SUL!AP371="","*",SP_SUL!AP371)</f>
        <v>100.95099999999999</v>
      </c>
      <c r="N371" s="83" t="str">
        <f>IF(SP_SUL!AM371="","*",SP_SUL!AM371)</f>
        <v>ZKW-ZLU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>
        <f>IF(SP_SUL!B373="","*",SP_SUL!B373)</f>
        <v>46069</v>
      </c>
      <c r="B373" s="83" t="str">
        <f>IF(SP_SUL!X373="","*",SP_SUL!X373)</f>
        <v>Oportunidade</v>
      </c>
      <c r="C373" s="83" t="str">
        <f>IF(SP_SUL!S373="","*",SP_SUL!S373)</f>
        <v>SP SUL</v>
      </c>
      <c r="D373" s="83" t="str">
        <f>IF(SP_SUL!T373="","*",SP_SUL!T373)</f>
        <v>ZBV-ZRX</v>
      </c>
      <c r="E373" s="83" t="str">
        <f>IF(SP_SUL!D373="","*",SP_SUL!D373)</f>
        <v>EXPANSÃO TURMA 1</v>
      </c>
      <c r="F373" s="83" t="str">
        <f>IF(SP_SUL!H373="","*",SP_SUL!H373)</f>
        <v>-</v>
      </c>
      <c r="G373" s="83" t="str">
        <f>IF(SP_SUL!M373="","*",SP_SUL!M373)</f>
        <v>ZCD</v>
      </c>
      <c r="H373" s="116">
        <f>IF(SP_SUL!K373="","*",SP_SUL!K373)</f>
        <v>110.35</v>
      </c>
      <c r="I373" s="113">
        <f>IF(SP_SUL!O373="","*",SP_SUL!O373)</f>
        <v>0.35416666666666669</v>
      </c>
      <c r="J373" s="113">
        <f>IF(SP_SUL!P373="","*",SP_SUL!P373)</f>
        <v>0.125</v>
      </c>
      <c r="K373" s="83" t="str">
        <f>IF(SP_SUL!AK373="","*",SP_SUL!AK373)</f>
        <v>-</v>
      </c>
      <c r="L373" s="83" t="str">
        <f>IF(SP_SUL!AM373="","*",SP_SUL!AM373)</f>
        <v>ZCD</v>
      </c>
      <c r="M373" s="83">
        <f>IF(SP_SUL!AP373="","*",SP_SUL!AP373)</f>
        <v>110.35</v>
      </c>
      <c r="N373" s="83" t="str">
        <f>IF(SP_SUL!AM373="","*",SP_SUL!AM373)</f>
        <v>ZCD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>
        <f>IF(SP_SUL!B374="","*",SP_SUL!B374)</f>
        <v>46069</v>
      </c>
      <c r="B374" s="83" t="str">
        <f>IF(SP_SUL!X374="","*",SP_SUL!X374)</f>
        <v>Oportunidade</v>
      </c>
      <c r="C374" s="83" t="str">
        <f>IF(SP_SUL!S374="","*",SP_SUL!S374)</f>
        <v>SP SUL</v>
      </c>
      <c r="D374" s="83" t="str">
        <f>IF(SP_SUL!T374="","*",SP_SUL!T374)</f>
        <v>ZBV-ZRX</v>
      </c>
      <c r="E374" s="83" t="str">
        <f>IF(SP_SUL!D374="","*",SP_SUL!D374)</f>
        <v>KLECIO (TP-699)</v>
      </c>
      <c r="F374" s="83" t="str">
        <f>IF(SP_SUL!H374="","*",SP_SUL!H374)</f>
        <v>-</v>
      </c>
      <c r="G374" s="83" t="str">
        <f>IF(SP_SUL!M374="","*",SP_SUL!M374)</f>
        <v>ZAC-S</v>
      </c>
      <c r="H374" s="116">
        <f>IF(SP_SUL!K374="","*",SP_SUL!K374)</f>
        <v>77.212999999999994</v>
      </c>
      <c r="I374" s="113">
        <f>IF(SP_SUL!O374="","*",SP_SUL!O374)</f>
        <v>0.375</v>
      </c>
      <c r="J374" s="113">
        <f>IF(SP_SUL!P374="","*",SP_SUL!P374)</f>
        <v>6.25E-2</v>
      </c>
      <c r="K374" s="83" t="str">
        <f>IF(SP_SUL!AK374="","*",SP_SUL!AK374)</f>
        <v>-</v>
      </c>
      <c r="L374" s="83" t="str">
        <f>IF(SP_SUL!AM374="","*",SP_SUL!AM374)</f>
        <v>ZAC-S</v>
      </c>
      <c r="M374" s="83">
        <f>IF(SP_SUL!AP374="","*",SP_SUL!AP374)</f>
        <v>77.212999999999994</v>
      </c>
      <c r="N374" s="83" t="str">
        <f>IF(SP_SUL!AM374="","*",SP_SUL!AM374)</f>
        <v>ZAC-S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>
        <f>IF(SP_SUL!B377="","*",SP_SUL!B377)</f>
        <v>46069</v>
      </c>
      <c r="B377" s="83" t="str">
        <f>IF(SP_SUL!X377="","*",SP_SUL!X377)</f>
        <v>Oportunidade</v>
      </c>
      <c r="C377" s="83" t="str">
        <f>IF(SP_SUL!S377="","*",SP_SUL!S377)</f>
        <v>SP SUL</v>
      </c>
      <c r="D377" s="83" t="str">
        <f>IF(SP_SUL!T377="","*",SP_SUL!T377)</f>
        <v>ZBV-ZKE</v>
      </c>
      <c r="E377" s="83" t="str">
        <f>IF(SP_SUL!D377="","*",SP_SUL!D377)</f>
        <v>ROGÉRIO (TP-730)</v>
      </c>
      <c r="F377" s="83" t="str">
        <f>IF(SP_SUL!H377="","*",SP_SUL!H377)</f>
        <v>-</v>
      </c>
      <c r="G377" s="83" t="str">
        <f>IF(SP_SUL!M377="","*",SP_SUL!M377)</f>
        <v>ZYU-ZST</v>
      </c>
      <c r="H377" s="116">
        <f>IF(SP_SUL!K377="","*",SP_SUL!K377)</f>
        <v>206.9</v>
      </c>
      <c r="I377" s="113">
        <f>IF(SP_SUL!O377="","*",SP_SUL!O377)</f>
        <v>0.41666666666666669</v>
      </c>
      <c r="J377" s="113">
        <f>IF(SP_SUL!P377="","*",SP_SUL!P377)</f>
        <v>8.3333333333333329E-2</v>
      </c>
      <c r="K377" s="83" t="str">
        <f>IF(SP_SUL!AK377="","*",SP_SUL!AK377)</f>
        <v>-</v>
      </c>
      <c r="L377" s="83" t="str">
        <f>IF(SP_SUL!AM377="","*",SP_SUL!AM377)</f>
        <v>ZYU-ZST</v>
      </c>
      <c r="M377" s="83">
        <f>IF(SP_SUL!AP377="","*",SP_SUL!AP377)</f>
        <v>206.9</v>
      </c>
      <c r="N377" s="83" t="str">
        <f>IF(SP_SUL!AM377="","*",SP_SUL!AM377)</f>
        <v>ZYU-ZST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>
        <f>IF(SP_SUL!B378="","*",SP_SUL!B378)</f>
        <v>46069</v>
      </c>
      <c r="B378" s="83" t="str">
        <f>IF(SP_SUL!X378="","*",SP_SUL!X378)</f>
        <v>Contrato</v>
      </c>
      <c r="C378" s="83" t="str">
        <f>IF(SP_SUL!S378="","*",SP_SUL!S378)</f>
        <v>SP SUL</v>
      </c>
      <c r="D378" s="83" t="str">
        <f>IF(SP_SUL!T378="","*",SP_SUL!T378)</f>
        <v>ZBV-ZKE</v>
      </c>
      <c r="E378" s="83" t="str">
        <f>IF(SP_SUL!D378="","*",SP_SUL!D378)</f>
        <v>V93</v>
      </c>
      <c r="F378" s="83" t="str">
        <f>IF(SP_SUL!H378="","*",SP_SUL!H378)</f>
        <v>ZYU1</v>
      </c>
      <c r="G378" s="83" t="str">
        <f>IF(SP_SUL!M378="","*",SP_SUL!M378)</f>
        <v>ZYU-ZST</v>
      </c>
      <c r="H378" s="116">
        <f>IF(SP_SUL!K378="","*",SP_SUL!K378)</f>
        <v>204.4</v>
      </c>
      <c r="I378" s="113">
        <f>IF(SP_SUL!O378="","*",SP_SUL!O378)</f>
        <v>0.375</v>
      </c>
      <c r="J378" s="113">
        <f>IF(SP_SUL!P378="","*",SP_SUL!P378)</f>
        <v>0.125</v>
      </c>
      <c r="K378" s="83" t="str">
        <f>IF(SP_SUL!AK378="","*",SP_SUL!AK378)</f>
        <v>ZYU1</v>
      </c>
      <c r="L378" s="83" t="str">
        <f>IF(SP_SUL!AM378="","*",SP_SUL!AM378)</f>
        <v>ZYU-ZST</v>
      </c>
      <c r="M378" s="83">
        <f>IF(SP_SUL!AP378="","*",SP_SUL!AP378)</f>
        <v>204.4</v>
      </c>
      <c r="N378" s="83" t="str">
        <f>IF(SP_SUL!AM378="","*",SP_SUL!AM378)</f>
        <v>ZYU-ZST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>
        <f>IF(SP_SUL!B379="","*",SP_SUL!B379)</f>
        <v>46069</v>
      </c>
      <c r="B379" s="83" t="str">
        <f>IF(SP_SUL!X379="","*",SP_SUL!X379)</f>
        <v>Oportunidade</v>
      </c>
      <c r="C379" s="83" t="str">
        <f>IF(SP_SUL!S379="","*",SP_SUL!S379)</f>
        <v>SP SUL</v>
      </c>
      <c r="D379" s="83" t="str">
        <f>IF(SP_SUL!T379="","*",SP_SUL!T379)</f>
        <v>ZBV-ZKE</v>
      </c>
      <c r="E379" s="83" t="str">
        <f>IF(SP_SUL!D379="","*",SP_SUL!D379)</f>
        <v>W59</v>
      </c>
      <c r="F379" s="83" t="str">
        <f>IF(SP_SUL!H379="","*",SP_SUL!H379)</f>
        <v>ZYU1</v>
      </c>
      <c r="G379" s="83" t="str">
        <f>IF(SP_SUL!M379="","*",SP_SUL!M379)</f>
        <v>ZYU</v>
      </c>
      <c r="H379" s="116">
        <f>IF(SP_SUL!K379="","*",SP_SUL!K379)</f>
        <v>203.8</v>
      </c>
      <c r="I379" s="113">
        <f>IF(SP_SUL!O379="","*",SP_SUL!O379)</f>
        <v>0.39583333333333331</v>
      </c>
      <c r="J379" s="113">
        <f>IF(SP_SUL!P379="","*",SP_SUL!P379)</f>
        <v>4.1666666666666664E-2</v>
      </c>
      <c r="K379" s="83" t="str">
        <f>IF(SP_SUL!AK379="","*",SP_SUL!AK379)</f>
        <v>ZYU1</v>
      </c>
      <c r="L379" s="83" t="str">
        <f>IF(SP_SUL!AM379="","*",SP_SUL!AM379)</f>
        <v>ZYU</v>
      </c>
      <c r="M379" s="83">
        <f>IF(SP_SUL!AP379="","*",SP_SUL!AP379)</f>
        <v>203.8</v>
      </c>
      <c r="N379" s="83" t="str">
        <f>IF(SP_SUL!AM379="","*",SP_SUL!AM379)</f>
        <v>ZYU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>
        <f>IF(SP_SUL!B380="","*",SP_SUL!B380)</f>
        <v>46069</v>
      </c>
      <c r="B380" s="83" t="str">
        <f>IF(SP_SUL!X380="","*",SP_SUL!X380)</f>
        <v>Oportunidade</v>
      </c>
      <c r="C380" s="83" t="str">
        <f>IF(SP_SUL!S380="","*",SP_SUL!S380)</f>
        <v>SP SUL</v>
      </c>
      <c r="D380" s="83" t="str">
        <f>IF(SP_SUL!T380="","*",SP_SUL!T380)</f>
        <v>ZBV-ZKE</v>
      </c>
      <c r="E380" s="83" t="str">
        <f>IF(SP_SUL!D380="","*",SP_SUL!D380)</f>
        <v>ROBSON (TF-701)</v>
      </c>
      <c r="F380" s="83" t="str">
        <f>IF(SP_SUL!H380="","*",SP_SUL!H380)</f>
        <v>-</v>
      </c>
      <c r="G380" s="83" t="str">
        <f>IF(SP_SUL!M380="","*",SP_SUL!M380)</f>
        <v>ZDY-ZFY</v>
      </c>
      <c r="H380" s="116">
        <f>IF(SP_SUL!K380="","*",SP_SUL!K380)</f>
        <v>190.3</v>
      </c>
      <c r="I380" s="113">
        <f>IF(SP_SUL!O380="","*",SP_SUL!O380)</f>
        <v>0.375</v>
      </c>
      <c r="J380" s="113">
        <f>IF(SP_SUL!P380="","*",SP_SUL!P380)</f>
        <v>8.3333333333333329E-2</v>
      </c>
      <c r="K380" s="83" t="str">
        <f>IF(SP_SUL!AK380="","*",SP_SUL!AK380)</f>
        <v>-</v>
      </c>
      <c r="L380" s="83" t="str">
        <f>IF(SP_SUL!AM380="","*",SP_SUL!AM380)</f>
        <v>ZDY-ZFY</v>
      </c>
      <c r="M380" s="83">
        <f>IF(SP_SUL!AP380="","*",SP_SUL!AP380)</f>
        <v>190.3</v>
      </c>
      <c r="N380" s="83" t="str">
        <f>IF(SP_SUL!AM380="","*",SP_SUL!AM380)</f>
        <v>ZDY-ZFY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>
        <f>IF(SP_SUL!B381="","*",SP_SUL!B381)</f>
        <v>46069</v>
      </c>
      <c r="B381" s="83" t="str">
        <f>IF(SP_SUL!X381="","*",SP_SUL!X381)</f>
        <v>Oportunidade</v>
      </c>
      <c r="C381" s="83" t="str">
        <f>IF(SP_SUL!S381="","*",SP_SUL!S381)</f>
        <v>SP SUL</v>
      </c>
      <c r="D381" s="83" t="str">
        <f>IF(SP_SUL!T381="","*",SP_SUL!T381)</f>
        <v>ZBV-ZKE</v>
      </c>
      <c r="E381" s="83" t="str">
        <f>IF(SP_SUL!D381="","*",SP_SUL!D381)</f>
        <v>JACIANO (TF-674)</v>
      </c>
      <c r="F381" s="83" t="str">
        <f>IF(SP_SUL!H381="","*",SP_SUL!H381)</f>
        <v>-</v>
      </c>
      <c r="G381" s="83" t="str">
        <f>IF(SP_SUL!M381="","*",SP_SUL!M381)</f>
        <v>ZDY-ZFY</v>
      </c>
      <c r="H381" s="116">
        <f>IF(SP_SUL!K381="","*",SP_SUL!K381)</f>
        <v>191</v>
      </c>
      <c r="I381" s="113">
        <f>IF(SP_SUL!O381="","*",SP_SUL!O381)</f>
        <v>0.375</v>
      </c>
      <c r="J381" s="113">
        <f>IF(SP_SUL!P381="","*",SP_SUL!P381)</f>
        <v>8.3333333333333329E-2</v>
      </c>
      <c r="K381" s="83" t="str">
        <f>IF(SP_SUL!AK381="","*",SP_SUL!AK381)</f>
        <v>-</v>
      </c>
      <c r="L381" s="83" t="str">
        <f>IF(SP_SUL!AM381="","*",SP_SUL!AM381)</f>
        <v>ZDY-ZFY</v>
      </c>
      <c r="M381" s="83">
        <f>IF(SP_SUL!AP381="","*",SP_SUL!AP381)</f>
        <v>191</v>
      </c>
      <c r="N381" s="83" t="str">
        <f>IF(SP_SUL!AM381="","*",SP_SUL!AM381)</f>
        <v>ZDY-ZFY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>
        <f>IF(SP_SUL!B382="","*",SP_SUL!B382)</f>
        <v>46069</v>
      </c>
      <c r="B382" s="83" t="str">
        <f>IF(SP_SUL!X382="","*",SP_SUL!X382)</f>
        <v>Oportunidade</v>
      </c>
      <c r="C382" s="83" t="str">
        <f>IF(SP_SUL!S382="","*",SP_SUL!S382)</f>
        <v>SP SUL</v>
      </c>
      <c r="D382" s="83" t="str">
        <f>IF(SP_SUL!T382="","*",SP_SUL!T382)</f>
        <v>ZBV-ZKE</v>
      </c>
      <c r="E382" s="83" t="str">
        <f>IF(SP_SUL!D382="","*",SP_SUL!D382)</f>
        <v>V95</v>
      </c>
      <c r="F382" s="83" t="str">
        <f>IF(SP_SUL!H382="","*",SP_SUL!H382)</f>
        <v>ZYU1</v>
      </c>
      <c r="G382" s="83" t="str">
        <f>IF(SP_SUL!M382="","*",SP_SUL!M382)</f>
        <v>ZYU</v>
      </c>
      <c r="H382" s="116">
        <f>IF(SP_SUL!K382="","*",SP_SUL!K382)</f>
        <v>202</v>
      </c>
      <c r="I382" s="113">
        <f>IF(SP_SUL!O382="","*",SP_SUL!O382)</f>
        <v>0.33333333333333331</v>
      </c>
      <c r="J382" s="113">
        <f>IF(SP_SUL!P382="","*",SP_SUL!P382)</f>
        <v>4.1666666666666664E-2</v>
      </c>
      <c r="K382" s="83" t="str">
        <f>IF(SP_SUL!AK382="","*",SP_SUL!AK382)</f>
        <v>ZYU1</v>
      </c>
      <c r="L382" s="83" t="str">
        <f>IF(SP_SUL!AM382="","*",SP_SUL!AM382)</f>
        <v>ZYU</v>
      </c>
      <c r="M382" s="83">
        <f>IF(SP_SUL!AP382="","*",SP_SUL!AP382)</f>
        <v>202</v>
      </c>
      <c r="N382" s="83" t="str">
        <f>IF(SP_SUL!AM382="","*",SP_SUL!AM382)</f>
        <v>ZYU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>
        <f>IF(SP_SUL!B384="","*",SP_SUL!B384)</f>
        <v>46069</v>
      </c>
      <c r="B384" s="83" t="str">
        <f>IF(SP_SUL!X384="","*",SP_SUL!X384)</f>
        <v>Oportunidade</v>
      </c>
      <c r="C384" s="83" t="str">
        <f>IF(SP_SUL!S384="","*",SP_SUL!S384)</f>
        <v>SP SUL</v>
      </c>
      <c r="D384" s="83" t="str">
        <f>IF(SP_SUL!T384="","*",SP_SUL!T384)</f>
        <v>ZKE-ZEV</v>
      </c>
      <c r="E384" s="83" t="str">
        <f>IF(SP_SUL!D384="","*",SP_SUL!D384)</f>
        <v>W60</v>
      </c>
      <c r="F384" s="83" t="str">
        <f>IF(SP_SUL!H384="","*",SP_SUL!H384)</f>
        <v>102ZKW2</v>
      </c>
      <c r="G384" s="83" t="str">
        <f>IF(SP_SUL!M384="","*",SP_SUL!M384)</f>
        <v>ZKE-ZWW</v>
      </c>
      <c r="H384" s="116">
        <f>IF(SP_SUL!K384="","*",SP_SUL!K384)</f>
        <v>83</v>
      </c>
      <c r="I384" s="113">
        <f>IF(SP_SUL!O384="","*",SP_SUL!O384)</f>
        <v>0.39583333333333331</v>
      </c>
      <c r="J384" s="113">
        <f>IF(SP_SUL!P384="","*",SP_SUL!P384)</f>
        <v>4.1666666666666664E-2</v>
      </c>
      <c r="K384" s="83" t="str">
        <f>IF(SP_SUL!AK384="","*",SP_SUL!AK384)</f>
        <v>102ZKW2</v>
      </c>
      <c r="L384" s="83" t="str">
        <f>IF(SP_SUL!AM384="","*",SP_SUL!AM384)</f>
        <v>ZKE-ZWW</v>
      </c>
      <c r="M384" s="83">
        <f>IF(SP_SUL!AP384="","*",SP_SUL!AP384)</f>
        <v>83</v>
      </c>
      <c r="N384" s="83" t="str">
        <f>IF(SP_SUL!AM384="","*",SP_SUL!AM384)</f>
        <v>ZKE-ZWW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>
        <f>IF(SP_SUL!B385="","*",SP_SUL!B385)</f>
        <v>46069</v>
      </c>
      <c r="B385" s="83" t="str">
        <f>IF(SP_SUL!X385="","*",SP_SUL!X385)</f>
        <v>Oportunidade</v>
      </c>
      <c r="C385" s="83" t="str">
        <f>IF(SP_SUL!S385="","*",SP_SUL!S385)</f>
        <v>SP SUL</v>
      </c>
      <c r="D385" s="83" t="str">
        <f>IF(SP_SUL!T385="","*",SP_SUL!T385)</f>
        <v>ZKE-ZEV</v>
      </c>
      <c r="E385" s="83" t="str">
        <f>IF(SP_SUL!D385="","*",SP_SUL!D385)</f>
        <v>E17</v>
      </c>
      <c r="F385" s="83" t="str">
        <f>IF(SP_SUL!H385="","*",SP_SUL!H385)</f>
        <v>102ZKW2</v>
      </c>
      <c r="G385" s="83" t="str">
        <f>IF(SP_SUL!M385="","*",SP_SUL!M385)</f>
        <v>ZKW-ZLU</v>
      </c>
      <c r="H385" s="116">
        <f>IF(SP_SUL!K385="","*",SP_SUL!K385)</f>
        <v>100.95099999999999</v>
      </c>
      <c r="I385" s="113">
        <f>IF(SP_SUL!O385="","*",SP_SUL!O385)</f>
        <v>0.39583333333333331</v>
      </c>
      <c r="J385" s="113">
        <f>IF(SP_SUL!P385="","*",SP_SUL!P385)</f>
        <v>0.125</v>
      </c>
      <c r="K385" s="83" t="str">
        <f>IF(SP_SUL!AK385="","*",SP_SUL!AK385)</f>
        <v>102ZKW2</v>
      </c>
      <c r="L385" s="83" t="str">
        <f>IF(SP_SUL!AM385="","*",SP_SUL!AM385)</f>
        <v>ZKW-ZLU</v>
      </c>
      <c r="M385" s="83">
        <f>IF(SP_SUL!AP385="","*",SP_SUL!AP385)</f>
        <v>100.95099999999999</v>
      </c>
      <c r="N385" s="83" t="str">
        <f>IF(SP_SUL!AM385="","*",SP_SUL!AM385)</f>
        <v>ZKW-ZLU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>
        <f>IF(SP_SUL!B386="","*",SP_SUL!B386)</f>
        <v>46069</v>
      </c>
      <c r="B386" s="83" t="str">
        <f>IF(SP_SUL!X386="","*",SP_SUL!X386)</f>
        <v>Oportunidade</v>
      </c>
      <c r="C386" s="83" t="str">
        <f>IF(SP_SUL!S386="","*",SP_SUL!S386)</f>
        <v>SP SUL</v>
      </c>
      <c r="D386" s="83" t="str">
        <f>IF(SP_SUL!T386="","*",SP_SUL!T386)</f>
        <v>ZKE-ZEV</v>
      </c>
      <c r="E386" s="83" t="str">
        <f>IF(SP_SUL!D386="","*",SP_SUL!D386)</f>
        <v>V89</v>
      </c>
      <c r="F386" s="83" t="str">
        <f>IF(SP_SUL!H386="","*",SP_SUL!H386)</f>
        <v>102ZKW2</v>
      </c>
      <c r="G386" s="83" t="str">
        <f>IF(SP_SUL!M386="","*",SP_SUL!M386)</f>
        <v>ZKW-ZLU</v>
      </c>
      <c r="H386" s="116">
        <f>IF(SP_SUL!K386="","*",SP_SUL!K386)</f>
        <v>101.8</v>
      </c>
      <c r="I386" s="113">
        <f>IF(SP_SUL!O386="","*",SP_SUL!O386)</f>
        <v>0.41666666666666669</v>
      </c>
      <c r="J386" s="113">
        <f>IF(SP_SUL!P386="","*",SP_SUL!P386)</f>
        <v>8.3333333333333329E-2</v>
      </c>
      <c r="K386" s="83" t="str">
        <f>IF(SP_SUL!AK386="","*",SP_SUL!AK386)</f>
        <v>102ZKW2</v>
      </c>
      <c r="L386" s="83" t="str">
        <f>IF(SP_SUL!AM386="","*",SP_SUL!AM386)</f>
        <v>ZKW-ZLU</v>
      </c>
      <c r="M386" s="83">
        <f>IF(SP_SUL!AP386="","*",SP_SUL!AP386)</f>
        <v>101.8</v>
      </c>
      <c r="N386" s="83" t="str">
        <f>IF(SP_SUL!AM386="","*",SP_SUL!AM386)</f>
        <v>ZKW-ZLU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>
        <f>IF(SP_SUL!B387="","*",SP_SUL!B387)</f>
        <v>46069</v>
      </c>
      <c r="B387" s="83" t="str">
        <f>IF(SP_SUL!X387="","*",SP_SUL!X387)</f>
        <v>Oportunidade</v>
      </c>
      <c r="C387" s="83" t="str">
        <f>IF(SP_SUL!S387="","*",SP_SUL!S387)</f>
        <v>SP SUL</v>
      </c>
      <c r="D387" s="83" t="str">
        <f>IF(SP_SUL!T387="","*",SP_SUL!T387)</f>
        <v>ZKE-ZEV</v>
      </c>
      <c r="E387" s="83" t="str">
        <f>IF(SP_SUL!D387="","*",SP_SUL!D387)</f>
        <v>CLEBISON (TP-728)</v>
      </c>
      <c r="F387" s="83" t="str">
        <f>IF(SP_SUL!H387="","*",SP_SUL!H387)</f>
        <v>-</v>
      </c>
      <c r="G387" s="83" t="str">
        <f>IF(SP_SUL!M387="","*",SP_SUL!M387)</f>
        <v>ZRB-ZEV</v>
      </c>
      <c r="H387" s="116">
        <f>IF(SP_SUL!K387="","*",SP_SUL!K387)</f>
        <v>156</v>
      </c>
      <c r="I387" s="113">
        <f>IF(SP_SUL!O387="","*",SP_SUL!O387)</f>
        <v>0.41666666666666669</v>
      </c>
      <c r="J387" s="113">
        <f>IF(SP_SUL!P387="","*",SP_SUL!P387)</f>
        <v>8.3333333333333329E-2</v>
      </c>
      <c r="K387" s="83" t="str">
        <f>IF(SP_SUL!AK387="","*",SP_SUL!AK387)</f>
        <v>-</v>
      </c>
      <c r="L387" s="83" t="str">
        <f>IF(SP_SUL!AM387="","*",SP_SUL!AM387)</f>
        <v>ZRB-ZEV</v>
      </c>
      <c r="M387" s="83">
        <f>IF(SP_SUL!AP387="","*",SP_SUL!AP387)</f>
        <v>156</v>
      </c>
      <c r="N387" s="83" t="str">
        <f>IF(SP_SUL!AM387="","*",SP_SUL!AM387)</f>
        <v>ZRB-ZEV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>
        <f>IF(SP_SUL!B388="","*",SP_SUL!B388)</f>
        <v>46069</v>
      </c>
      <c r="B388" s="83" t="str">
        <f>IF(SP_SUL!X388="","*",SP_SUL!X388)</f>
        <v>Oportunidade</v>
      </c>
      <c r="C388" s="83" t="str">
        <f>IF(SP_SUL!S388="","*",SP_SUL!S388)</f>
        <v>SP SUL</v>
      </c>
      <c r="D388" s="83" t="str">
        <f>IF(SP_SUL!T388="","*",SP_SUL!T388)</f>
        <v>ZKE-ZEV</v>
      </c>
      <c r="E388" s="83" t="str">
        <f>IF(SP_SUL!D388="","*",SP_SUL!D388)</f>
        <v>ISMAEL(TP-726)</v>
      </c>
      <c r="F388" s="83" t="str">
        <f>IF(SP_SUL!H388="","*",SP_SUL!H388)</f>
        <v>-</v>
      </c>
      <c r="G388" s="83" t="str">
        <f>IF(SP_SUL!M388="","*",SP_SUL!M388)</f>
        <v>ZRB-ZEV</v>
      </c>
      <c r="H388" s="116">
        <f>IF(SP_SUL!K388="","*",SP_SUL!K388)</f>
        <v>156</v>
      </c>
      <c r="I388" s="113">
        <f>IF(SP_SUL!O388="","*",SP_SUL!O388)</f>
        <v>0.41666666666666669</v>
      </c>
      <c r="J388" s="113">
        <f>IF(SP_SUL!P388="","*",SP_SUL!P388)</f>
        <v>8.3333333333333329E-2</v>
      </c>
      <c r="K388" s="83" t="str">
        <f>IF(SP_SUL!AK388="","*",SP_SUL!AK388)</f>
        <v>-</v>
      </c>
      <c r="L388" s="83" t="str">
        <f>IF(SP_SUL!AM388="","*",SP_SUL!AM388)</f>
        <v>ZRB-ZEV</v>
      </c>
      <c r="M388" s="83">
        <f>IF(SP_SUL!AP388="","*",SP_SUL!AP388)</f>
        <v>156</v>
      </c>
      <c r="N388" s="83" t="str">
        <f>IF(SP_SUL!AM388="","*",SP_SUL!AM388)</f>
        <v>ZRB-ZEV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SP SUL</v>
      </c>
      <c r="D390" s="83" t="str">
        <f>IF(SP_SUL!T390="","*",SP_SUL!T390)</f>
        <v>ZKE-ZEV</v>
      </c>
      <c r="E390" s="83" t="str">
        <f>IF(SP_SUL!D390="","*",SP_SUL!D390)</f>
        <v>MATEUS (TP-809)</v>
      </c>
      <c r="F390" s="83" t="str">
        <f>IF(SP_SUL!H390="","*",SP_SUL!H390)</f>
        <v>-</v>
      </c>
      <c r="G390" s="83" t="str">
        <f>IF(SP_SUL!M390="","*",SP_SUL!M390)</f>
        <v>ZWI-ZEM</v>
      </c>
      <c r="H390" s="116">
        <f>IF(SP_SUL!K390="","*",SP_SUL!K390)</f>
        <v>126.83</v>
      </c>
      <c r="I390" s="113">
        <f>IF(SP_SUL!O390="","*",SP_SUL!O390)</f>
        <v>0.35416666666666669</v>
      </c>
      <c r="J390" s="113">
        <f>IF(SP_SUL!P390="","*",SP_SUL!P390)</f>
        <v>8.3333333333333329E-2</v>
      </c>
      <c r="K390" s="83" t="str">
        <f>IF(SP_SUL!AK390="","*",SP_SUL!AK390)</f>
        <v>-</v>
      </c>
      <c r="L390" s="83" t="str">
        <f>IF(SP_SUL!AM390="","*",SP_SUL!AM390)</f>
        <v>ZWI-ZEM</v>
      </c>
      <c r="M390" s="83">
        <f>IF(SP_SUL!AP390="","*",SP_SUL!AP390)</f>
        <v>126.83</v>
      </c>
      <c r="N390" s="83" t="str">
        <f>IF(SP_SUL!AM390="","*",SP_SUL!AM390)</f>
        <v>ZWI-ZEM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ADENISON (TP-810)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A307" sqref="A307:T330"/>
    </sheetView>
  </sheetViews>
  <sheetFormatPr defaultRowHeight="15"/>
  <cols>
    <col min="1" max="1" width="13.28515625" style="165" customWidth="1"/>
    <col min="2" max="2" width="9.140625" style="165" customWidth="1"/>
    <col min="3" max="3" width="13.28515625" style="165" hidden="1" customWidth="1"/>
    <col min="4" max="4" width="9.140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4"/>
      <c r="B1" s="225"/>
      <c r="C1" s="226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7" t="s">
        <v>1040</v>
      </c>
      <c r="Q1" s="228"/>
      <c r="R1" s="111"/>
      <c r="S1" s="84"/>
      <c r="T1" s="86"/>
      <c r="U1" s="229" t="s">
        <v>1563</v>
      </c>
      <c r="V1" s="229"/>
      <c r="W1" s="229"/>
    </row>
    <row r="2" spans="1:23" ht="15" customHeight="1">
      <c r="A2" s="87" t="s">
        <v>1564</v>
      </c>
      <c r="B2" s="87" t="s">
        <v>1559</v>
      </c>
      <c r="C2" s="87" t="s">
        <v>411</v>
      </c>
      <c r="D2" s="88" t="s">
        <v>992</v>
      </c>
      <c r="E2" s="88" t="s">
        <v>4</v>
      </c>
      <c r="F2" s="88" t="s">
        <v>1558</v>
      </c>
      <c r="G2" s="88" t="s">
        <v>472</v>
      </c>
      <c r="H2" s="88" t="s">
        <v>981</v>
      </c>
      <c r="I2" s="88" t="s">
        <v>983</v>
      </c>
      <c r="J2" s="88" t="s">
        <v>984</v>
      </c>
      <c r="K2" s="88" t="s">
        <v>987</v>
      </c>
      <c r="L2" s="88" t="s">
        <v>5</v>
      </c>
      <c r="M2" s="124" t="s">
        <v>1</v>
      </c>
      <c r="N2" s="112" t="s">
        <v>985</v>
      </c>
      <c r="O2" s="112" t="s">
        <v>986</v>
      </c>
      <c r="P2" s="89" t="s">
        <v>988</v>
      </c>
      <c r="Q2" s="89" t="s">
        <v>989</v>
      </c>
      <c r="R2" s="112" t="s">
        <v>990</v>
      </c>
      <c r="S2" s="90" t="s">
        <v>1565</v>
      </c>
      <c r="T2" s="91" t="s">
        <v>995</v>
      </c>
      <c r="U2" s="138">
        <f ca="1">TODAY()-1</f>
        <v>46065</v>
      </c>
      <c r="V2" s="138">
        <f ca="1">U2-1</f>
        <v>46064</v>
      </c>
      <c r="W2" s="138">
        <f ca="1">V2-1</f>
        <v>46063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 t="str">
        <f ca="1">_xlfn.XLOOKUP(G3&amp;$U$2,BS_CONTROLE[CHAVE],BS_CONTROLE[Quantidade_11],"-")</f>
        <v>-</v>
      </c>
      <c r="V3" s="137" t="str">
        <f ca="1">_xlfn.XLOOKUP(G3&amp;$V$2,BS_CONTROLE[CHAVE],BS_CONTROLE[Quantidade_11],"-")</f>
        <v>-</v>
      </c>
      <c r="W3" s="137" t="str">
        <f ca="1">_xlfn.XLOOKUP(G3&amp;$W$2,BS_CONTROLE[CHAVE],BS_CONTROLE[Quantidade_11],"-")</f>
        <v>-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 t="str">
        <f ca="1">_xlfn.XLOOKUP(G4&amp;$U$2,BS_CONTROLE[CHAVE],BS_CONTROLE[Quantidade_11],"-")</f>
        <v>-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 t="str">
        <f ca="1">_xlfn.XLOOKUP(G5&amp;$U$2,BS_CONTROLE[CHAVE],BS_CONTROLE[Quantidade_11],"-")</f>
        <v>-</v>
      </c>
      <c r="V5" s="137" t="str">
        <f ca="1">_xlfn.XLOOKUP(G5&amp;$V$2,BS_CONTROLE[CHAVE],BS_CONTROLE[Quantidade_11],"-")</f>
        <v>-</v>
      </c>
      <c r="W5" s="137">
        <f ca="1">_xlfn.XLOOKUP(G5&amp;$W$2,BS_CONTROLE[CHAVE],BS_CONTROLE[Quantidade_11],"-")</f>
        <v>0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0</v>
      </c>
      <c r="V6" s="137">
        <f ca="1">_xlfn.XLOOKUP(G6&amp;$V$2,BS_CONTROLE[CHAVE],BS_CONTROLE[Quantidade_11],"-")</f>
        <v>0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1</v>
      </c>
      <c r="V9" s="137">
        <f ca="1">_xlfn.XLOOKUP(G9&amp;$V$2,BS_CONTROLE[CHAVE],BS_CONTROLE[Quantidade_11],"-")</f>
        <v>1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2</v>
      </c>
      <c r="V10" s="137">
        <f ca="1">_xlfn.XLOOKUP(G10&amp;$V$2,BS_CONTROLE[CHAVE],BS_CONTROLE[Quantidade_11],"-")</f>
        <v>0</v>
      </c>
      <c r="W10" s="137">
        <f ca="1">_xlfn.XLOOKUP(G10&amp;$W$2,BS_CONTROLE[CHAVE],BS_CONTROLE[Quantidade_11],"-")</f>
        <v>0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 t="str">
        <f ca="1">_xlfn.XLOOKUP(G12&amp;$U$2,BS_CONTROLE[CHAVE],BS_CONTROLE[Quantidade_11],"-")</f>
        <v>-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 t="str">
        <f ca="1">_xlfn.XLOOKUP(G13&amp;$U$2,BS_CONTROLE[CHAVE],BS_CONTROLE[Quantidade_11],"-")</f>
        <v>-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 t="str">
        <f ca="1">_xlfn.XLOOKUP(G17&amp;$U$2,BS_CONTROLE[CHAVE],BS_CONTROLE[Quantidade_11],"-")</f>
        <v>-</v>
      </c>
      <c r="V17" s="137">
        <f ca="1">_xlfn.XLOOKUP(G17&amp;$V$2,BS_CONTROLE[CHAVE],BS_CONTROLE[Quantidade_11],"-")</f>
        <v>0</v>
      </c>
      <c r="W17" s="137">
        <f ca="1">_xlfn.XLOOKUP(G17&amp;$W$2,BS_CONTROLE[CHAVE],BS_CONTROLE[Quantidade_11],"-")</f>
        <v>0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>
        <f ca="1">_xlfn.XLOOKUP(G18&amp;$U$2,BS_CONTROLE[CHAVE],BS_CONTROLE[Quantidade_11],"-")</f>
        <v>460</v>
      </c>
      <c r="V18" s="137">
        <f ca="1">_xlfn.XLOOKUP(G18&amp;$V$2,BS_CONTROLE[CHAVE],BS_CONTROLE[Quantidade_11],"-")</f>
        <v>0</v>
      </c>
      <c r="W18" s="137">
        <f ca="1">_xlfn.XLOOKUP(G18&amp;$W$2,BS_CONTROLE[CHAVE],BS_CONTROLE[Quantidade_11],"-")</f>
        <v>300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 t="str">
        <f ca="1">_xlfn.XLOOKUP(G19&amp;$U$2,BS_CONTROLE[CHAVE],BS_CONTROLE[Quantidade_11],"-")</f>
        <v>-</v>
      </c>
      <c r="V19" s="137" t="str">
        <f ca="1">_xlfn.XLOOKUP(G19&amp;$V$2,BS_CONTROLE[CHAVE],BS_CONTROLE[Quantidade_11],"-")</f>
        <v>-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0</v>
      </c>
      <c r="V23" s="137">
        <f ca="1">_xlfn.XLOOKUP(G23&amp;$V$2,BS_CONTROLE[CHAVE],BS_CONTROLE[Quantidade_11],"-")</f>
        <v>0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>
        <f ca="1">_xlfn.XLOOKUP(G24&amp;$U$2,BS_CONTROLE[CHAVE],BS_CONTROLE[Quantidade_11],"-")</f>
        <v>0</v>
      </c>
      <c r="V24" s="137">
        <f ca="1">_xlfn.XLOOKUP(G24&amp;$V$2,BS_CONTROLE[CHAVE],BS_CONTROLE[Quantidade_11],"-")</f>
        <v>810</v>
      </c>
      <c r="W24" s="137">
        <f ca="1">_xlfn.XLOOKUP(G24&amp;$W$2,BS_CONTROLE[CHAVE],BS_CONTROLE[Quantidade_11],"-")</f>
        <v>0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>
        <f ca="1">_xlfn.XLOOKUP(G25&amp;$U$2,BS_CONTROLE[CHAVE],BS_CONTROLE[Quantidade_11],"-")</f>
        <v>0</v>
      </c>
      <c r="V25" s="137">
        <f ca="1">_xlfn.XLOOKUP(G25&amp;$V$2,BS_CONTROLE[CHAVE],BS_CONTROLE[Quantidade_11],"-")</f>
        <v>0</v>
      </c>
      <c r="W25" s="137">
        <f ca="1">_xlfn.XLOOKUP(G25&amp;$W$2,BS_CONTROLE[CHAVE],BS_CONTROLE[Quantidade_11],"-")</f>
        <v>0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>
        <f ca="1">_xlfn.XLOOKUP(G26&amp;$U$2,BS_CONTROLE[CHAVE],BS_CONTROLE[Quantidade_11],"-")</f>
        <v>0</v>
      </c>
      <c r="V26" s="137">
        <f ca="1">_xlfn.XLOOKUP(G26&amp;$V$2,BS_CONTROLE[CHAVE],BS_CONTROLE[Quantidade_11],"-")</f>
        <v>0</v>
      </c>
      <c r="W26" s="137">
        <f ca="1">_xlfn.XLOOKUP(G26&amp;$W$2,BS_CONTROLE[CHAVE],BS_CONTROLE[Quantidade_11],"-")</f>
        <v>0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>
        <f ca="1">_xlfn.XLOOKUP(G30&amp;$U$2,BS_CONTROLE[CHAVE],BS_CONTROLE[Quantidade_11],"-")</f>
        <v>45</v>
      </c>
      <c r="V30" s="137">
        <f ca="1">_xlfn.XLOOKUP(G30&amp;$V$2,BS_CONTROLE[CHAVE],BS_CONTROLE[Quantidade_11],"-")</f>
        <v>0</v>
      </c>
      <c r="W30" s="137">
        <f ca="1">_xlfn.XLOOKUP(G30&amp;$W$2,BS_CONTROLE[CHAVE],BS_CONTROLE[Quantidade_11],"-")</f>
        <v>0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>
        <f ca="1">_xlfn.XLOOKUP(G31&amp;$U$2,BS_CONTROLE[CHAVE],BS_CONTROLE[Quantidade_11],"-")</f>
        <v>45</v>
      </c>
      <c r="V31" s="137">
        <f ca="1">_xlfn.XLOOKUP(G31&amp;$V$2,BS_CONTROLE[CHAVE],BS_CONTROLE[Quantidade_11],"-")</f>
        <v>0</v>
      </c>
      <c r="W31" s="137">
        <f ca="1">_xlfn.XLOOKUP(G31&amp;$W$2,BS_CONTROLE[CHAVE],BS_CONTROLE[Quantidade_11],"-")</f>
        <v>0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 t="str">
        <f ca="1">_xlfn.XLOOKUP(G32&amp;$U$2,BS_CONTROLE[CHAVE],BS_CONTROLE[Quantidade_11],"-")</f>
        <v>-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 t="str">
        <f ca="1">_xlfn.XLOOKUP(G33&amp;$U$2,BS_CONTROLE[CHAVE],BS_CONTROLE[Quantidade_11],"-")</f>
        <v>-</v>
      </c>
      <c r="V33" s="137" t="str">
        <f ca="1">_xlfn.XLOOKUP(G33&amp;$V$2,BS_CONTROLE[CHAVE],BS_CONTROLE[Quantidade_11],"-")</f>
        <v>-</v>
      </c>
      <c r="W33" s="137">
        <f ca="1">_xlfn.XLOOKUP(G33&amp;$W$2,BS_CONTROLE[CHAVE],BS_CONTROLE[Quantidade_11],"-")</f>
        <v>1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>
        <f ca="1">_xlfn.XLOOKUP(G34&amp;$U$2,BS_CONTROLE[CHAVE],BS_CONTROLE[Quantidade_11],"-")</f>
        <v>1</v>
      </c>
      <c r="V34" s="137" t="str">
        <f ca="1">_xlfn.XLOOKUP(G34&amp;$V$2,BS_CONTROLE[CHAVE],BS_CONTROLE[Quantidade_11],"-")</f>
        <v>-</v>
      </c>
      <c r="W34" s="137">
        <f ca="1">_xlfn.XLOOKUP(G34&amp;$W$2,BS_CONTROLE[CHAVE],BS_CONTROLE[Quantidade_11],"-")</f>
        <v>1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>
        <f ca="1">_xlfn.XLOOKUP(G35&amp;$U$2,BS_CONTROLE[CHAVE],BS_CONTROLE[Quantidade_11],"-")</f>
        <v>0</v>
      </c>
      <c r="V35" s="137">
        <f ca="1">_xlfn.XLOOKUP(G35&amp;$V$2,BS_CONTROLE[CHAVE],BS_CONTROLE[Quantidade_11],"-")</f>
        <v>0</v>
      </c>
      <c r="W35" s="137">
        <f ca="1">_xlfn.XLOOKUP(G35&amp;$W$2,BS_CONTROLE[CHAVE],BS_CONTROLE[Quantidade_11],"-")</f>
        <v>0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2</v>
      </c>
      <c r="V37" s="137">
        <f ca="1">_xlfn.XLOOKUP(G37&amp;$V$2,BS_CONTROLE[CHAVE],BS_CONTROLE[Quantidade_11],"-")</f>
        <v>0</v>
      </c>
      <c r="W37" s="137">
        <f ca="1">_xlfn.XLOOKUP(G37&amp;$W$2,BS_CONTROLE[CHAVE],BS_CONTROLE[Quantidade_11],"-")</f>
        <v>0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>
        <f ca="1">_xlfn.XLOOKUP(G41&amp;$U$2,BS_CONTROLE[CHAVE],BS_CONTROLE[Quantidade_11],"-")</f>
        <v>1</v>
      </c>
      <c r="V41" s="137">
        <f ca="1">_xlfn.XLOOKUP(G41&amp;$V$2,BS_CONTROLE[CHAVE],BS_CONTROLE[Quantidade_11],"-")</f>
        <v>1</v>
      </c>
      <c r="W41" s="137">
        <f ca="1">_xlfn.XLOOKUP(G41&amp;$W$2,BS_CONTROLE[CHAVE],BS_CONTROLE[Quantidade_11],"-")</f>
        <v>0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2</v>
      </c>
      <c r="V43" s="137">
        <f ca="1">_xlfn.XLOOKUP(G43&amp;$V$2,BS_CONTROLE[CHAVE],BS_CONTROLE[Quantidade_11],"-")</f>
        <v>0</v>
      </c>
      <c r="W43" s="137">
        <f ca="1">_xlfn.XLOOKUP(G43&amp;$W$2,BS_CONTROLE[CHAVE],BS_CONTROLE[Quantidade_11],"-")</f>
        <v>0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2</v>
      </c>
      <c r="V44" s="137">
        <f ca="1">_xlfn.XLOOKUP(G44&amp;$V$2,BS_CONTROLE[CHAVE],BS_CONTROLE[Quantidade_11],"-")</f>
        <v>0</v>
      </c>
      <c r="W44" s="137">
        <f ca="1">_xlfn.XLOOKUP(G44&amp;$W$2,BS_CONTROLE[CHAVE],BS_CONTROLE[Quantidade_11],"-")</f>
        <v>0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>
        <f ca="1">_xlfn.XLOOKUP(G45&amp;$U$2,BS_CONTROLE[CHAVE],BS_CONTROLE[Quantidade_11],"-")</f>
        <v>1</v>
      </c>
      <c r="V45" s="137">
        <f ca="1">_xlfn.XLOOKUP(G45&amp;$V$2,BS_CONTROLE[CHAVE],BS_CONTROLE[Quantidade_11],"-")</f>
        <v>1</v>
      </c>
      <c r="W45" s="137">
        <f ca="1">_xlfn.XLOOKUP(G45&amp;$W$2,BS_CONTROLE[CHAVE],BS_CONTROLE[Quantidade_11],"-")</f>
        <v>0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 t="str">
        <f ca="1">_xlfn.XLOOKUP(G50&amp;$U$2,BS_CONTROLE[CHAVE],BS_CONTROLE[Quantidade_11],"-")</f>
        <v>-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 t="str">
        <f ca="1">_xlfn.XLOOKUP(G51&amp;$U$2,BS_CONTROLE[CHAVE],BS_CONTROLE[Quantidade_11],"-")</f>
        <v>-</v>
      </c>
      <c r="V51" s="137">
        <f ca="1">_xlfn.XLOOKUP(G51&amp;$V$2,BS_CONTROLE[CHAVE],BS_CONTROLE[Quantidade_11],"-")</f>
        <v>0</v>
      </c>
      <c r="W51" s="137">
        <f ca="1">_xlfn.XLOOKUP(G51&amp;$W$2,BS_CONTROLE[CHAVE],BS_CONTROLE[Quantidade_11],"-")</f>
        <v>0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>
        <f ca="1">_xlfn.XLOOKUP(G53&amp;$U$2,BS_CONTROLE[CHAVE],BS_CONTROLE[Quantidade_11],"-")</f>
        <v>460</v>
      </c>
      <c r="V53" s="137">
        <f ca="1">_xlfn.XLOOKUP(G53&amp;$V$2,BS_CONTROLE[CHAVE],BS_CONTROLE[Quantidade_11],"-")</f>
        <v>0</v>
      </c>
      <c r="W53" s="137">
        <f ca="1">_xlfn.XLOOKUP(G53&amp;$W$2,BS_CONTROLE[CHAVE],BS_CONTROLE[Quantidade_11],"-")</f>
        <v>300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 t="str">
        <f ca="1">_xlfn.XLOOKUP(G54&amp;$U$2,BS_CONTROLE[CHAVE],BS_CONTROLE[Quantidade_11],"-")</f>
        <v>-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0</v>
      </c>
      <c r="W56" s="137">
        <f ca="1">_xlfn.XLOOKUP(G56&amp;$W$2,BS_CONTROLE[CHAVE],BS_CONTROLE[Quantidade_11],"-")</f>
        <v>0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>
        <f ca="1">_xlfn.XLOOKUP(G57&amp;$U$2,BS_CONTROLE[CHAVE],BS_CONTROLE[Quantidade_11],"-")</f>
        <v>0</v>
      </c>
      <c r="V57" s="137">
        <f ca="1">_xlfn.XLOOKUP(G57&amp;$V$2,BS_CONTROLE[CHAVE],BS_CONTROLE[Quantidade_11],"-")</f>
        <v>810</v>
      </c>
      <c r="W57" s="137">
        <f ca="1">_xlfn.XLOOKUP(G57&amp;$W$2,BS_CONTROLE[CHAVE],BS_CONTROLE[Quantidade_11],"-")</f>
        <v>0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>
        <f ca="1">_xlfn.XLOOKUP(G58&amp;$U$2,BS_CONTROLE[CHAVE],BS_CONTROLE[Quantidade_11],"-")</f>
        <v>0</v>
      </c>
      <c r="V58" s="137">
        <f ca="1">_xlfn.XLOOKUP(G58&amp;$V$2,BS_CONTROLE[CHAVE],BS_CONTROLE[Quantidade_11],"-")</f>
        <v>0</v>
      </c>
      <c r="W58" s="137">
        <f ca="1">_xlfn.XLOOKUP(G58&amp;$W$2,BS_CONTROLE[CHAVE],BS_CONTROLE[Quantidade_11],"-")</f>
        <v>0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>
        <f ca="1">_xlfn.XLOOKUP(G59&amp;$U$2,BS_CONTROLE[CHAVE],BS_CONTROLE[Quantidade_11],"-")</f>
        <v>0</v>
      </c>
      <c r="V59" s="137">
        <f ca="1">_xlfn.XLOOKUP(G59&amp;$V$2,BS_CONTROLE[CHAVE],BS_CONTROLE[Quantidade_11],"-")</f>
        <v>0</v>
      </c>
      <c r="W59" s="137">
        <f ca="1">_xlfn.XLOOKUP(G59&amp;$W$2,BS_CONTROLE[CHAVE],BS_CONTROLE[Quantidade_11],"-")</f>
        <v>0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 t="str">
        <f ca="1">_xlfn.XLOOKUP(G60&amp;$U$2,BS_CONTROLE[CHAVE],BS_CONTROLE[Quantidade_11],"-")</f>
        <v>-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>
        <f ca="1">_xlfn.XLOOKUP(G61&amp;$U$2,BS_CONTROLE[CHAVE],BS_CONTROLE[Quantidade_11],"-")</f>
        <v>0</v>
      </c>
      <c r="V61" s="137">
        <f ca="1">_xlfn.XLOOKUP(G61&amp;$V$2,BS_CONTROLE[CHAVE],BS_CONTROLE[Quantidade_11],"-")</f>
        <v>0</v>
      </c>
      <c r="W61" s="137">
        <f ca="1">_xlfn.XLOOKUP(G61&amp;$W$2,BS_CONTROLE[CHAVE],BS_CONTROLE[Quantidade_11],"-")</f>
        <v>0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>
        <f ca="1">_xlfn.XLOOKUP(G62&amp;$U$2,BS_CONTROLE[CHAVE],BS_CONTROLE[Quantidade_11],"-")</f>
        <v>0</v>
      </c>
      <c r="V62" s="137">
        <f ca="1">_xlfn.XLOOKUP(G62&amp;$V$2,BS_CONTROLE[CHAVE],BS_CONTROLE[Quantidade_11],"-")</f>
        <v>0</v>
      </c>
      <c r="W62" s="137">
        <f ca="1">_xlfn.XLOOKUP(G62&amp;$W$2,BS_CONTROLE[CHAVE],BS_CONTROLE[Quantidade_11],"-")</f>
        <v>0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>
        <f ca="1">_xlfn.XLOOKUP(G64&amp;$W$2,BS_CONTROLE[CHAVE],BS_CONTROLE[Quantidade_11],"-")</f>
        <v>0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 t="str">
        <f ca="1">_xlfn.XLOOKUP(G65&amp;$U$2,BS_CONTROLE[CHAVE],BS_CONTROLE[Quantidade_11],"-")</f>
        <v>-</v>
      </c>
      <c r="V65" s="137" t="str">
        <f ca="1">_xlfn.XLOOKUP(G65&amp;$V$2,BS_CONTROLE[CHAVE],BS_CONTROLE[Quantidade_11],"-")</f>
        <v>-</v>
      </c>
      <c r="W65" s="137">
        <f ca="1">_xlfn.XLOOKUP(G65&amp;$W$2,BS_CONTROLE[CHAVE],BS_CONTROLE[Quantidade_11],"-")</f>
        <v>1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 t="str">
        <f ca="1">_xlfn.XLOOKUP(G67&amp;$U$2,BS_CONTROLE[CHAVE],BS_CONTROLE[Quantidade_11],"-")</f>
        <v>-</v>
      </c>
      <c r="V67" s="137" t="str">
        <f ca="1">_xlfn.XLOOKUP(G67&amp;$V$2,BS_CONTROLE[CHAVE],BS_CONTROLE[Quantidade_11],"-")</f>
        <v>-</v>
      </c>
      <c r="W67" s="137">
        <f ca="1">_xlfn.XLOOKUP(G67&amp;$W$2,BS_CONTROLE[CHAVE],BS_CONTROLE[Quantidade_11],"-")</f>
        <v>0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 t="str">
        <f ca="1">_xlfn.XLOOKUP(G68&amp;$U$2,BS_CONTROLE[CHAVE],BS_CONTROLE[Quantidade_11],"-")</f>
        <v>-</v>
      </c>
      <c r="V68" s="137" t="str">
        <f ca="1">_xlfn.XLOOKUP(G68&amp;$V$2,BS_CONTROLE[CHAVE],BS_CONTROLE[Quantidade_11],"-")</f>
        <v>-</v>
      </c>
      <c r="W68" s="137">
        <f ca="1">_xlfn.XLOOKUP(G68&amp;$W$2,BS_CONTROLE[CHAVE],BS_CONTROLE[Quantidade_11],"-")</f>
        <v>0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>
        <f ca="1">_xlfn.XLOOKUP(G69&amp;$U$2,BS_CONTROLE[CHAVE],BS_CONTROLE[Quantidade_11],"-")</f>
        <v>1</v>
      </c>
      <c r="V69" s="137" t="str">
        <f ca="1">_xlfn.XLOOKUP(G69&amp;$V$2,BS_CONTROLE[CHAVE],BS_CONTROLE[Quantidade_11],"-")</f>
        <v>-</v>
      </c>
      <c r="W69" s="137">
        <f ca="1">_xlfn.XLOOKUP(G69&amp;$W$2,BS_CONTROLE[CHAVE],BS_CONTROLE[Quantidade_11],"-")</f>
        <v>1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>
        <f ca="1">_xlfn.XLOOKUP(G71&amp;$W$2,BS_CONTROLE[CHAVE],BS_CONTROLE[Quantidade_11],"-")</f>
        <v>0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>
        <f ca="1">_xlfn.XLOOKUP(G72&amp;$U$2,BS_CONTROLE[CHAVE],BS_CONTROLE[Quantidade_11],"-")</f>
        <v>2</v>
      </c>
      <c r="V72" s="137">
        <f ca="1">_xlfn.XLOOKUP(G72&amp;$V$2,BS_CONTROLE[CHAVE],BS_CONTROLE[Quantidade_11],"-")</f>
        <v>0</v>
      </c>
      <c r="W72" s="137">
        <f ca="1">_xlfn.XLOOKUP(G72&amp;$W$2,BS_CONTROLE[CHAVE],BS_CONTROLE[Quantidade_11],"-")</f>
        <v>0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>
        <f ca="1">_xlfn.XLOOKUP(G75&amp;$U$2,BS_CONTROLE[CHAVE],BS_CONTROLE[Quantidade_11],"-")</f>
        <v>2</v>
      </c>
      <c r="V75" s="137">
        <f ca="1">_xlfn.XLOOKUP(G75&amp;$V$2,BS_CONTROLE[CHAVE],BS_CONTROLE[Quantidade_11],"-")</f>
        <v>0</v>
      </c>
      <c r="W75" s="137">
        <f ca="1">_xlfn.XLOOKUP(G75&amp;$W$2,BS_CONTROLE[CHAVE],BS_CONTROLE[Quantidade_11],"-")</f>
        <v>0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>
        <f ca="1">_xlfn.XLOOKUP(G76&amp;$U$2,BS_CONTROLE[CHAVE],BS_CONTROLE[Quantidade_11],"-")</f>
        <v>2</v>
      </c>
      <c r="V76" s="137">
        <f ca="1">_xlfn.XLOOKUP(G76&amp;$V$2,BS_CONTROLE[CHAVE],BS_CONTROLE[Quantidade_11],"-")</f>
        <v>0</v>
      </c>
      <c r="W76" s="137">
        <f ca="1">_xlfn.XLOOKUP(G76&amp;$W$2,BS_CONTROLE[CHAVE],BS_CONTROLE[Quantidade_11],"-")</f>
        <v>0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>
        <f ca="1">_xlfn.XLOOKUP(G77&amp;$U$2,BS_CONTROLE[CHAVE],BS_CONTROLE[Quantidade_11],"-")</f>
        <v>1</v>
      </c>
      <c r="V77" s="137">
        <f ca="1">_xlfn.XLOOKUP(G77&amp;$V$2,BS_CONTROLE[CHAVE],BS_CONTROLE[Quantidade_11],"-")</f>
        <v>1</v>
      </c>
      <c r="W77" s="137">
        <f ca="1">_xlfn.XLOOKUP(G77&amp;$W$2,BS_CONTROLE[CHAVE],BS_CONTROLE[Quantidade_11],"-")</f>
        <v>0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 t="str">
        <f ca="1">_xlfn.XLOOKUP(G83&amp;$U$2,BS_CONTROLE[CHAVE],BS_CONTROLE[Quantidade_11],"-")</f>
        <v>-</v>
      </c>
      <c r="V83" s="137">
        <f ca="1">_xlfn.XLOOKUP(G83&amp;$V$2,BS_CONTROLE[CHAVE],BS_CONTROLE[Quantidade_11],"-")</f>
        <v>0</v>
      </c>
      <c r="W83" s="137">
        <f ca="1">_xlfn.XLOOKUP(G83&amp;$W$2,BS_CONTROLE[CHAVE],BS_CONTROLE[Quantidade_11],"-")</f>
        <v>0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>
        <f ca="1">_xlfn.XLOOKUP(G84&amp;$U$2,BS_CONTROLE[CHAVE],BS_CONTROLE[Quantidade_11],"-")</f>
        <v>0</v>
      </c>
      <c r="V84" s="137">
        <f ca="1">_xlfn.XLOOKUP(G84&amp;$V$2,BS_CONTROLE[CHAVE],BS_CONTROLE[Quantidade_11],"-")</f>
        <v>0</v>
      </c>
      <c r="W84" s="137">
        <f ca="1">_xlfn.XLOOKUP(G84&amp;$W$2,BS_CONTROLE[CHAVE],BS_CONTROLE[Quantidade_11],"-")</f>
        <v>22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>
        <f ca="1">_xlfn.XLOOKUP(G85&amp;$U$2,BS_CONTROLE[CHAVE],BS_CONTROLE[Quantidade_11],"-")</f>
        <v>460</v>
      </c>
      <c r="V85" s="137">
        <f ca="1">_xlfn.XLOOKUP(G85&amp;$V$2,BS_CONTROLE[CHAVE],BS_CONTROLE[Quantidade_11],"-")</f>
        <v>0</v>
      </c>
      <c r="W85" s="137">
        <f ca="1">_xlfn.XLOOKUP(G85&amp;$W$2,BS_CONTROLE[CHAVE],BS_CONTROLE[Quantidade_11],"-")</f>
        <v>300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0</v>
      </c>
      <c r="V87" s="137">
        <f ca="1">_xlfn.XLOOKUP(G87&amp;$V$2,BS_CONTROLE[CHAVE],BS_CONTROLE[Quantidade_11],"-")</f>
        <v>0</v>
      </c>
      <c r="W87" s="137">
        <f ca="1">_xlfn.XLOOKUP(G87&amp;$W$2,BS_CONTROLE[CHAVE],BS_CONTROLE[Quantidade_11],"-")</f>
        <v>0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>
        <f ca="1">_xlfn.XLOOKUP(G88&amp;$U$2,BS_CONTROLE[CHAVE],BS_CONTROLE[Quantidade_11],"-")</f>
        <v>0</v>
      </c>
      <c r="V88" s="137">
        <f ca="1">_xlfn.XLOOKUP(G88&amp;$V$2,BS_CONTROLE[CHAVE],BS_CONTROLE[Quantidade_11],"-")</f>
        <v>810</v>
      </c>
      <c r="W88" s="137">
        <f ca="1">_xlfn.XLOOKUP(G88&amp;$W$2,BS_CONTROLE[CHAVE],BS_CONTROLE[Quantidade_11],"-")</f>
        <v>0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>
        <f ca="1">_xlfn.XLOOKUP(G89&amp;$U$2,BS_CONTROLE[CHAVE],BS_CONTROLE[Quantidade_11],"-")</f>
        <v>0</v>
      </c>
      <c r="V89" s="137">
        <f ca="1">_xlfn.XLOOKUP(G89&amp;$V$2,BS_CONTROLE[CHAVE],BS_CONTROLE[Quantidade_11],"-")</f>
        <v>0</v>
      </c>
      <c r="W89" s="137">
        <f ca="1">_xlfn.XLOOKUP(G89&amp;$W$2,BS_CONTROLE[CHAVE],BS_CONTROLE[Quantidade_11],"-")</f>
        <v>0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>
        <f ca="1">_xlfn.XLOOKUP(G91&amp;$U$2,BS_CONTROLE[CHAVE],BS_CONTROLE[Quantidade_11],"-")</f>
        <v>0</v>
      </c>
      <c r="V91" s="137">
        <f ca="1">_xlfn.XLOOKUP(G91&amp;$V$2,BS_CONTROLE[CHAVE],BS_CONTROLE[Quantidade_11],"-")</f>
        <v>0</v>
      </c>
      <c r="W91" s="137">
        <f ca="1">_xlfn.XLOOKUP(G91&amp;$W$2,BS_CONTROLE[CHAVE],BS_CONTROLE[Quantidade_11],"-")</f>
        <v>0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>
        <f ca="1">_xlfn.XLOOKUP(G96&amp;$U$2,BS_CONTROLE[CHAVE],BS_CONTROLE[Quantidade_11],"-")</f>
        <v>53</v>
      </c>
      <c r="V96" s="137">
        <f ca="1">_xlfn.XLOOKUP(G96&amp;$V$2,BS_CONTROLE[CHAVE],BS_CONTROLE[Quantidade_11],"-")</f>
        <v>104</v>
      </c>
      <c r="W96" s="137">
        <f ca="1">_xlfn.XLOOKUP(G96&amp;$W$2,BS_CONTROLE[CHAVE],BS_CONTROLE[Quantidade_11],"-")</f>
        <v>0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>
        <f ca="1">_xlfn.XLOOKUP(G97&amp;$W$2,BS_CONTROLE[CHAVE],BS_CONTROLE[Quantidade_11],"-")</f>
        <v>0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2</v>
      </c>
      <c r="V98" s="137">
        <f ca="1">_xlfn.XLOOKUP(G98&amp;$V$2,BS_CONTROLE[CHAVE],BS_CONTROLE[Quantidade_11],"-")</f>
        <v>0</v>
      </c>
      <c r="W98" s="137">
        <f ca="1">_xlfn.XLOOKUP(G98&amp;$W$2,BS_CONTROLE[CHAVE],BS_CONTROLE[Quantidade_11],"-")</f>
        <v>0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>
        <f ca="1">_xlfn.XLOOKUP(G99&amp;$U$2,BS_CONTROLE[CHAVE],BS_CONTROLE[Quantidade_11],"-")</f>
        <v>1</v>
      </c>
      <c r="V99" s="137" t="str">
        <f ca="1">_xlfn.XLOOKUP(G99&amp;$V$2,BS_CONTROLE[CHAVE],BS_CONTROLE[Quantidade_11],"-")</f>
        <v>-</v>
      </c>
      <c r="W99" s="137">
        <f ca="1">_xlfn.XLOOKUP(G99&amp;$W$2,BS_CONTROLE[CHAVE],BS_CONTROLE[Quantidade_11],"-")</f>
        <v>1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>
        <f ca="1">_xlfn.XLOOKUP(G102&amp;$U$2,BS_CONTROLE[CHAVE],BS_CONTROLE[Quantidade_11],"-")</f>
        <v>2</v>
      </c>
      <c r="V102" s="137">
        <f ca="1">_xlfn.XLOOKUP(G102&amp;$V$2,BS_CONTROLE[CHAVE],BS_CONTROLE[Quantidade_11],"-")</f>
        <v>0</v>
      </c>
      <c r="W102" s="137">
        <f ca="1">_xlfn.XLOOKUP(G102&amp;$W$2,BS_CONTROLE[CHAVE],BS_CONTROLE[Quantidade_11],"-")</f>
        <v>0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>
        <f ca="1">_xlfn.XLOOKUP(G103&amp;$U$2,BS_CONTROLE[CHAVE],BS_CONTROLE[Quantidade_11],"-")</f>
        <v>2</v>
      </c>
      <c r="V103" s="137">
        <f ca="1">_xlfn.XLOOKUP(G103&amp;$V$2,BS_CONTROLE[CHAVE],BS_CONTROLE[Quantidade_11],"-")</f>
        <v>0</v>
      </c>
      <c r="W103" s="137">
        <f ca="1">_xlfn.XLOOKUP(G103&amp;$W$2,BS_CONTROLE[CHAVE],BS_CONTROLE[Quantidade_11],"-")</f>
        <v>0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1</v>
      </c>
      <c r="V104" s="137">
        <f ca="1">_xlfn.XLOOKUP(G104&amp;$V$2,BS_CONTROLE[CHAVE],BS_CONTROLE[Quantidade_11],"-")</f>
        <v>1</v>
      </c>
      <c r="W104" s="137">
        <f ca="1">_xlfn.XLOOKUP(G104&amp;$W$2,BS_CONTROLE[CHAVE],BS_CONTROLE[Quantidade_11],"-")</f>
        <v>0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 t="str">
        <f ca="1">_xlfn.XLOOKUP(G109&amp;$U$2,BS_CONTROLE[CHAVE],BS_CONTROLE[Quantidade_11],"-")</f>
        <v>-</v>
      </c>
      <c r="V109" s="137">
        <f ca="1">_xlfn.XLOOKUP(G109&amp;$V$2,BS_CONTROLE[CHAVE],BS_CONTROLE[Quantidade_11],"-")</f>
        <v>0</v>
      </c>
      <c r="W109" s="137">
        <f ca="1">_xlfn.XLOOKUP(G109&amp;$W$2,BS_CONTROLE[CHAVE],BS_CONTROLE[Quantidade_11],"-")</f>
        <v>0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>
        <f ca="1">_xlfn.XLOOKUP(G110&amp;$U$2,BS_CONTROLE[CHAVE],BS_CONTROLE[Quantidade_11],"-")</f>
        <v>0</v>
      </c>
      <c r="V110" s="137">
        <f ca="1">_xlfn.XLOOKUP(G110&amp;$V$2,BS_CONTROLE[CHAVE],BS_CONTROLE[Quantidade_11],"-")</f>
        <v>0</v>
      </c>
      <c r="W110" s="137">
        <f ca="1">_xlfn.XLOOKUP(G110&amp;$W$2,BS_CONTROLE[CHAVE],BS_CONTROLE[Quantidade_11],"-")</f>
        <v>22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>
        <f ca="1">_xlfn.XLOOKUP(G112&amp;$U$2,BS_CONTROLE[CHAVE],BS_CONTROLE[Quantidade_11],"-")</f>
        <v>460</v>
      </c>
      <c r="V112" s="137">
        <f ca="1">_xlfn.XLOOKUP(G112&amp;$V$2,BS_CONTROLE[CHAVE],BS_CONTROLE[Quantidade_11],"-")</f>
        <v>0</v>
      </c>
      <c r="W112" s="137">
        <f ca="1">_xlfn.XLOOKUP(G112&amp;$W$2,BS_CONTROLE[CHAVE],BS_CONTROLE[Quantidade_11],"-")</f>
        <v>300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0</v>
      </c>
      <c r="V113" s="137">
        <f ca="1">_xlfn.XLOOKUP(G113&amp;$V$2,BS_CONTROLE[CHAVE],BS_CONTROLE[Quantidade_11],"-")</f>
        <v>0</v>
      </c>
      <c r="W113" s="137">
        <f ca="1">_xlfn.XLOOKUP(G113&amp;$W$2,BS_CONTROLE[CHAVE],BS_CONTROLE[Quantidade_11],"-")</f>
        <v>0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>
        <f ca="1">_xlfn.XLOOKUP(G114&amp;$U$2,BS_CONTROLE[CHAVE],BS_CONTROLE[Quantidade_11],"-")</f>
        <v>0</v>
      </c>
      <c r="V114" s="137">
        <f ca="1">_xlfn.XLOOKUP(G114&amp;$V$2,BS_CONTROLE[CHAVE],BS_CONTROLE[Quantidade_11],"-")</f>
        <v>810</v>
      </c>
      <c r="W114" s="137">
        <f ca="1">_xlfn.XLOOKUP(G114&amp;$W$2,BS_CONTROLE[CHAVE],BS_CONTROLE[Quantidade_11],"-")</f>
        <v>0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>
        <f ca="1">_xlfn.XLOOKUP(G115&amp;$U$2,BS_CONTROLE[CHAVE],BS_CONTROLE[Quantidade_11],"-")</f>
        <v>0</v>
      </c>
      <c r="V115" s="137">
        <f ca="1">_xlfn.XLOOKUP(G115&amp;$V$2,BS_CONTROLE[CHAVE],BS_CONTROLE[Quantidade_11],"-")</f>
        <v>0</v>
      </c>
      <c r="W115" s="137">
        <f ca="1">_xlfn.XLOOKUP(G115&amp;$W$2,BS_CONTROLE[CHAVE],BS_CONTROLE[Quantidade_11],"-")</f>
        <v>0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>
        <f ca="1">_xlfn.XLOOKUP(G116&amp;$U$2,BS_CONTROLE[CHAVE],BS_CONTROLE[Quantidade_11],"-")</f>
        <v>0</v>
      </c>
      <c r="V116" s="137">
        <f ca="1">_xlfn.XLOOKUP(G116&amp;$V$2,BS_CONTROLE[CHAVE],BS_CONTROLE[Quantidade_11],"-")</f>
        <v>0</v>
      </c>
      <c r="W116" s="137">
        <f ca="1">_xlfn.XLOOKUP(G116&amp;$W$2,BS_CONTROLE[CHAVE],BS_CONTROLE[Quantidade_11],"-")</f>
        <v>0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 t="str">
        <f ca="1">_xlfn.XLOOKUP(G117&amp;$U$2,BS_CONTROLE[CHAVE],BS_CONTROLE[Quantidade_11],"-")</f>
        <v>-</v>
      </c>
      <c r="V117" s="137" t="str">
        <f ca="1">_xlfn.XLOOKUP(G117&amp;$V$2,BS_CONTROLE[CHAVE],BS_CONTROLE[Quantidade_11],"-")</f>
        <v>-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>
        <f ca="1">_xlfn.XLOOKUP(G118&amp;$U$2,BS_CONTROLE[CHAVE],BS_CONTROLE[Quantidade_11],"-")</f>
        <v>45</v>
      </c>
      <c r="V118" s="137">
        <f ca="1">_xlfn.XLOOKUP(G118&amp;$V$2,BS_CONTROLE[CHAVE],BS_CONTROLE[Quantidade_11],"-")</f>
        <v>0</v>
      </c>
      <c r="W118" s="137">
        <f ca="1">_xlfn.XLOOKUP(G118&amp;$W$2,BS_CONTROLE[CHAVE],BS_CONTROLE[Quantidade_11],"-")</f>
        <v>0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>
        <f ca="1">_xlfn.XLOOKUP(G121&amp;$U$2,BS_CONTROLE[CHAVE],BS_CONTROLE[Quantidade_11],"-")</f>
        <v>1</v>
      </c>
      <c r="V121" s="137" t="str">
        <f ca="1">_xlfn.XLOOKUP(G121&amp;$V$2,BS_CONTROLE[CHAVE],BS_CONTROLE[Quantidade_11],"-")</f>
        <v>-</v>
      </c>
      <c r="W121" s="137">
        <f ca="1">_xlfn.XLOOKUP(G121&amp;$W$2,BS_CONTROLE[CHAVE],BS_CONTROLE[Quantidade_11],"-")</f>
        <v>1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6.25E-2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>
        <f ca="1">_xlfn.XLOOKUP(G122&amp;$U$2,BS_CONTROLE[CHAVE],BS_CONTROLE[Quantidade_11],"-")</f>
        <v>53</v>
      </c>
      <c r="V122" s="137">
        <f ca="1">_xlfn.XLOOKUP(G122&amp;$V$2,BS_CONTROLE[CHAVE],BS_CONTROLE[Quantidade_11],"-")</f>
        <v>104</v>
      </c>
      <c r="W122" s="137">
        <f ca="1">_xlfn.XLOOKUP(G122&amp;$W$2,BS_CONTROLE[CHAVE],BS_CONTROLE[Quantidade_11],"-")</f>
        <v>0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 t="str">
        <f ca="1">_xlfn.XLOOKUP(G123&amp;$U$2,BS_CONTROLE[CHAVE],BS_CONTROLE[Quantidade_11],"-")</f>
        <v>-</v>
      </c>
      <c r="V123" s="137" t="str">
        <f ca="1">_xlfn.XLOOKUP(G123&amp;$V$2,BS_CONTROLE[CHAVE],BS_CONTROLE[Quantidade_11],"-")</f>
        <v>-</v>
      </c>
      <c r="W123" s="137">
        <f ca="1">_xlfn.XLOOKUP(G123&amp;$W$2,BS_CONTROLE[CHAVE],BS_CONTROLE[Quantidade_11],"-")</f>
        <v>0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>
        <f ca="1">_xlfn.XLOOKUP(G125&amp;$U$2,BS_CONTROLE[CHAVE],BS_CONTROLE[Quantidade_11],"-")</f>
        <v>2</v>
      </c>
      <c r="V125" s="137">
        <f ca="1">_xlfn.XLOOKUP(G125&amp;$V$2,BS_CONTROLE[CHAVE],BS_CONTROLE[Quantidade_11],"-")</f>
        <v>0</v>
      </c>
      <c r="W125" s="137">
        <f ca="1">_xlfn.XLOOKUP(G125&amp;$W$2,BS_CONTROLE[CHAVE],BS_CONTROLE[Quantidade_11],"-")</f>
        <v>0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2</v>
      </c>
      <c r="V128" s="137">
        <f ca="1">_xlfn.XLOOKUP(G128&amp;$V$2,BS_CONTROLE[CHAVE],BS_CONTROLE[Quantidade_11],"-")</f>
        <v>0</v>
      </c>
      <c r="W128" s="137">
        <f ca="1">_xlfn.XLOOKUP(G128&amp;$W$2,BS_CONTROLE[CHAVE],BS_CONTROLE[Quantidade_11],"-")</f>
        <v>0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8.3333333333333329E-2</v>
      </c>
      <c r="R129" s="145" t="str">
        <f>IF(SP_SUL!Q132="","*",CONCATENATE(SP_SUL!Q132," ",SP_SUL!R132))</f>
        <v>2 M</v>
      </c>
      <c r="S129" s="145" t="str">
        <f>IF(SP_SUL!V132="","*",SP_SUL!V132)</f>
        <v>Elder</v>
      </c>
      <c r="T129" s="145" t="str">
        <f>IF(SP_SUL!W132="","*",SP_SUL!W132)</f>
        <v>Alívio de tensão + Solda</v>
      </c>
      <c r="U129" s="137">
        <f ca="1">_xlfn.XLOOKUP(G129&amp;$U$2,BS_CONTROLE[CHAVE],BS_CONTROLE[Quantidade_11],"-")</f>
        <v>2</v>
      </c>
      <c r="V129" s="137">
        <f ca="1">_xlfn.XLOOKUP(G129&amp;$V$2,BS_CONTROLE[CHAVE],BS_CONTROLE[Quantidade_11],"-")</f>
        <v>0</v>
      </c>
      <c r="W129" s="137">
        <f ca="1">_xlfn.XLOOKUP(G129&amp;$W$2,BS_CONTROLE[CHAVE],BS_CONTROLE[Quantidade_11],"-")</f>
        <v>0</v>
      </c>
    </row>
    <row r="130" spans="1:23" hidden="1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>
        <f ca="1">_xlfn.XLOOKUP(G130&amp;$U$2,BS_CONTROLE[CHAVE],BS_CONTROLE[Quantidade_11],"-")</f>
        <v>1</v>
      </c>
      <c r="V130" s="137">
        <f ca="1">_xlfn.XLOOKUP(G130&amp;$V$2,BS_CONTROLE[CHAVE],BS_CONTROLE[Quantidade_11],"-")</f>
        <v>1</v>
      </c>
      <c r="W130" s="137">
        <f ca="1">_xlfn.XLOOKUP(G130&amp;$W$2,BS_CONTROLE[CHAVE],BS_CONTROLE[Quantidade_11],"-")</f>
        <v>0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*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ZKE-ZEV</v>
      </c>
      <c r="F133" s="145">
        <f>IF(SP_SUL!B136="","*",SP_SUL!B136)</f>
        <v>46059</v>
      </c>
      <c r="G133" s="145" t="str">
        <f>IF(SP_SUL!D136="","*",SP_SUL!D136)</f>
        <v>CLEBISON (TP-728)</v>
      </c>
      <c r="H133" s="145" t="str">
        <f>IF(SP_SUL!F136="","*",SP_SUL!F136)</f>
        <v>PDM - SOLDA</v>
      </c>
      <c r="I133" s="145" t="str">
        <f>IF(SP_SUL!H136="","*",SP_SUL!H136)</f>
        <v>-</v>
      </c>
      <c r="J133" s="145" t="str">
        <f>IF(SP_SUL!I136="","*",SP_SUL!I136)</f>
        <v>-</v>
      </c>
      <c r="K133" s="139" t="str">
        <f>IF(SP_SUL!M136="","*",SP_SUL!M136)</f>
        <v>ZWW-ZKW</v>
      </c>
      <c r="L133" s="139" t="str">
        <f>IF(SP_SUL!N136="","*",SP_SUL!N136)</f>
        <v>K93K911</v>
      </c>
      <c r="M133" s="140">
        <f>IF(SP_SUL!J136="","*",SP_SUL!J136)</f>
        <v>48</v>
      </c>
      <c r="N133" s="144">
        <f>IF(SP_SUL!K136="","*",SP_SUL!K136)</f>
        <v>91.5</v>
      </c>
      <c r="O133" s="144" t="str">
        <f>IF(SP_SUL!L136="","*",SP_SUL!L136)</f>
        <v>-</v>
      </c>
      <c r="P133" s="143">
        <f>IF(SP_SUL!O136="","*",SP_SUL!O136)</f>
        <v>0.375</v>
      </c>
      <c r="Q133" s="143">
        <f>IF(SP_SUL!P136="","*",SP_SUL!P136)</f>
        <v>6.25E-2</v>
      </c>
      <c r="R133" s="145" t="str">
        <f>IF(SP_SUL!Q136="","*",CONCATENATE(SP_SUL!Q136," ",SP_SUL!R136))</f>
        <v>1 Nº DE SOLDA</v>
      </c>
      <c r="S133" s="145" t="str">
        <f>IF(SP_SUL!V136="","*",SP_SUL!V136)</f>
        <v>Felipe</v>
      </c>
      <c r="T133" s="145" t="str">
        <f>IF(SP_SUL!W136="","*",SP_SUL!W136)</f>
        <v xml:space="preserve">Execução de solda - Condicionado a temperatura </v>
      </c>
      <c r="U133" s="137">
        <f ca="1">_xlfn.XLOOKUP(G133&amp;$U$2,BS_CONTROLE[CHAVE],BS_CONTROLE[Quantidade_11],"-")</f>
        <v>0</v>
      </c>
      <c r="V133" s="137">
        <f ca="1">_xlfn.XLOOKUP(G133&amp;$V$2,BS_CONTROLE[CHAVE],BS_CONTROLE[Quantidade_11],"-")</f>
        <v>0</v>
      </c>
      <c r="W133" s="137">
        <f ca="1">_xlfn.XLOOKUP(G133&amp;$W$2,BS_CONTROLE[CHAVE],BS_CONTROLE[Quantidade_11],"-")</f>
        <v>0</v>
      </c>
    </row>
    <row r="134" spans="1:23" hidden="1">
      <c r="A134" s="146" t="str">
        <f>IF(SP_SUL!Y137="","*",SP_SUL!Y137)</f>
        <v>*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ZKE-ZEV</v>
      </c>
      <c r="F134" s="145">
        <f>IF(SP_SUL!B137="","*",SP_SUL!B137)</f>
        <v>46059</v>
      </c>
      <c r="G134" s="145" t="str">
        <f>IF(SP_SUL!D137="","*",SP_SUL!D137)</f>
        <v>ISMAEL(TP-726)</v>
      </c>
      <c r="H134" s="145" t="str">
        <f>IF(SP_SUL!F137="","*",SP_SUL!F137)</f>
        <v>PDM - SOLDA</v>
      </c>
      <c r="I134" s="145" t="str">
        <f>IF(SP_SUL!H137="","*",SP_SUL!H137)</f>
        <v>-</v>
      </c>
      <c r="J134" s="145" t="str">
        <f>IF(SP_SUL!I137="","*",SP_SUL!I137)</f>
        <v>-</v>
      </c>
      <c r="K134" s="139" t="str">
        <f>IF(SP_SUL!M137="","*",SP_SUL!M137)</f>
        <v>ZWW-ZKW</v>
      </c>
      <c r="L134" s="139" t="str">
        <f>IF(SP_SUL!N137="","*",SP_SUL!N137)</f>
        <v>K93K911</v>
      </c>
      <c r="M134" s="140">
        <f>IF(SP_SUL!J137="","*",SP_SUL!J137)</f>
        <v>48</v>
      </c>
      <c r="N134" s="144">
        <f>IF(SP_SUL!K137="","*",SP_SUL!K137)</f>
        <v>91.5</v>
      </c>
      <c r="O134" s="144" t="str">
        <f>IF(SP_SUL!L137="","*",SP_SUL!L137)</f>
        <v>-</v>
      </c>
      <c r="P134" s="143">
        <f>IF(SP_SUL!O137="","*",SP_SUL!O137)</f>
        <v>0.375</v>
      </c>
      <c r="Q134" s="143">
        <f>IF(SP_SUL!P137="","*",SP_SUL!P137)</f>
        <v>6.25E-2</v>
      </c>
      <c r="R134" s="145" t="str">
        <f>IF(SP_SUL!Q137="","*",CONCATENATE(SP_SUL!Q137," ",SP_SUL!R137))</f>
        <v>1 Nº DE SOLDA</v>
      </c>
      <c r="S134" s="145" t="str">
        <f>IF(SP_SUL!V137="","*",SP_SUL!V137)</f>
        <v>Felipe</v>
      </c>
      <c r="T134" s="145" t="str">
        <f>IF(SP_SUL!W137="","*",SP_SUL!W137)</f>
        <v xml:space="preserve">Execução de solda - Condicionado a temperatura </v>
      </c>
      <c r="U134" s="137">
        <f ca="1">_xlfn.XLOOKUP(G134&amp;$U$2,BS_CONTROLE[CHAVE],BS_CONTROLE[Quantidade_11],"-")</f>
        <v>0</v>
      </c>
      <c r="V134" s="137">
        <f ca="1">_xlfn.XLOOKUP(G134&amp;$V$2,BS_CONTROLE[CHAVE],BS_CONTROLE[Quantidade_11],"-")</f>
        <v>0</v>
      </c>
      <c r="W134" s="137">
        <f ca="1">_xlfn.XLOOKUP(G134&amp;$W$2,BS_CONTROLE[CHAVE],BS_CONTROLE[Quantidade_11],"-")</f>
        <v>0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 t="str">
        <f ca="1">_xlfn.XLOOKUP(G136&amp;$U$2,BS_CONTROLE[CHAVE],BS_CONTROLE[Quantidade_11],"-")</f>
        <v>-</v>
      </c>
      <c r="V136" s="137">
        <f ca="1">_xlfn.XLOOKUP(G136&amp;$V$2,BS_CONTROLE[CHAVE],BS_CONTROLE[Quantidade_11],"-")</f>
        <v>0</v>
      </c>
      <c r="W136" s="137">
        <f ca="1">_xlfn.XLOOKUP(G136&amp;$W$2,BS_CONTROLE[CHAVE],BS_CONTROLE[Quantidade_11],"-")</f>
        <v>0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>
        <f ca="1">_xlfn.XLOOKUP(G137&amp;$U$2,BS_CONTROLE[CHAVE],BS_CONTROLE[Quantidade_11],"-")</f>
        <v>0</v>
      </c>
      <c r="V137" s="137">
        <f ca="1">_xlfn.XLOOKUP(G137&amp;$V$2,BS_CONTROLE[CHAVE],BS_CONTROLE[Quantidade_11],"-")</f>
        <v>0</v>
      </c>
      <c r="W137" s="137">
        <f ca="1">_xlfn.XLOOKUP(G137&amp;$W$2,BS_CONTROLE[CHAVE],BS_CONTROLE[Quantidade_11],"-")</f>
        <v>22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>
        <f ca="1">_xlfn.XLOOKUP(G139&amp;$U$2,BS_CONTROLE[CHAVE],BS_CONTROLE[Quantidade_11],"-")</f>
        <v>460</v>
      </c>
      <c r="V139" s="137">
        <f ca="1">_xlfn.XLOOKUP(G139&amp;$V$2,BS_CONTROLE[CHAVE],BS_CONTROLE[Quantidade_11],"-")</f>
        <v>0</v>
      </c>
      <c r="W139" s="137">
        <f ca="1">_xlfn.XLOOKUP(G139&amp;$W$2,BS_CONTROLE[CHAVE],BS_CONTROLE[Quantidade_11],"-")</f>
        <v>300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0</v>
      </c>
      <c r="V141" s="137">
        <f ca="1">_xlfn.XLOOKUP(G141&amp;$V$2,BS_CONTROLE[CHAVE],BS_CONTROLE[Quantidade_11],"-")</f>
        <v>0</v>
      </c>
      <c r="W141" s="137">
        <f ca="1">_xlfn.XLOOKUP(G141&amp;$W$2,BS_CONTROLE[CHAVE],BS_CONTROLE[Quantidade_11],"-")</f>
        <v>0</v>
      </c>
    </row>
    <row r="142" spans="1:23" hidden="1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>
        <f ca="1">_xlfn.XLOOKUP(G142&amp;$U$2,BS_CONTROLE[CHAVE],BS_CONTROLE[Quantidade_11],"-")</f>
        <v>0</v>
      </c>
      <c r="V142" s="137">
        <f ca="1">_xlfn.XLOOKUP(G142&amp;$V$2,BS_CONTROLE[CHAVE],BS_CONTROLE[Quantidade_11],"-")</f>
        <v>810</v>
      </c>
      <c r="W142" s="137">
        <f ca="1">_xlfn.XLOOKUP(G142&amp;$W$2,BS_CONTROLE[CHAVE],BS_CONTROLE[Quantidade_11],"-")</f>
        <v>0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>
        <f ca="1">_xlfn.XLOOKUP(G143&amp;$U$2,BS_CONTROLE[CHAVE],BS_CONTROLE[Quantidade_11],"-")</f>
        <v>0</v>
      </c>
      <c r="V143" s="137">
        <f ca="1">_xlfn.XLOOKUP(G143&amp;$V$2,BS_CONTROLE[CHAVE],BS_CONTROLE[Quantidade_11],"-")</f>
        <v>0</v>
      </c>
      <c r="W143" s="137">
        <f ca="1">_xlfn.XLOOKUP(G143&amp;$W$2,BS_CONTROLE[CHAVE],BS_CONTROLE[Quantidade_11],"-")</f>
        <v>0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>
        <f ca="1">_xlfn.XLOOKUP(G144&amp;$U$2,BS_CONTROLE[CHAVE],BS_CONTROLE[Quantidade_11],"-")</f>
        <v>45</v>
      </c>
      <c r="V144" s="137">
        <f ca="1">_xlfn.XLOOKUP(G144&amp;$V$2,BS_CONTROLE[CHAVE],BS_CONTROLE[Quantidade_11],"-")</f>
        <v>0</v>
      </c>
      <c r="W144" s="137">
        <f ca="1">_xlfn.XLOOKUP(G144&amp;$W$2,BS_CONTROLE[CHAVE],BS_CONTROLE[Quantidade_11],"-")</f>
        <v>0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>
        <f ca="1">_xlfn.XLOOKUP(G146&amp;$W$2,BS_CONTROLE[CHAVE],BS_CONTROLE[Quantidade_11],"-")</f>
        <v>0</v>
      </c>
    </row>
    <row r="147" spans="1:23" hidden="1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 t="str">
        <f ca="1">_xlfn.XLOOKUP(G147&amp;$U$2,BS_CONTROLE[CHAVE],BS_CONTROLE[Quantidade_11],"-")</f>
        <v>-</v>
      </c>
      <c r="V147" s="137" t="str">
        <f ca="1">_xlfn.XLOOKUP(G147&amp;$V$2,BS_CONTROLE[CHAVE],BS_CONTROLE[Quantidade_11],"-")</f>
        <v>-</v>
      </c>
      <c r="W147" s="137">
        <f ca="1">_xlfn.XLOOKUP(G147&amp;$W$2,BS_CONTROLE[CHAVE],BS_CONTROLE[Quantidade_11],"-")</f>
        <v>1</v>
      </c>
    </row>
    <row r="148" spans="1:23" hidden="1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>
        <f ca="1">_xlfn.XLOOKUP(G149&amp;$W$2,BS_CONTROLE[CHAVE],BS_CONTROLE[Quantidade_11],"-")</f>
        <v>0</v>
      </c>
    </row>
    <row r="150" spans="1:23" hidden="1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>
        <f ca="1">_xlfn.XLOOKUP(G150&amp;$U$2,BS_CONTROLE[CHAVE],BS_CONTROLE[Quantidade_11],"-")</f>
        <v>1</v>
      </c>
      <c r="V150" s="137" t="str">
        <f ca="1">_xlfn.XLOOKUP(G150&amp;$V$2,BS_CONTROLE[CHAVE],BS_CONTROLE[Quantidade_11],"-")</f>
        <v>-</v>
      </c>
      <c r="W150" s="137">
        <f ca="1">_xlfn.XLOOKUP(G150&amp;$W$2,BS_CONTROLE[CHAVE],BS_CONTROLE[Quantidade_11],"-")</f>
        <v>1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53</v>
      </c>
      <c r="V152" s="137">
        <f ca="1">_xlfn.XLOOKUP(G152&amp;$V$2,BS_CONTROLE[CHAVE],BS_CONTROLE[Quantidade_11],"-")</f>
        <v>104</v>
      </c>
      <c r="W152" s="137">
        <f ca="1">_xlfn.XLOOKUP(G152&amp;$W$2,BS_CONTROLE[CHAVE],BS_CONTROLE[Quantidade_11],"-")</f>
        <v>0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>
        <f ca="1">_xlfn.XLOOKUP(G153&amp;$W$2,BS_CONTROLE[CHAVE],BS_CONTROLE[Quantidade_11],"-")</f>
        <v>0</v>
      </c>
    </row>
    <row r="154" spans="1:23" hidden="1">
      <c r="A154" s="146" t="str">
        <f>IF(SP_SUL!Y157="","*",SP_SUL!Y157)</f>
        <v>*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46059</v>
      </c>
      <c r="G154" s="145" t="str">
        <f>IF(SP_SUL!D157="","*",SP_SUL!D157)</f>
        <v>CAIQUE (TMA-677)</v>
      </c>
      <c r="H154" s="145" t="str">
        <f>IF(SP_SUL!F157="","*",SP_SUL!F157)</f>
        <v>MODERNIZAÇÃO - SOLDA</v>
      </c>
      <c r="I154" s="145" t="str">
        <f>IF(SP_SUL!H157="","*",SP_SUL!H157)</f>
        <v>-</v>
      </c>
      <c r="J154" s="145" t="str">
        <f>IF(SP_SUL!I157="","*",SP_SUL!I157)</f>
        <v>-</v>
      </c>
      <c r="K154" s="139" t="str">
        <f>IF(SP_SUL!M157="","*",SP_SUL!M157)</f>
        <v>ZWI-ZEM</v>
      </c>
      <c r="L154" s="139">
        <f>IF(SP_SUL!N157="","*",SP_SUL!N157)</f>
        <v>1241231</v>
      </c>
      <c r="M154" s="140">
        <f>IF(SP_SUL!J157="","*",SP_SUL!J157)</f>
        <v>48</v>
      </c>
      <c r="N154" s="144">
        <f>IF(SP_SUL!K157="","*",SP_SUL!K157)</f>
        <v>123.363</v>
      </c>
      <c r="O154" s="144" t="str">
        <f>IF(SP_SUL!L157="","*",SP_SUL!L157)</f>
        <v>-</v>
      </c>
      <c r="P154" s="143">
        <f>IF(SP_SUL!O157="","*",SP_SUL!O157)</f>
        <v>0.35416666666666669</v>
      </c>
      <c r="Q154" s="143">
        <f>IF(SP_SUL!P157="","*",SP_SUL!P157)</f>
        <v>6.25E-2</v>
      </c>
      <c r="R154" s="145" t="str">
        <f>IF(SP_SUL!Q157="","*",CONCATENATE(SP_SUL!Q157," ",SP_SUL!R157))</f>
        <v>1 Nº DE SOLDA</v>
      </c>
      <c r="S154" s="145" t="str">
        <f>IF(SP_SUL!V157="","*",SP_SUL!V157)</f>
        <v xml:space="preserve">Alisson </v>
      </c>
      <c r="T154" s="145" t="str">
        <f>IF(SP_SUL!W157="","*",SP_SUL!W157)</f>
        <v xml:space="preserve">Execução de solda - Condicionado a temperatura </v>
      </c>
      <c r="U154" s="137">
        <f ca="1">_xlfn.XLOOKUP(G154&amp;$U$2,BS_CONTROLE[CHAVE],BS_CONTROLE[Quantidade_11],"-")</f>
        <v>0</v>
      </c>
      <c r="V154" s="137">
        <f ca="1">_xlfn.XLOOKUP(G154&amp;$V$2,BS_CONTROLE[CHAVE],BS_CONTROLE[Quantidade_11],"-")</f>
        <v>0</v>
      </c>
      <c r="W154" s="137">
        <f ca="1">_xlfn.XLOOKUP(G154&amp;$W$2,BS_CONTROLE[CHAVE],BS_CONTROLE[Quantidade_11],"-")</f>
        <v>0</v>
      </c>
    </row>
    <row r="155" spans="1:23" hidden="1">
      <c r="A155" s="146" t="str">
        <f>IF(SP_SUL!Y158="","*",SP_SUL!Y158)</f>
        <v>*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46059</v>
      </c>
      <c r="G155" s="145" t="str">
        <f>IF(SP_SUL!D158="","*",SP_SUL!D158)</f>
        <v>WALTER (TP-810)</v>
      </c>
      <c r="H155" s="145" t="str">
        <f>IF(SP_SUL!F158="","*",SP_SUL!F158)</f>
        <v>MODERNIZAÇÃO - SOLDA</v>
      </c>
      <c r="I155" s="145" t="str">
        <f>IF(SP_SUL!H158="","*",SP_SUL!H158)</f>
        <v>-</v>
      </c>
      <c r="J155" s="145" t="str">
        <f>IF(SP_SUL!I158="","*",SP_SUL!I158)</f>
        <v>-</v>
      </c>
      <c r="K155" s="139" t="str">
        <f>IF(SP_SUL!M158="","*",SP_SUL!M158)</f>
        <v>ZWI-ZEM</v>
      </c>
      <c r="L155" s="139">
        <f>IF(SP_SUL!N158="","*",SP_SUL!N158)</f>
        <v>1241231</v>
      </c>
      <c r="M155" s="140">
        <f>IF(SP_SUL!J158="","*",SP_SUL!J158)</f>
        <v>48</v>
      </c>
      <c r="N155" s="144">
        <f>IF(SP_SUL!K158="","*",SP_SUL!K158)</f>
        <v>123.465</v>
      </c>
      <c r="O155" s="144" t="str">
        <f>IF(SP_SUL!L158="","*",SP_SUL!L158)</f>
        <v>-</v>
      </c>
      <c r="P155" s="143">
        <f>IF(SP_SUL!O158="","*",SP_SUL!O158)</f>
        <v>0.35416666666666669</v>
      </c>
      <c r="Q155" s="143">
        <f>IF(SP_SUL!P158="","*",SP_SUL!P158)</f>
        <v>6.25E-2</v>
      </c>
      <c r="R155" s="145" t="str">
        <f>IF(SP_SUL!Q158="","*",CONCATENATE(SP_SUL!Q158," ",SP_SUL!R158))</f>
        <v>1 Nº DE SOLDA</v>
      </c>
      <c r="S155" s="145" t="str">
        <f>IF(SP_SUL!V158="","*",SP_SUL!V158)</f>
        <v xml:space="preserve">Alisson </v>
      </c>
      <c r="T155" s="145" t="str">
        <f>IF(SP_SUL!W158="","*",SP_SUL!W158)</f>
        <v xml:space="preserve">Execução de solda - Condicionado a temperatura 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*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ZPT-ZPG</v>
      </c>
      <c r="F156" s="145">
        <f>IF(SP_SUL!B159="","*",SP_SUL!B159)</f>
        <v>46059</v>
      </c>
      <c r="G156" s="145" t="str">
        <f>IF(SP_SUL!D159="","*",SP_SUL!D159)</f>
        <v>EXPANSÃO TURMA 1</v>
      </c>
      <c r="H156" s="145" t="str">
        <f>IF(SP_SUL!F159="","*",SP_SUL!F159)</f>
        <v>EXPANSÃO - SOLDA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ZZV-ZPG</v>
      </c>
      <c r="L156" s="139" t="str">
        <f>IF(SP_SUL!N159="","*",SP_SUL!N159)</f>
        <v>ZPGZZV</v>
      </c>
      <c r="M156" s="140">
        <f>IF(SP_SUL!J159="","*",SP_SUL!J159)</f>
        <v>53</v>
      </c>
      <c r="N156" s="144">
        <f>IF(SP_SUL!K159="","*",SP_SUL!K159)</f>
        <v>123.59</v>
      </c>
      <c r="O156" s="144" t="str">
        <f>IF(SP_SUL!L159="","*",SP_SUL!L159)</f>
        <v>-</v>
      </c>
      <c r="P156" s="143">
        <f>IF(SP_SUL!O159="","*",SP_SUL!O159)</f>
        <v>0.35416666666666669</v>
      </c>
      <c r="Q156" s="143">
        <f>IF(SP_SUL!P159="","*",SP_SUL!P159)</f>
        <v>6.25E-2</v>
      </c>
      <c r="R156" s="145" t="str">
        <f>IF(SP_SUL!Q159="","*",CONCATENATE(SP_SUL!Q159," ",SP_SUL!R159))</f>
        <v>1 Nº DE SOLDA</v>
      </c>
      <c r="S156" s="145" t="str">
        <f>IF(SP_SUL!V159="","*",SP_SUL!V159)</f>
        <v>Pedo</v>
      </c>
      <c r="T156" s="145" t="str">
        <f>IF(SP_SUL!W159="","*",SP_SUL!W159)</f>
        <v xml:space="preserve">Execução de solda - Condicionado a temperatura </v>
      </c>
      <c r="U156" s="137">
        <f ca="1">_xlfn.XLOOKUP(G156&amp;$U$2,BS_CONTROLE[CHAVE],BS_CONTROLE[Quantidade_11],"-")</f>
        <v>2</v>
      </c>
      <c r="V156" s="137">
        <f ca="1">_xlfn.XLOOKUP(G156&amp;$V$2,BS_CONTROLE[CHAVE],BS_CONTROLE[Quantidade_11],"-")</f>
        <v>0</v>
      </c>
      <c r="W156" s="137">
        <f ca="1">_xlfn.XLOOKUP(G156&amp;$W$2,BS_CONTROLE[CHAVE],BS_CONTROLE[Quantidade_11],"-")</f>
        <v>0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ZBV-ZRX</v>
      </c>
      <c r="F159" s="145">
        <f>IF(SP_SUL!B162="","*",SP_SUL!B162)</f>
        <v>46060</v>
      </c>
      <c r="G159" s="145" t="str">
        <f>IF(SP_SUL!D162="","*",SP_SUL!D162)</f>
        <v>EXPANSÃO TURMA 1</v>
      </c>
      <c r="H159" s="145" t="str">
        <f>IF(SP_SUL!F162="","*",SP_SUL!F162)</f>
        <v>EXPANSÃO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ZCD</v>
      </c>
      <c r="L159" s="139" t="str">
        <f>IF(SP_SUL!N162="","*",SP_SUL!N162)</f>
        <v>ZCD1</v>
      </c>
      <c r="M159" s="140">
        <f>IF(SP_SUL!J162="","*",SP_SUL!J162)</f>
        <v>70</v>
      </c>
      <c r="N159" s="144">
        <f>IF(SP_SUL!K162="","*",SP_SUL!K162)</f>
        <v>113.4</v>
      </c>
      <c r="O159" s="144" t="str">
        <f>IF(SP_SUL!L162="","*",SP_SUL!L162)</f>
        <v>-</v>
      </c>
      <c r="P159" s="143">
        <f>IF(SP_SUL!O162="","*",SP_SUL!O162)</f>
        <v>0.35416666666666669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Fabio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2</v>
      </c>
      <c r="V159" s="137">
        <f ca="1">_xlfn.XLOOKUP(G159&amp;$V$2,BS_CONTROLE[CHAVE],BS_CONTROLE[Quantidade_11],"-")</f>
        <v>0</v>
      </c>
      <c r="W159" s="137">
        <f ca="1">_xlfn.XLOOKUP(G159&amp;$W$2,BS_CONTROLE[CHAVE],BS_CONTROLE[Quantidade_11],"-")</f>
        <v>0</v>
      </c>
    </row>
    <row r="160" spans="1:23" hidden="1">
      <c r="A160" s="146" t="str">
        <f>IF(SP_SUL!Y163="","*",SP_SUL!Y163)</f>
        <v>*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ZBV-ZRX</v>
      </c>
      <c r="F160" s="145" t="str">
        <f>IF(SP_SUL!B163="","*",SP_SUL!B163)</f>
        <v>*</v>
      </c>
      <c r="G160" s="145" t="str">
        <f>IF(SP_SUL!D163="","*",SP_SUL!D163)</f>
        <v>KLECIO (TP-699)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ZRX-ZWX</v>
      </c>
      <c r="L160" s="139" t="str">
        <f>IF(SP_SUL!N163="","*",SP_SUL!N163)</f>
        <v>ZRQ1/133ZRQ1</v>
      </c>
      <c r="M160" s="140">
        <f>IF(SP_SUL!J163="","*",SP_SUL!J163)</f>
        <v>70</v>
      </c>
      <c r="N160" s="144">
        <f>IF(SP_SUL!K163="","*",SP_SUL!K163)</f>
        <v>134.9</v>
      </c>
      <c r="O160" s="144" t="str">
        <f>IF(SP_SUL!L163="","*",SP_SUL!L163)</f>
        <v>-</v>
      </c>
      <c r="P160" s="143">
        <f>IF(SP_SUL!O163="","*",SP_SUL!O163)</f>
        <v>0.33333333333333331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 xml:space="preserve">Klecio 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1</v>
      </c>
      <c r="V160" s="137">
        <f ca="1">_xlfn.XLOOKUP(G160&amp;$V$2,BS_CONTROLE[CHAVE],BS_CONTROLE[Quantidade_11],"-")</f>
        <v>1</v>
      </c>
      <c r="W160" s="137">
        <f ca="1">_xlfn.XLOOKUP(G160&amp;$W$2,BS_CONTROLE[CHAVE],BS_CONTROLE[Quantidade_11],"-")</f>
        <v>0</v>
      </c>
    </row>
    <row r="161" spans="1:23" hidden="1">
      <c r="A161" s="146" t="str">
        <f>IF(SP_SUL!Y164="","*",SP_SUL!Y164)</f>
        <v>OPORTUNIDADE</v>
      </c>
      <c r="B161" s="146" t="str">
        <f>IF(SP_SUL!X164="","*",SP_SUL!X164)</f>
        <v>Oportunidade</v>
      </c>
      <c r="C161" s="146" t="str">
        <f>IF(SP_SUL!Z164="","*",SP_SUL!Z164)</f>
        <v>*</v>
      </c>
      <c r="D161" s="139" t="str">
        <f>IF(SP_SUL!S164="","*",SP_SUL!S164)</f>
        <v>SP SUL</v>
      </c>
      <c r="E161" s="139" t="str">
        <f>IF(SP_SUL!T164="","*",SP_SUL!T164)</f>
        <v>ZBV-ZRX</v>
      </c>
      <c r="F161" s="145">
        <f>IF(SP_SUL!B164="","*",SP_SUL!B164)</f>
        <v>46060</v>
      </c>
      <c r="G161" s="145" t="str">
        <f>IF(SP_SUL!D164="","*",SP_SUL!D164)</f>
        <v>V48</v>
      </c>
      <c r="H161" s="145" t="str">
        <f>IF(SP_SUL!F164="","*",SP_SUL!F164)</f>
        <v>DESLOCAMENTO</v>
      </c>
      <c r="I161" s="145" t="str">
        <f>IF(SP_SUL!H164="","*",SP_SUL!H164)</f>
        <v>ZAC2</v>
      </c>
      <c r="J161" s="145" t="str">
        <f>IF(SP_SUL!I164="","*",SP_SUL!I164)</f>
        <v>ZSK-2</v>
      </c>
      <c r="K161" s="139" t="str">
        <f>IF(SP_SUL!M164="","*",SP_SUL!M164)</f>
        <v>ZAC-ZSK</v>
      </c>
      <c r="L161" s="139" t="str">
        <f>IF(SP_SUL!N164="","*",SP_SUL!N164)</f>
        <v>ZACZSK</v>
      </c>
      <c r="M161" s="140">
        <f>IF(SP_SUL!J164="","*",SP_SUL!J164)</f>
        <v>70</v>
      </c>
      <c r="N161" s="144">
        <f>IF(SP_SUL!K164="","*",SP_SUL!K164)</f>
        <v>82</v>
      </c>
      <c r="O161" s="144" t="str">
        <f>IF(SP_SUL!L164="","*",SP_SUL!L164)</f>
        <v>-</v>
      </c>
      <c r="P161" s="143">
        <f>IF(SP_SUL!O164="","*",SP_SUL!O164)</f>
        <v>0.33333333333333331</v>
      </c>
      <c r="Q161" s="143">
        <f>IF(SP_SUL!P164="","*",SP_SUL!P164)</f>
        <v>4.1666666666666664E-2</v>
      </c>
      <c r="R161" s="145" t="str">
        <f>IF(SP_SUL!Q164="","*",CONCATENATE(SP_SUL!Q164," ",SP_SUL!R164))</f>
        <v>1 BINÁRIO</v>
      </c>
      <c r="S161" s="145" t="str">
        <f>IF(SP_SUL!V164="","*",SP_SUL!V164)</f>
        <v>Ezequiel</v>
      </c>
      <c r="T161" s="145" t="str">
        <f>IF(SP_SUL!W164="","*",SP_SUL!W164)</f>
        <v>Deslocamento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ZBV-ZRX</v>
      </c>
      <c r="F162" s="145">
        <f>IF(SP_SUL!B165="","*",SP_SUL!B165)</f>
        <v>46060</v>
      </c>
      <c r="G162" s="145" t="str">
        <f>IF(SP_SUL!D165="","*",SP_SUL!D165)</f>
        <v>W58</v>
      </c>
      <c r="H162" s="145" t="str">
        <f>IF(SP_SUL!F165="","*",SP_SUL!F165)</f>
        <v>PDM - DESCARGA - DORMENTE</v>
      </c>
      <c r="I162" s="145">
        <f>IF(SP_SUL!H165="","*",SP_SUL!H165)</f>
        <v>106109</v>
      </c>
      <c r="J162" s="145">
        <f>IF(SP_SUL!I165="","*",SP_SUL!I165)</f>
        <v>106109</v>
      </c>
      <c r="K162" s="139" t="str">
        <f>IF(SP_SUL!M165="","*",SP_SUL!M165)</f>
        <v>ZRX-ZWX</v>
      </c>
      <c r="L162" s="139" t="str">
        <f>IF(SP_SUL!N165="","*",SP_SUL!N165)</f>
        <v>K63K65</v>
      </c>
      <c r="M162" s="140">
        <f>IF(SP_SUL!J165="","*",SP_SUL!J165)</f>
        <v>68</v>
      </c>
      <c r="N162" s="144">
        <f>IF(SP_SUL!K165="","*",SP_SUL!K165)</f>
        <v>64</v>
      </c>
      <c r="O162" s="144">
        <f>IF(SP_SUL!L165="","*",SP_SUL!L165)</f>
        <v>95</v>
      </c>
      <c r="P162" s="143">
        <f>IF(SP_SUL!O165="","*",SP_SUL!O165)</f>
        <v>0.39583333333333331</v>
      </c>
      <c r="Q162" s="143">
        <f>IF(SP_SUL!P165="","*",SP_SUL!P165)</f>
        <v>4.1666666666666664E-2</v>
      </c>
      <c r="R162" s="145" t="str">
        <f>IF(SP_SUL!Q165="","*",CONCATENATE(SP_SUL!Q165," ",SP_SUL!R165))</f>
        <v>88 Nº DE DORMENTES</v>
      </c>
      <c r="S162" s="145" t="str">
        <f>IF(SP_SUL!V165="","*",SP_SUL!V165)</f>
        <v>Israel</v>
      </c>
      <c r="T162" s="145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ZBV-ZKE</v>
      </c>
      <c r="F164" s="145">
        <f>IF(SP_SUL!B167="","*",SP_SUL!B167)</f>
        <v>46060</v>
      </c>
      <c r="G164" s="145" t="str">
        <f>IF(SP_SUL!D167="","*",SP_SUL!D167)</f>
        <v>V42</v>
      </c>
      <c r="H164" s="145" t="str">
        <f>IF(SP_SUL!F167="","*",SP_SUL!F167)</f>
        <v>DESLOCAMENTO</v>
      </c>
      <c r="I164" s="145" t="str">
        <f>IF(SP_SUL!H167="","*",SP_SUL!H167)</f>
        <v>ZYU1</v>
      </c>
      <c r="J164" s="145" t="str">
        <f>IF(SP_SUL!I167="","*",SP_SUL!I167)</f>
        <v>ZBV-3</v>
      </c>
      <c r="K164" s="139" t="str">
        <f>IF(SP_SUL!M167="","*",SP_SUL!M167)</f>
        <v>ZYU-ZBV</v>
      </c>
      <c r="L164" s="139" t="str">
        <f>IF(SP_SUL!N167="","*",SP_SUL!N167)</f>
        <v>ZYUZBV</v>
      </c>
      <c r="M164" s="140">
        <f>IF(SP_SUL!J167="","*",SP_SUL!J167)</f>
        <v>56</v>
      </c>
      <c r="N164" s="144">
        <f>IF(SP_SUL!K167="","*",SP_SUL!K167)</f>
        <v>201</v>
      </c>
      <c r="O164" s="144" t="str">
        <f>IF(SP_SUL!L167="","*",SP_SUL!L167)</f>
        <v>-</v>
      </c>
      <c r="P164" s="143">
        <f>IF(SP_SUL!O167="","*",SP_SUL!O167)</f>
        <v>0.33333333333333331</v>
      </c>
      <c r="Q164" s="143">
        <f>IF(SP_SUL!P167="","*",SP_SUL!P167)</f>
        <v>4.1666666666666664E-2</v>
      </c>
      <c r="R164" s="145" t="str">
        <f>IF(SP_SUL!Q167="","*",CONCATENATE(SP_SUL!Q167," ",SP_SUL!R167))</f>
        <v>1 BINÁRIO</v>
      </c>
      <c r="S164" s="145" t="str">
        <f>IF(SP_SUL!V167="","*",SP_SUL!V167)</f>
        <v>Ezequiel</v>
      </c>
      <c r="T164" s="145" t="str">
        <f>IF(SP_SUL!W167="","*",SP_SUL!W167)</f>
        <v>Deslocamento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ZBV-ZKE</v>
      </c>
      <c r="F165" s="145">
        <f>IF(SP_SUL!B168="","*",SP_SUL!B168)</f>
        <v>46060</v>
      </c>
      <c r="G165" s="145" t="str">
        <f>IF(SP_SUL!D168="","*",SP_SUL!D168)</f>
        <v>V93</v>
      </c>
      <c r="H165" s="145" t="str">
        <f>IF(SP_SUL!F168="","*",SP_SUL!F168)</f>
        <v>MECANIZAÇÃO - SOCADORA</v>
      </c>
      <c r="I165" s="145" t="str">
        <f>IF(SP_SUL!H168="","*",SP_SUL!H168)</f>
        <v>ZYU1</v>
      </c>
      <c r="J165" s="145" t="str">
        <f>IF(SP_SUL!I168="","*",SP_SUL!I168)</f>
        <v>ZYU1</v>
      </c>
      <c r="K165" s="139" t="str">
        <f>IF(SP_SUL!M168="","*",SP_SUL!M168)</f>
        <v>ZYU-ZST</v>
      </c>
      <c r="L165" s="139" t="str">
        <f>IF(SP_SUL!N168="","*",SP_SUL!N168)</f>
        <v>206ZST</v>
      </c>
      <c r="M165" s="140">
        <f>IF(SP_SUL!J168="","*",SP_SUL!J168)</f>
        <v>56</v>
      </c>
      <c r="N165" s="144">
        <f>IF(SP_SUL!K168="","*",SP_SUL!K168)</f>
        <v>206.38</v>
      </c>
      <c r="O165" s="144">
        <f>IF(SP_SUL!L168="","*",SP_SUL!L168)</f>
        <v>206.7</v>
      </c>
      <c r="P165" s="143">
        <f>IF(SP_SUL!O168="","*",SP_SUL!O168)</f>
        <v>0.35416666666666669</v>
      </c>
      <c r="Q165" s="143">
        <f>IF(SP_SUL!P168="","*",SP_SUL!P168)</f>
        <v>8.3333333333333329E-2</v>
      </c>
      <c r="R165" s="145" t="str">
        <f>IF(SP_SUL!Q168="","*",CONCATENATE(SP_SUL!Q168," ",SP_SUL!R168))</f>
        <v>200 M</v>
      </c>
      <c r="S165" s="145" t="str">
        <f>IF(SP_SUL!V168="","*",SP_SUL!V168)</f>
        <v>Antonioni</v>
      </c>
      <c r="T165" s="145" t="str">
        <f>IF(SP_SUL!W168="","*",SP_SUL!W168)</f>
        <v xml:space="preserve">Socaria mecanizada </v>
      </c>
      <c r="U165" s="137">
        <f ca="1">_xlfn.XLOOKUP(G165&amp;$U$2,BS_CONTROLE[CHAVE],BS_CONTROLE[Quantidade_11],"-")</f>
        <v>0</v>
      </c>
      <c r="V165" s="137">
        <f ca="1">_xlfn.XLOOKUP(G165&amp;$V$2,BS_CONTROLE[CHAVE],BS_CONTROLE[Quantidade_11],"-")</f>
        <v>0</v>
      </c>
      <c r="W165" s="137">
        <f ca="1">_xlfn.XLOOKUP(G165&amp;$W$2,BS_CONTROLE[CHAVE],BS_CONTROLE[Quantidade_11],"-")</f>
        <v>580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ZKE-ZEV</v>
      </c>
      <c r="F170" s="145">
        <f>IF(SP_SUL!B173="","*",SP_SUL!B173)</f>
        <v>46060</v>
      </c>
      <c r="G170" s="145" t="str">
        <f>IF(SP_SUL!D173="","*",SP_SUL!D173)</f>
        <v>E17</v>
      </c>
      <c r="H170" s="145" t="str">
        <f>IF(SP_SUL!F173="","*",SP_SUL!F173)</f>
        <v>CAMINHÃO DE SOLDA</v>
      </c>
      <c r="I170" s="145" t="str">
        <f>IF(SP_SUL!H173="","*",SP_SUL!H173)</f>
        <v>102ZKW2</v>
      </c>
      <c r="J170" s="145" t="str">
        <f>IF(SP_SUL!I173="","*",SP_SUL!I173)</f>
        <v>102ZKW2</v>
      </c>
      <c r="K170" s="139" t="str">
        <f>IF(SP_SUL!M173="","*",SP_SUL!M173)</f>
        <v>ZKE-ZWW</v>
      </c>
      <c r="L170" s="139" t="str">
        <f>IF(SP_SUL!N173="","*",SP_SUL!N173)</f>
        <v>K83K802</v>
      </c>
      <c r="M170" s="140">
        <f>IF(SP_SUL!J173="","*",SP_SUL!J173)</f>
        <v>55</v>
      </c>
      <c r="N170" s="144">
        <f>IF(SP_SUL!K173="","*",SP_SUL!K173)</f>
        <v>81</v>
      </c>
      <c r="O170" s="144">
        <f>IF(SP_SUL!L173="","*",SP_SUL!L173)</f>
        <v>82</v>
      </c>
      <c r="P170" s="143">
        <f>IF(SP_SUL!O173="","*",SP_SUL!O173)</f>
        <v>0.375</v>
      </c>
      <c r="Q170" s="143">
        <f>IF(SP_SUL!P173="","*",SP_SUL!P173)</f>
        <v>0.16666666666666666</v>
      </c>
      <c r="R170" s="145" t="str">
        <f>IF(SP_SUL!Q173="","*",CONCATENATE(SP_SUL!Q173," ",SP_SUL!R173))</f>
        <v>4 Nº DE SOLDA</v>
      </c>
      <c r="S170" s="145" t="str">
        <f>IF(SP_SUL!V173="","*",SP_SUL!V173)</f>
        <v>Higor</v>
      </c>
      <c r="T170" s="145" t="str">
        <f>IF(SP_SUL!W173="","*",SP_SUL!W173)</f>
        <v>Caminhão de solda</v>
      </c>
      <c r="U170" s="137">
        <f ca="1">_xlfn.XLOOKUP(G170&amp;$U$2,BS_CONTROLE[CHAVE],BS_CONTROLE[Quantidade_11],"-")</f>
        <v>0</v>
      </c>
      <c r="V170" s="137">
        <f ca="1">_xlfn.XLOOKUP(G170&amp;$V$2,BS_CONTROLE[CHAVE],BS_CONTROLE[Quantidade_11],"-")</f>
        <v>0</v>
      </c>
      <c r="W170" s="137">
        <f ca="1">_xlfn.XLOOKUP(G170&amp;$W$2,BS_CONTROLE[CHAVE],BS_CONTROLE[Quantidade_11],"-")</f>
        <v>0</v>
      </c>
    </row>
    <row r="171" spans="1:23" hidden="1">
      <c r="A171" s="146" t="str">
        <f>IF(SP_SUL!Y174="","*",SP_SUL!Y174)</f>
        <v>*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ZKE-ZEV</v>
      </c>
      <c r="F171" s="145" t="str">
        <f>IF(SP_SUL!B174="","*",SP_SUL!B174)</f>
        <v>*</v>
      </c>
      <c r="G171" s="145" t="str">
        <f>IF(SP_SUL!D174="","*",SP_SUL!D174)</f>
        <v>V89</v>
      </c>
      <c r="H171" s="145" t="str">
        <f>IF(SP_SUL!F174="","*",SP_SUL!F174)</f>
        <v>MECANIZAÇÃO - SOCADORA</v>
      </c>
      <c r="I171" s="145" t="str">
        <f>IF(SP_SUL!H174="","*",SP_SUL!H174)</f>
        <v>102ZKW2</v>
      </c>
      <c r="J171" s="145" t="str">
        <f>IF(SP_SUL!I174="","*",SP_SUL!I174)</f>
        <v>102ZKW2</v>
      </c>
      <c r="K171" s="139" t="str">
        <f>IF(SP_SUL!M174="","*",SP_SUL!M174)</f>
        <v>ZWW-ZKW</v>
      </c>
      <c r="L171" s="139" t="str">
        <f>IF(SP_SUL!N174="","*",SP_SUL!N174)</f>
        <v>K93K911</v>
      </c>
      <c r="M171" s="140">
        <f>IF(SP_SUL!J174="","*",SP_SUL!J174)</f>
        <v>48</v>
      </c>
      <c r="N171" s="144">
        <f>IF(SP_SUL!K174="","*",SP_SUL!K174)</f>
        <v>92.745000000000005</v>
      </c>
      <c r="O171" s="144">
        <f>IF(SP_SUL!L174="","*",SP_SUL!L174)</f>
        <v>93.587000000000003</v>
      </c>
      <c r="P171" s="143">
        <f>IF(SP_SUL!O174="","*",SP_SUL!O174)</f>
        <v>0.375</v>
      </c>
      <c r="Q171" s="143">
        <f>IF(SP_SUL!P174="","*",SP_SUL!P174)</f>
        <v>0.16666666666666666</v>
      </c>
      <c r="R171" s="145" t="str">
        <f>IF(SP_SUL!Q174="","*",CONCATENATE(SP_SUL!Q174," ",SP_SUL!R174))</f>
        <v>480 M</v>
      </c>
      <c r="S171" s="145" t="str">
        <f>IF(SP_SUL!V174="","*",SP_SUL!V174)</f>
        <v>Antonioni</v>
      </c>
      <c r="T171" s="145" t="str">
        <f>IF(SP_SUL!W174="","*",SP_SUL!W174)</f>
        <v xml:space="preserve">Socaria mecanizada </v>
      </c>
      <c r="U171" s="137">
        <f ca="1">_xlfn.XLOOKUP(G171&amp;$U$2,BS_CONTROLE[CHAVE],BS_CONTROLE[Quantidade_11],"-")</f>
        <v>0</v>
      </c>
      <c r="V171" s="137">
        <f ca="1">_xlfn.XLOOKUP(G171&amp;$V$2,BS_CONTROLE[CHAVE],BS_CONTROLE[Quantidade_11],"-")</f>
        <v>810</v>
      </c>
      <c r="W171" s="137">
        <f ca="1">_xlfn.XLOOKUP(G171&amp;$W$2,BS_CONTROLE[CHAVE],BS_CONTROLE[Quantidade_11],"-")</f>
        <v>0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ZKE-ZEV</v>
      </c>
      <c r="F172" s="145">
        <f>IF(SP_SUL!B175="","*",SP_SUL!B175)</f>
        <v>46060</v>
      </c>
      <c r="G172" s="145" t="str">
        <f>IF(SP_SUL!D175="","*",SP_SUL!D175)</f>
        <v>CLEBISON (TP-728)</v>
      </c>
      <c r="H172" s="145" t="str">
        <f>IF(SP_SUL!F175="","*",SP_SUL!F175)</f>
        <v>PDM - SOLDA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ZWW-ZKW</v>
      </c>
      <c r="L172" s="139" t="str">
        <f>IF(SP_SUL!N175="","*",SP_SUL!N175)</f>
        <v>K93K912</v>
      </c>
      <c r="M172" s="140">
        <f>IF(SP_SUL!J175="","*",SP_SUL!J175)</f>
        <v>55</v>
      </c>
      <c r="N172" s="144">
        <f>IF(SP_SUL!K175="","*",SP_SUL!K175)</f>
        <v>91.15</v>
      </c>
      <c r="O172" s="144">
        <f>IF(SP_SUL!L175="","*",SP_SUL!L175)</f>
        <v>91.516999999999996</v>
      </c>
      <c r="P172" s="143">
        <f>IF(SP_SUL!O175="","*",SP_SUL!O175)</f>
        <v>0.375</v>
      </c>
      <c r="Q172" s="143">
        <f>IF(SP_SUL!P175="","*",SP_SUL!P175)</f>
        <v>8.3333333333333329E-2</v>
      </c>
      <c r="R172" s="145" t="str">
        <f>IF(SP_SUL!Q175="","*",CONCATENATE(SP_SUL!Q175," ",SP_SUL!R175))</f>
        <v>1 Nº DE SOLDA</v>
      </c>
      <c r="S172" s="145" t="str">
        <f>IF(SP_SUL!V175="","*",SP_SUL!V175)</f>
        <v>Felipe</v>
      </c>
      <c r="T172" s="145" t="str">
        <f>IF(SP_SUL!W175="","*",SP_SUL!W175)</f>
        <v xml:space="preserve">Execução de solda - Condicionado a temperatura </v>
      </c>
      <c r="U172" s="137">
        <f ca="1">_xlfn.XLOOKUP(G172&amp;$U$2,BS_CONTROLE[CHAVE],BS_CONTROLE[Quantidade_11],"-")</f>
        <v>0</v>
      </c>
      <c r="V172" s="137">
        <f ca="1">_xlfn.XLOOKUP(G172&amp;$V$2,BS_CONTROLE[CHAVE],BS_CONTROLE[Quantidade_11],"-")</f>
        <v>0</v>
      </c>
      <c r="W172" s="137">
        <f ca="1">_xlfn.XLOOKUP(G172&amp;$W$2,BS_CONTROLE[CHAVE],BS_CONTROLE[Quantidade_11],"-")</f>
        <v>0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ZKE-ZEV</v>
      </c>
      <c r="F173" s="145">
        <f>IF(SP_SUL!B176="","*",SP_SUL!B176)</f>
        <v>46060</v>
      </c>
      <c r="G173" s="145" t="str">
        <f>IF(SP_SUL!D176="","*",SP_SUL!D176)</f>
        <v>ISMAEL(TP-726)</v>
      </c>
      <c r="H173" s="145" t="str">
        <f>IF(SP_SUL!F176="","*",SP_SUL!F176)</f>
        <v>PDM - SOLDA</v>
      </c>
      <c r="I173" s="145" t="str">
        <f>IF(SP_SUL!H176="","*",SP_SUL!H176)</f>
        <v>-</v>
      </c>
      <c r="J173" s="145" t="str">
        <f>IF(SP_SUL!I176="","*",SP_SUL!I176)</f>
        <v>*</v>
      </c>
      <c r="K173" s="139" t="str">
        <f>IF(SP_SUL!M176="","*",SP_SUL!M176)</f>
        <v>ZWW-ZKW</v>
      </c>
      <c r="L173" s="139" t="str">
        <f>IF(SP_SUL!N176="","*",SP_SUL!N176)</f>
        <v>K93K912</v>
      </c>
      <c r="M173" s="140">
        <f>IF(SP_SUL!J176="","*",SP_SUL!J176)</f>
        <v>55</v>
      </c>
      <c r="N173" s="144">
        <f>IF(SP_SUL!K176="","*",SP_SUL!K176)</f>
        <v>91.15</v>
      </c>
      <c r="O173" s="144">
        <f>IF(SP_SUL!L176="","*",SP_SUL!L176)</f>
        <v>91.516999999999996</v>
      </c>
      <c r="P173" s="143">
        <f>IF(SP_SUL!O176="","*",SP_SUL!O176)</f>
        <v>0.375</v>
      </c>
      <c r="Q173" s="143">
        <f>IF(SP_SUL!P176="","*",SP_SUL!P176)</f>
        <v>8.3333333333333329E-2</v>
      </c>
      <c r="R173" s="145" t="str">
        <f>IF(SP_SUL!Q176="","*",CONCATENATE(SP_SUL!Q176," ",SP_SUL!R176))</f>
        <v>1 Nº DE SOLDA</v>
      </c>
      <c r="S173" s="145" t="str">
        <f>IF(SP_SUL!V176="","*",SP_SUL!V176)</f>
        <v>Felipe</v>
      </c>
      <c r="T173" s="145" t="str">
        <f>IF(SP_SUL!W176="","*",SP_SUL!W176)</f>
        <v xml:space="preserve">Execução de solda - Condicionado a temperatura </v>
      </c>
      <c r="U173" s="137">
        <f ca="1">_xlfn.XLOOKUP(G173&amp;$U$2,BS_CONTROLE[CHAVE],BS_CONTROLE[Quantidade_11],"-")</f>
        <v>0</v>
      </c>
      <c r="V173" s="137">
        <f ca="1">_xlfn.XLOOKUP(G173&amp;$V$2,BS_CONTROLE[CHAVE],BS_CONTROLE[Quantidade_11],"-")</f>
        <v>0</v>
      </c>
      <c r="W173" s="137">
        <f ca="1">_xlfn.XLOOKUP(G173&amp;$W$2,BS_CONTROLE[CHAVE],BS_CONTROLE[Quantidade_11],"-")</f>
        <v>0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ZKE-ZEV</v>
      </c>
      <c r="F174" s="145">
        <f>IF(SP_SUL!B177="","*",SP_SUL!B177)</f>
        <v>46060</v>
      </c>
      <c r="G174" s="145" t="str">
        <f>IF(SP_SUL!D177="","*",SP_SUL!D177)</f>
        <v xml:space="preserve">TURMA FIXA VIA </v>
      </c>
      <c r="H174" s="145" t="str">
        <f>IF(SP_SUL!F177="","*",SP_SUL!F177)</f>
        <v>LIMPEZA LASTRO</v>
      </c>
      <c r="I174" s="145" t="str">
        <f>IF(SP_SUL!H177="","*",SP_SUL!H177)</f>
        <v>-</v>
      </c>
      <c r="J174" s="145" t="str">
        <f>IF(SP_SUL!I177="","*",SP_SUL!I177)</f>
        <v>-</v>
      </c>
      <c r="K174" s="139" t="str">
        <f>IF(SP_SUL!M177="","*",SP_SUL!M177)</f>
        <v>ZEM</v>
      </c>
      <c r="L174" s="139" t="str">
        <f>IF(SP_SUL!N177="","*",SP_SUL!N177)</f>
        <v>ZEM2</v>
      </c>
      <c r="M174" s="140">
        <f>IF(SP_SUL!J177="","*",SP_SUL!J177)</f>
        <v>55</v>
      </c>
      <c r="N174" s="144">
        <f>IF(SP_SUL!K177="","*",SP_SUL!K177)</f>
        <v>135</v>
      </c>
      <c r="O174" s="144" t="str">
        <f>IF(SP_SUL!L177="","*",SP_SUL!L177)</f>
        <v>-</v>
      </c>
      <c r="P174" s="143">
        <f>IF(SP_SUL!O177="","*",SP_SUL!O177)</f>
        <v>0.375</v>
      </c>
      <c r="Q174" s="143">
        <f>IF(SP_SUL!P177="","*",SP_SUL!P177)</f>
        <v>6.25E-2</v>
      </c>
      <c r="R174" s="145" t="str">
        <f>IF(SP_SUL!Q177="","*",CONCATENATE(SP_SUL!Q177," ",SP_SUL!R177))</f>
        <v>30 M</v>
      </c>
      <c r="S174" s="145" t="str">
        <f>IF(SP_SUL!V177="","*",SP_SUL!V177)</f>
        <v>Felipe</v>
      </c>
      <c r="T174" s="145" t="str">
        <f>IF(SP_SUL!W177="","*",SP_SUL!W177)</f>
        <v>Limpeza de lastro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SIM</v>
      </c>
      <c r="B176" s="146" t="str">
        <f>IF(SP_SUL!X179="","*",SP_SUL!X179)</f>
        <v>Contrato</v>
      </c>
      <c r="C176" s="146" t="str">
        <f>IF(SP_SUL!Z179="","*",SP_SUL!Z179)</f>
        <v>*</v>
      </c>
      <c r="D176" s="139" t="str">
        <f>IF(SP_SUL!S179="","*",SP_SUL!S179)</f>
        <v>SP SUL</v>
      </c>
      <c r="E176" s="139" t="str">
        <f>IF(SP_SUL!T179="","*",SP_SUL!T179)</f>
        <v>ZKE-ZEV</v>
      </c>
      <c r="F176" s="145">
        <f>IF(SP_SUL!B179="","*",SP_SUL!B179)</f>
        <v>46060</v>
      </c>
      <c r="G176" s="145" t="str">
        <f>IF(SP_SUL!D179="","*",SP_SUL!D179)</f>
        <v>MOD ZRB</v>
      </c>
      <c r="H176" s="145" t="str">
        <f>IF(SP_SUL!F179="","*",SP_SUL!F179)</f>
        <v>BLOCO</v>
      </c>
      <c r="I176" s="145" t="str">
        <f>IF(SP_SUL!H179="","*",SP_SUL!H179)</f>
        <v>-</v>
      </c>
      <c r="J176" s="145" t="str">
        <f>IF(SP_SUL!I179="","*",SP_SUL!I179)</f>
        <v>-</v>
      </c>
      <c r="K176" s="139" t="str">
        <f>IF(SP_SUL!M179="","*",SP_SUL!M179)</f>
        <v>ZEJ</v>
      </c>
      <c r="L176" s="139" t="str">
        <f>IF(SP_SUL!N179="","*",SP_SUL!N179)</f>
        <v>ZEJZRB</v>
      </c>
      <c r="M176" s="140">
        <f>IF(SP_SUL!J179="","*",SP_SUL!J179)</f>
        <v>48</v>
      </c>
      <c r="N176" s="144">
        <f>IF(SP_SUL!K179="","*",SP_SUL!K179)</f>
        <v>145.834</v>
      </c>
      <c r="O176" s="144">
        <f>IF(SP_SUL!L179="","*",SP_SUL!L179)</f>
        <v>151.78</v>
      </c>
      <c r="P176" s="143">
        <f>IF(SP_SUL!O179="","*",SP_SUL!O179)</f>
        <v>0.33333333333333331</v>
      </c>
      <c r="Q176" s="143">
        <f>IF(SP_SUL!P179="","*",SP_SUL!P179)</f>
        <v>0.16666666666666666</v>
      </c>
      <c r="R176" s="145" t="str">
        <f>IF(SP_SUL!Q179="","*",CONCATENATE(SP_SUL!Q179," ",SP_SUL!R179))</f>
        <v>1 BINÁRIO</v>
      </c>
      <c r="S176" s="145" t="str">
        <f>IF(SP_SUL!V179="","*",SP_SUL!V179)</f>
        <v xml:space="preserve">Alisson </v>
      </c>
      <c r="T176" s="145" t="str">
        <f>IF(SP_SUL!W179="","*",SP_SUL!W179)</f>
        <v>Bloco modernização Descarga de Dormentes + solda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>
        <f ca="1">_xlfn.XLOOKUP(G176&amp;$W$2,BS_CONTROLE[CHAVE],BS_CONTROLE[Quantidade_11],"-")</f>
        <v>0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ZKE-ZEV</v>
      </c>
      <c r="F177" s="145">
        <f>IF(SP_SUL!B180="","*",SP_SUL!B180)</f>
        <v>46060</v>
      </c>
      <c r="G177" s="145" t="str">
        <f>IF(SP_SUL!D180="","*",SP_SUL!D180)</f>
        <v>W96</v>
      </c>
      <c r="H177" s="145" t="str">
        <f>IF(SP_SUL!F180="","*",SP_SUL!F180)</f>
        <v>MODERNIZAÇÃO - DORMENTE - DESCARGA</v>
      </c>
      <c r="I177" s="145" t="str">
        <f>IF(SP_SUL!H180="","*",SP_SUL!H180)</f>
        <v>ZEM-1</v>
      </c>
      <c r="J177" s="145" t="str">
        <f>IF(SP_SUL!I180="","*",SP_SUL!I180)</f>
        <v>ZEM-1</v>
      </c>
      <c r="K177" s="139" t="str">
        <f>IF(SP_SUL!M180="","*",SP_SUL!M180)</f>
        <v>ZEJ-ZRB</v>
      </c>
      <c r="L177" s="139" t="str">
        <f>IF(SP_SUL!N180="","*",SP_SUL!N180)</f>
        <v>ZRB1501</v>
      </c>
      <c r="M177" s="140">
        <f>IF(SP_SUL!J180="","*",SP_SUL!J180)</f>
        <v>48</v>
      </c>
      <c r="N177" s="144">
        <f>IF(SP_SUL!K180="","*",SP_SUL!K180)</f>
        <v>150.6</v>
      </c>
      <c r="O177" s="144" t="str">
        <f>IF(SP_SUL!L180="","*",SP_SUL!L180)</f>
        <v>-</v>
      </c>
      <c r="P177" s="143">
        <f>IF(SP_SUL!O180="","*",SP_SUL!O180)</f>
        <v>0.3125</v>
      </c>
      <c r="Q177" s="143">
        <f>IF(SP_SUL!P180="","*",SP_SUL!P180)</f>
        <v>6.9444444444444447E-4</v>
      </c>
      <c r="R177" s="145" t="str">
        <f>IF(SP_SUL!Q180="","*",CONCATENATE(SP_SUL!Q180," ",SP_SUL!R180))</f>
        <v>1 Nº DE DORMENTES</v>
      </c>
      <c r="S177" s="145" t="str">
        <f>IF(SP_SUL!V180="","*",SP_SUL!V180)</f>
        <v xml:space="preserve">Alisson </v>
      </c>
      <c r="T177" s="145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SIM</v>
      </c>
      <c r="B178" s="146" t="str">
        <f>IF(SP_SUL!X181="","*",SP_SUL!X181)</f>
        <v>Contrato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ZKE-ZEV</v>
      </c>
      <c r="F178" s="145">
        <f>IF(SP_SUL!B181="","*",SP_SUL!B181)</f>
        <v>46060</v>
      </c>
      <c r="G178" s="145" t="str">
        <f>IF(SP_SUL!D181="","*",SP_SUL!D181)</f>
        <v>CAIQUE (TMA-677)</v>
      </c>
      <c r="H178" s="145" t="str">
        <f>IF(SP_SUL!F181="","*",SP_SUL!F181)</f>
        <v>MODERNIZAÇÃO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ZEJ-ZRB</v>
      </c>
      <c r="L178" s="139" t="str">
        <f>IF(SP_SUL!N181="","*",SP_SUL!N181)</f>
        <v>ZRB1501</v>
      </c>
      <c r="M178" s="140">
        <f>IF(SP_SUL!J181="","*",SP_SUL!J181)</f>
        <v>48</v>
      </c>
      <c r="N178" s="144">
        <f>IF(SP_SUL!K181="","*",SP_SUL!K181)</f>
        <v>150.827</v>
      </c>
      <c r="O178" s="144" t="str">
        <f>IF(SP_SUL!L181="","*",SP_SUL!L181)</f>
        <v>-</v>
      </c>
      <c r="P178" s="143">
        <f>IF(SP_SUL!O181="","*",SP_SUL!O181)</f>
        <v>0.33333333333333331</v>
      </c>
      <c r="Q178" s="143">
        <f>IF(SP_SUL!P181="","*",SP_SUL!P181)</f>
        <v>6.9444444444444447E-4</v>
      </c>
      <c r="R178" s="145" t="str">
        <f>IF(SP_SUL!Q181="","*",CONCATENATE(SP_SUL!Q181," ",SP_SUL!R181))</f>
        <v>1 Nº DE SOLDA</v>
      </c>
      <c r="S178" s="145" t="str">
        <f>IF(SP_SUL!V181="","*",SP_SUL!V181)</f>
        <v xml:space="preserve">Alisson 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0</v>
      </c>
      <c r="V178" s="137">
        <f ca="1">_xlfn.XLOOKUP(G178&amp;$V$2,BS_CONTROLE[CHAVE],BS_CONTROLE[Quantidade_11],"-")</f>
        <v>0</v>
      </c>
      <c r="W178" s="137">
        <f ca="1">_xlfn.XLOOKUP(G178&amp;$W$2,BS_CONTROLE[CHAVE],BS_CONTROLE[Quantidade_11],"-")</f>
        <v>0</v>
      </c>
    </row>
    <row r="179" spans="1:23" hidden="1">
      <c r="A179" s="146" t="str">
        <f>IF(SP_SUL!Y182="","*",SP_SUL!Y182)</f>
        <v>SIM</v>
      </c>
      <c r="B179" s="146" t="str">
        <f>IF(SP_SUL!X182="","*",SP_SUL!X182)</f>
        <v>Contrato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ZKE-ZEV</v>
      </c>
      <c r="F179" s="145">
        <f>IF(SP_SUL!B182="","*",SP_SUL!B182)</f>
        <v>46060</v>
      </c>
      <c r="G179" s="145" t="str">
        <f>IF(SP_SUL!D182="","*",SP_SUL!D182)</f>
        <v>WALTER (TP-810)</v>
      </c>
      <c r="H179" s="145" t="str">
        <f>IF(SP_SUL!F182="","*",SP_SUL!F182)</f>
        <v>MODERNIZAÇÃO - SOLDA</v>
      </c>
      <c r="I179" s="145" t="str">
        <f>IF(SP_SUL!H182="","*",SP_SUL!H182)</f>
        <v>-</v>
      </c>
      <c r="J179" s="145" t="str">
        <f>IF(SP_SUL!I182="","*",SP_SUL!I182)</f>
        <v>-</v>
      </c>
      <c r="K179" s="139" t="str">
        <f>IF(SP_SUL!M182="","*",SP_SUL!M182)</f>
        <v>ZEJ-ZRB</v>
      </c>
      <c r="L179" s="139" t="str">
        <f>IF(SP_SUL!N182="","*",SP_SUL!N182)</f>
        <v>ZRB1501</v>
      </c>
      <c r="M179" s="140">
        <f>IF(SP_SUL!J182="","*",SP_SUL!J182)</f>
        <v>48</v>
      </c>
      <c r="N179" s="144">
        <f>IF(SP_SUL!K182="","*",SP_SUL!K182)</f>
        <v>150.92500000000001</v>
      </c>
      <c r="O179" s="144" t="str">
        <f>IF(SP_SUL!L182="","*",SP_SUL!L182)</f>
        <v>-</v>
      </c>
      <c r="P179" s="143">
        <f>IF(SP_SUL!O182="","*",SP_SUL!O182)</f>
        <v>0.33333333333333331</v>
      </c>
      <c r="Q179" s="143">
        <f>IF(SP_SUL!P182="","*",SP_SUL!P182)</f>
        <v>6.9444444444444447E-4</v>
      </c>
      <c r="R179" s="145" t="str">
        <f>IF(SP_SUL!Q182="","*",CONCATENATE(SP_SUL!Q182," ",SP_SUL!R182))</f>
        <v>1 Nº DE SOLDA</v>
      </c>
      <c r="S179" s="145" t="str">
        <f>IF(SP_SUL!V182="","*",SP_SUL!V182)</f>
        <v xml:space="preserve">Alisson </v>
      </c>
      <c r="T179" s="145" t="str">
        <f>IF(SP_SUL!W182="","*",SP_SUL!W182)</f>
        <v xml:space="preserve">Execução de solda - Condicionado a temperatura 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SIM</v>
      </c>
      <c r="B181" s="146" t="str">
        <f>IF(SP_SUL!X184="","*",SP_SUL!X184)</f>
        <v>Contrato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ZEV-ZPT</v>
      </c>
      <c r="F181" s="145">
        <f>IF(SP_SUL!B184="","*",SP_SUL!B184)</f>
        <v>46060</v>
      </c>
      <c r="G181" s="145" t="str">
        <f>IF(SP_SUL!D184="","*",SP_SUL!D184)</f>
        <v>W61</v>
      </c>
      <c r="H181" s="145" t="str">
        <f>IF(SP_SUL!F184="","*",SP_SUL!F184)</f>
        <v>DESLOCAMENTO</v>
      </c>
      <c r="I181" s="145" t="str">
        <f>IF(SP_SUL!H184="","*",SP_SUL!H184)</f>
        <v>K67ZEV2</v>
      </c>
      <c r="J181" s="145" t="str">
        <f>IF(SP_SUL!I184="","*",SP_SUL!I184)</f>
        <v>K67ZEV2</v>
      </c>
      <c r="K181" s="139" t="str">
        <f>IF(SP_SUL!M184="","*",SP_SUL!M184)</f>
        <v>ZXW-ZGP</v>
      </c>
      <c r="L181" s="139" t="str">
        <f>IF(SP_SUL!N184="","*",SP_SUL!N184)</f>
        <v>K84ZXW2</v>
      </c>
      <c r="M181" s="140">
        <f>IF(SP_SUL!J184="","*",SP_SUL!J184)</f>
        <v>92</v>
      </c>
      <c r="N181" s="144">
        <f>IF(SP_SUL!K184="","*",SP_SUL!K184)</f>
        <v>83.7</v>
      </c>
      <c r="O181" s="144" t="str">
        <f>IF(SP_SUL!L184="","*",SP_SUL!L184)</f>
        <v>-</v>
      </c>
      <c r="P181" s="143">
        <f>IF(SP_SUL!O184="","*",SP_SUL!O184)</f>
        <v>0.33333333333333331</v>
      </c>
      <c r="Q181" s="143">
        <f>IF(SP_SUL!P184="","*",SP_SUL!P184)</f>
        <v>4.1666666666666664E-2</v>
      </c>
      <c r="R181" s="145" t="str">
        <f>IF(SP_SUL!Q184="","*",CONCATENATE(SP_SUL!Q184," ",SP_SUL!R184))</f>
        <v>1 BINÁRIO</v>
      </c>
      <c r="S181" s="145" t="str">
        <f>IF(SP_SUL!V184="","*",SP_SUL!V184)</f>
        <v>Moises</v>
      </c>
      <c r="T181" s="145" t="str">
        <f>IF(SP_SUL!W184="","*",SP_SUL!W184)</f>
        <v>Deslocamento das turmas</v>
      </c>
      <c r="U181" s="137" t="str">
        <f ca="1">_xlfn.XLOOKUP(G181&amp;$U$2,BS_CONTROLE[CHAVE],BS_CONTROLE[Quantidade_11],"-")</f>
        <v>-</v>
      </c>
      <c r="V181" s="137" t="str">
        <f ca="1">_xlfn.XLOOKUP(G181&amp;$V$2,BS_CONTROLE[CHAVE],BS_CONTROLE[Quantidade_11],"-")</f>
        <v>-</v>
      </c>
      <c r="W181" s="137">
        <f ca="1">_xlfn.XLOOKUP(G181&amp;$W$2,BS_CONTROLE[CHAVE],BS_CONTROLE[Quantidade_11],"-")</f>
        <v>1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ZEV-ZPT</v>
      </c>
      <c r="F182" s="145">
        <f>IF(SP_SUL!B185="","*",SP_SUL!B185)</f>
        <v>46060</v>
      </c>
      <c r="G182" s="145" t="str">
        <f>IF(SP_SUL!D185="","*",SP_SUL!D185)</f>
        <v>V85</v>
      </c>
      <c r="H182" s="145" t="str">
        <f>IF(SP_SUL!F185="","*",SP_SUL!F185)</f>
        <v>DESLOCAMENTO</v>
      </c>
      <c r="I182" s="145" t="str">
        <f>IF(SP_SUL!H185="","*",SP_SUL!H185)</f>
        <v>ZDRZPT</v>
      </c>
      <c r="J182" s="145" t="str">
        <f>IF(SP_SUL!I185="","*",SP_SUL!I185)</f>
        <v>ZEV</v>
      </c>
      <c r="K182" s="139" t="str">
        <f>IF(SP_SUL!M185="","*",SP_SUL!M185)</f>
        <v>ZPT-ZEV</v>
      </c>
      <c r="L182" s="139" t="str">
        <f>IF(SP_SUL!N185="","*",SP_SUL!N185)</f>
        <v>ZPTZEV</v>
      </c>
      <c r="M182" s="140">
        <f>IF(SP_SUL!J185="","*",SP_SUL!J185)</f>
        <v>54</v>
      </c>
      <c r="N182" s="144">
        <f>IF(SP_SUL!K185="","*",SP_SUL!K185)</f>
        <v>106</v>
      </c>
      <c r="O182" s="144" t="str">
        <f>IF(SP_SUL!L185="","*",SP_SUL!L185)</f>
        <v>-</v>
      </c>
      <c r="P182" s="143">
        <f>IF(SP_SUL!O185="","*",SP_SUL!O185)</f>
        <v>0.33333333333333331</v>
      </c>
      <c r="Q182" s="143">
        <f>IF(SP_SUL!P185="","*",SP_SUL!P185)</f>
        <v>4.1666666666666664E-2</v>
      </c>
      <c r="R182" s="145" t="str">
        <f>IF(SP_SUL!Q185="","*",CONCATENATE(SP_SUL!Q185," ",SP_SUL!R185))</f>
        <v>1 BINÁRIO</v>
      </c>
      <c r="S182" s="145" t="str">
        <f>IF(SP_SUL!V185="","*",SP_SUL!V185)</f>
        <v>Antonioni</v>
      </c>
      <c r="T182" s="145" t="str">
        <f>IF(SP_SUL!W185="","*",SP_SUL!W185)</f>
        <v>Deslocamento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>
        <f ca="1">_xlfn.XLOOKUP(G182&amp;$W$2,BS_CONTROLE[CHAVE],BS_CONTROLE[Quantidade_11],"-")</f>
        <v>0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OPORTUNIDADE</v>
      </c>
      <c r="B184" s="146" t="str">
        <f>IF(SP_SUL!X187="","*",SP_SUL!X187)</f>
        <v>Oportunidade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ZPT-ZPG</v>
      </c>
      <c r="F184" s="145">
        <f>IF(SP_SUL!B187="","*",SP_SUL!B187)</f>
        <v>46060</v>
      </c>
      <c r="G184" s="145" t="str">
        <f>IF(SP_SUL!D187="","*",SP_SUL!D187)</f>
        <v>W62</v>
      </c>
      <c r="H184" s="145" t="str">
        <f>IF(SP_SUL!F187="","*",SP_SUL!F187)</f>
        <v>PDM - PEDRA - DESCARGA</v>
      </c>
      <c r="I184" s="145" t="str">
        <f>IF(SP_SUL!H187="","*",SP_SUL!H187)</f>
        <v>ZDRZPT</v>
      </c>
      <c r="J184" s="145" t="str">
        <f>IF(SP_SUL!I187="","*",SP_SUL!I187)</f>
        <v>ZDRZPT</v>
      </c>
      <c r="K184" s="139" t="str">
        <f>IF(SP_SUL!M187="","*",SP_SUL!M187)</f>
        <v>PAT-ZGM</v>
      </c>
      <c r="L184" s="139" t="str">
        <f>IF(SP_SUL!N187="","*",SP_SUL!N187)</f>
        <v>PAT1102</v>
      </c>
      <c r="M184" s="140">
        <f>IF(SP_SUL!J187="","*",SP_SUL!J187)</f>
        <v>53</v>
      </c>
      <c r="N184" s="144">
        <f>IF(SP_SUL!K187="","*",SP_SUL!K187)</f>
        <v>109.5</v>
      </c>
      <c r="O184" s="144">
        <f>IF(SP_SUL!L187="","*",SP_SUL!L187)</f>
        <v>110.2</v>
      </c>
      <c r="P184" s="143">
        <f>IF(SP_SUL!O187="","*",SP_SUL!O187)</f>
        <v>0.33333333333333331</v>
      </c>
      <c r="Q184" s="143">
        <f>IF(SP_SUL!P187="","*",SP_SUL!P187)</f>
        <v>4.1666666666666664E-2</v>
      </c>
      <c r="R184" s="145" t="str">
        <f>IF(SP_SUL!Q187="","*",CONCATENATE(SP_SUL!Q187," ",SP_SUL!R187))</f>
        <v>5 VAGÕES</v>
      </c>
      <c r="S184" s="145" t="str">
        <f>IF(SP_SUL!V187="","*",SP_SUL!V187)</f>
        <v>Moises</v>
      </c>
      <c r="T184" s="145" t="str">
        <f>IF(SP_SUL!W187="","*",SP_SUL!W187)</f>
        <v>PDM - Descarga de Pedra</v>
      </c>
      <c r="U184" s="137">
        <f ca="1">_xlfn.XLOOKUP(G184&amp;$U$2,BS_CONTROLE[CHAVE],BS_CONTROLE[Quantidade_11],"-")</f>
        <v>1</v>
      </c>
      <c r="V184" s="137" t="str">
        <f ca="1">_xlfn.XLOOKUP(G184&amp;$V$2,BS_CONTROLE[CHAVE],BS_CONTROLE[Quantidade_11],"-")</f>
        <v>-</v>
      </c>
      <c r="W184" s="137">
        <f ca="1">_xlfn.XLOOKUP(G184&amp;$W$2,BS_CONTROLE[CHAVE],BS_CONTROLE[Quantidade_11],"-")</f>
        <v>1</v>
      </c>
    </row>
    <row r="185" spans="1:23" hidden="1">
      <c r="A185" s="146" t="str">
        <f>IF(SP_SUL!Y188="","*",SP_SUL!Y188)</f>
        <v>OPORTUNIDADE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ZEV-ZPT</v>
      </c>
      <c r="F185" s="145">
        <f>IF(SP_SUL!B188="","*",SP_SUL!B188)</f>
        <v>46060</v>
      </c>
      <c r="G185" s="145" t="str">
        <f>IF(SP_SUL!D188="","*",SP_SUL!D188)</f>
        <v>RAFAEL (TP-695)</v>
      </c>
      <c r="H185" s="145" t="str">
        <f>IF(SP_SUL!F188="","*",SP_SUL!F188)</f>
        <v>PDM - SUBSTITUIÇÃO - DORMENTE</v>
      </c>
      <c r="I185" s="145" t="str">
        <f>IF(SP_SUL!H188="","*",SP_SUL!H188)</f>
        <v>-</v>
      </c>
      <c r="J185" s="145" t="str">
        <f>IF(SP_SUL!I188="","*",SP_SUL!I188)</f>
        <v>ZDRZPT</v>
      </c>
      <c r="K185" s="139" t="str">
        <f>IF(SP_SUL!M188="","*",SP_SUL!M188)</f>
        <v>ZPT</v>
      </c>
      <c r="L185" s="139" t="str">
        <f>IF(SP_SUL!N188="","*",SP_SUL!N188)</f>
        <v>ZPT2</v>
      </c>
      <c r="M185" s="140">
        <f>IF(SP_SUL!J188="","*",SP_SUL!J188)</f>
        <v>92</v>
      </c>
      <c r="N185" s="144">
        <f>IF(SP_SUL!K188="","*",SP_SUL!K188)</f>
        <v>108</v>
      </c>
      <c r="O185" s="144" t="str">
        <f>IF(SP_SUL!L188="","*",SP_SUL!L188)</f>
        <v>-</v>
      </c>
      <c r="P185" s="143">
        <f>IF(SP_SUL!O188="","*",SP_SUL!O188)</f>
        <v>0.45833333333333331</v>
      </c>
      <c r="Q185" s="143">
        <f>IF(SP_SUL!P188="","*",SP_SUL!P188)</f>
        <v>8.3333333333333329E-2</v>
      </c>
      <c r="R185" s="145" t="str">
        <f>IF(SP_SUL!Q188="","*",CONCATENATE(SP_SUL!Q188," ",SP_SUL!R188))</f>
        <v>1 Nº DE DORMENTES</v>
      </c>
      <c r="S185" s="145" t="str">
        <f>IF(SP_SUL!V188="","*",SP_SUL!V188)</f>
        <v>Moises</v>
      </c>
      <c r="T185" s="145" t="str">
        <f>IF(SP_SUL!W188="","*",SP_SUL!W188)</f>
        <v>Substituição de jacaré para inversão de rota de ZDR1 para ZPT2</v>
      </c>
      <c r="U185" s="137">
        <f ca="1">_xlfn.XLOOKUP(G185&amp;$U$2,BS_CONTROLE[CHAVE],BS_CONTROLE[Quantidade_11],"-")</f>
        <v>0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OPORTUNIDADE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ZPT-ZPG</v>
      </c>
      <c r="F186" s="145">
        <f>IF(SP_SUL!B189="","*",SP_SUL!B189)</f>
        <v>46060</v>
      </c>
      <c r="G186" s="145" t="str">
        <f>IF(SP_SUL!D189="","*",SP_SUL!D189)</f>
        <v>DIEGO (TF-42)</v>
      </c>
      <c r="H186" s="145" t="str">
        <f>IF(SP_SUL!F189="","*",SP_SUL!F189)</f>
        <v>LIMPEZA LASTRO</v>
      </c>
      <c r="I186" s="145" t="str">
        <f>IF(SP_SUL!H189="","*",SP_SUL!H189)</f>
        <v>-</v>
      </c>
      <c r="J186" s="145" t="str">
        <f>IF(SP_SUL!I189="","*",SP_SUL!I189)</f>
        <v>-</v>
      </c>
      <c r="K186" s="139" t="str">
        <f>IF(SP_SUL!M189="","*",SP_SUL!M189)</f>
        <v>PAT-ZGM</v>
      </c>
      <c r="L186" s="139" t="str">
        <f>IF(SP_SUL!N189="","*",SP_SUL!N189)</f>
        <v>PAT1102</v>
      </c>
      <c r="M186" s="140">
        <f>IF(SP_SUL!J189="","*",SP_SUL!J189)</f>
        <v>53</v>
      </c>
      <c r="N186" s="144">
        <f>IF(SP_SUL!K189="","*",SP_SUL!K189)</f>
        <v>109.05</v>
      </c>
      <c r="O186" s="144" t="str">
        <f>IF(SP_SUL!L189="","*",SP_SUL!L189)</f>
        <v>-</v>
      </c>
      <c r="P186" s="143">
        <f>IF(SP_SUL!O189="","*",SP_SUL!O189)</f>
        <v>0.41666666666666669</v>
      </c>
      <c r="Q186" s="143">
        <f>IF(SP_SUL!P189="","*",SP_SUL!P189)</f>
        <v>8.3333333333333329E-2</v>
      </c>
      <c r="R186" s="145" t="str">
        <f>IF(SP_SUL!Q189="","*",CONCATENATE(SP_SUL!Q189," ",SP_SUL!R189))</f>
        <v>30 M</v>
      </c>
      <c r="S186" s="145" t="str">
        <f>IF(SP_SUL!V189="","*",SP_SUL!V189)</f>
        <v>Moises</v>
      </c>
      <c r="T186" s="145" t="str">
        <f>IF(SP_SUL!W189="","*",SP_SUL!W189)</f>
        <v>Limpeza de lastro</v>
      </c>
      <c r="U186" s="137">
        <f ca="1">_xlfn.XLOOKUP(G186&amp;$U$2,BS_CONTROLE[CHAVE],BS_CONTROLE[Quantidade_11],"-")</f>
        <v>53</v>
      </c>
      <c r="V186" s="137">
        <f ca="1">_xlfn.XLOOKUP(G186&amp;$V$2,BS_CONTROLE[CHAVE],BS_CONTROLE[Quantidade_11],"-")</f>
        <v>104</v>
      </c>
      <c r="W186" s="137">
        <f ca="1">_xlfn.XLOOKUP(G186&amp;$W$2,BS_CONTROLE[CHAVE],BS_CONTROLE[Quantidade_11],"-")</f>
        <v>0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ZPT-ZPG</v>
      </c>
      <c r="F187" s="145">
        <f>IF(SP_SUL!B190="","*",SP_SUL!B190)</f>
        <v>46060</v>
      </c>
      <c r="G187" s="145" t="str">
        <f>IF(SP_SUL!D190="","*",SP_SUL!D190)</f>
        <v>W62</v>
      </c>
      <c r="H187" s="145" t="str">
        <f>IF(SP_SUL!F190="","*",SP_SUL!F190)</f>
        <v>RECOLHIMENTO DE DORMENTE</v>
      </c>
      <c r="I187" s="145" t="str">
        <f>IF(SP_SUL!H190="","*",SP_SUL!H190)</f>
        <v>ZDRZPT</v>
      </c>
      <c r="J187" s="145" t="str">
        <f>IF(SP_SUL!I190="","*",SP_SUL!I190)</f>
        <v>ZDRZPT</v>
      </c>
      <c r="K187" s="139" t="str">
        <f>IF(SP_SUL!M190="","*",SP_SUL!M190)</f>
        <v>ZZV-ZPG</v>
      </c>
      <c r="L187" s="139" t="str">
        <f>IF(SP_SUL!N190="","*",SP_SUL!N190)</f>
        <v>ZPGRUM2</v>
      </c>
      <c r="M187" s="140">
        <f>IF(SP_SUL!J190="","*",SP_SUL!J190)</f>
        <v>53</v>
      </c>
      <c r="N187" s="144">
        <f>IF(SP_SUL!K190="","*",SP_SUL!K190)</f>
        <v>125</v>
      </c>
      <c r="O187" s="144">
        <f>IF(SP_SUL!L190="","*",SP_SUL!L190)</f>
        <v>125.4</v>
      </c>
      <c r="P187" s="143">
        <f>IF(SP_SUL!O190="","*",SP_SUL!O190)</f>
        <v>0.45833333333333331</v>
      </c>
      <c r="Q187" s="143">
        <f>IF(SP_SUL!P190="","*",SP_SUL!P190)</f>
        <v>4.1666666666666664E-2</v>
      </c>
      <c r="R187" s="145" t="str">
        <f>IF(SP_SUL!Q190="","*",CONCATENATE(SP_SUL!Q190," ",SP_SUL!R190))</f>
        <v>300 Nº DE PEÇAS</v>
      </c>
      <c r="S187" s="145" t="str">
        <f>IF(SP_SUL!V190="","*",SP_SUL!V190)</f>
        <v>Moises</v>
      </c>
      <c r="T187" s="145" t="str">
        <f>IF(SP_SUL!W190="","*",SP_SUL!W190)</f>
        <v>Recolhimento de dormentes</v>
      </c>
      <c r="U187" s="137">
        <f ca="1">_xlfn.XLOOKUP(G187&amp;$U$2,BS_CONTROLE[CHAVE],BS_CONTROLE[Quantidade_11],"-")</f>
        <v>1</v>
      </c>
      <c r="V187" s="137" t="str">
        <f ca="1">_xlfn.XLOOKUP(G187&amp;$V$2,BS_CONTROLE[CHAVE],BS_CONTROLE[Quantidade_11],"-")</f>
        <v>-</v>
      </c>
      <c r="W187" s="137">
        <f ca="1">_xlfn.XLOOKUP(G187&amp;$W$2,BS_CONTROLE[CHAVE],BS_CONTROLE[Quantidade_11],"-")</f>
        <v>1</v>
      </c>
    </row>
    <row r="188" spans="1:23" hidden="1">
      <c r="A188" s="146" t="str">
        <f>IF(SP_SUL!Y191="","*",SP_SUL!Y191)</f>
        <v>OPORTUNIDADE</v>
      </c>
      <c r="B188" s="146" t="str">
        <f>IF(SP_SUL!X191="","*",SP_SUL!X191)</f>
        <v>Oportunidade</v>
      </c>
      <c r="C188" s="146" t="str">
        <f>IF(SP_SUL!Z191="","*",SP_SUL!Z191)</f>
        <v>*</v>
      </c>
      <c r="D188" s="139" t="str">
        <f>IF(SP_SUL!S191="","*",SP_SUL!S191)</f>
        <v>SP SUL</v>
      </c>
      <c r="E188" s="139" t="str">
        <f>IF(SP_SUL!T191="","*",SP_SUL!T191)</f>
        <v>ZPT-ZPG</v>
      </c>
      <c r="F188" s="145">
        <f>IF(SP_SUL!B191="","*",SP_SUL!B191)</f>
        <v>46060</v>
      </c>
      <c r="G188" s="145" t="str">
        <f>IF(SP_SUL!D191="","*",SP_SUL!D191)</f>
        <v>EXPANSÃO TURMA 1</v>
      </c>
      <c r="H188" s="145" t="str">
        <f>IF(SP_SUL!F191="","*",SP_SUL!F191)</f>
        <v>EXPANSÃO - SOLDA</v>
      </c>
      <c r="I188" s="145" t="str">
        <f>IF(SP_SUL!H191="","*",SP_SUL!H191)</f>
        <v>-</v>
      </c>
      <c r="J188" s="145" t="str">
        <f>IF(SP_SUL!I191="","*",SP_SUL!I191)</f>
        <v>-</v>
      </c>
      <c r="K188" s="139" t="str">
        <f>IF(SP_SUL!M191="","*",SP_SUL!M191)</f>
        <v>ZZV-ZPG</v>
      </c>
      <c r="L188" s="139" t="str">
        <f>IF(SP_SUL!N191="","*",SP_SUL!N191)</f>
        <v>ZPGRUM2</v>
      </c>
      <c r="M188" s="140">
        <f>IF(SP_SUL!J191="","*",SP_SUL!J191)</f>
        <v>53</v>
      </c>
      <c r="N188" s="144">
        <f>IF(SP_SUL!K191="","*",SP_SUL!K191)</f>
        <v>123.67</v>
      </c>
      <c r="O188" s="144" t="str">
        <f>IF(SP_SUL!L191="","*",SP_SUL!L191)</f>
        <v>-</v>
      </c>
      <c r="P188" s="143">
        <f>IF(SP_SUL!O191="","*",SP_SUL!O191)</f>
        <v>0.33333333333333331</v>
      </c>
      <c r="Q188" s="143">
        <f>IF(SP_SUL!P191="","*",SP_SUL!P191)</f>
        <v>6.25E-2</v>
      </c>
      <c r="R188" s="145" t="str">
        <f>IF(SP_SUL!Q191="","*",CONCATENATE(SP_SUL!Q191," ",SP_SUL!R191))</f>
        <v>1 Nº DE SOLDA</v>
      </c>
      <c r="S188" s="145" t="str">
        <f>IF(SP_SUL!V191="","*",SP_SUL!V191)</f>
        <v>Pedro</v>
      </c>
      <c r="T188" s="145" t="str">
        <f>IF(SP_SUL!W191="","*",SP_SUL!W191)</f>
        <v xml:space="preserve">Execução de solda - Condicionado a temperatura </v>
      </c>
      <c r="U188" s="137">
        <f ca="1">_xlfn.XLOOKUP(G188&amp;$U$2,BS_CONTROLE[CHAVE],BS_CONTROLE[Quantidade_11],"-")</f>
        <v>2</v>
      </c>
      <c r="V188" s="137">
        <f ca="1">_xlfn.XLOOKUP(G188&amp;$V$2,BS_CONTROLE[CHAVE],BS_CONTROLE[Quantidade_11],"-")</f>
        <v>0</v>
      </c>
      <c r="W188" s="137">
        <f ca="1">_xlfn.XLOOKUP(G188&amp;$W$2,BS_CONTROLE[CHAVE],BS_CONTROLE[Quantidade_11],"-")</f>
        <v>0</v>
      </c>
    </row>
    <row r="189" spans="1:23" hidden="1">
      <c r="A189" s="146" t="str">
        <f>IF(SP_SUL!Y192="","*",SP_SUL!Y192)</f>
        <v>*</v>
      </c>
      <c r="B189" s="146" t="str">
        <f>IF(SP_SUL!X192="","*",SP_SUL!X192)</f>
        <v>Extra</v>
      </c>
      <c r="C189" s="146" t="str">
        <f>IF(SP_SUL!Z192="","*",SP_SUL!Z192)</f>
        <v>*</v>
      </c>
      <c r="D189" s="139" t="str">
        <f>IF(SP_SUL!S192="","*",SP_SUL!S192)</f>
        <v>SP SUL</v>
      </c>
      <c r="E189" s="139" t="str">
        <f>IF(SP_SUL!T192="","*",SP_SUL!T192)</f>
        <v>ZBV-ZKE</v>
      </c>
      <c r="F189" s="145">
        <f>IF(SP_SUL!B192="","*",SP_SUL!B192)</f>
        <v>46061</v>
      </c>
      <c r="G189" s="145" t="str">
        <f>IF(SP_SUL!D192="","*",SP_SUL!D192)</f>
        <v>V93</v>
      </c>
      <c r="H189" s="145" t="str">
        <f>IF(SP_SUL!F192="","*",SP_SUL!F192)</f>
        <v>MECANIZAÇÃO - SOCADORA</v>
      </c>
      <c r="I189" s="145" t="str">
        <f>IF(SP_SUL!H192="","*",SP_SUL!H192)</f>
        <v>ZYU1</v>
      </c>
      <c r="J189" s="145" t="str">
        <f>IF(SP_SUL!I192="","*",SP_SUL!I192)</f>
        <v>ZYU1</v>
      </c>
      <c r="K189" s="139" t="str">
        <f>IF(SP_SUL!M192="","*",SP_SUL!M192)</f>
        <v>ZYU-ZST</v>
      </c>
      <c r="L189" s="139" t="str">
        <f>IF(SP_SUL!N192="","*",SP_SUL!N192)</f>
        <v>ZYU206</v>
      </c>
      <c r="M189" s="140">
        <f>IF(SP_SUL!J192="","*",SP_SUL!J192)</f>
        <v>56</v>
      </c>
      <c r="N189" s="144">
        <f>IF(SP_SUL!K192="","*",SP_SUL!K192)</f>
        <v>204.5</v>
      </c>
      <c r="O189" s="144">
        <f>IF(SP_SUL!L192="","*",SP_SUL!L192)</f>
        <v>205.5</v>
      </c>
      <c r="P189" s="143">
        <f>IF(SP_SUL!O192="","*",SP_SUL!O192)</f>
        <v>0.41666666666666669</v>
      </c>
      <c r="Q189" s="143">
        <f>IF(SP_SUL!P192="","*",SP_SUL!P192)</f>
        <v>8.3333333333333329E-2</v>
      </c>
      <c r="R189" s="145" t="str">
        <f>IF(SP_SUL!Q192="","*",CONCATENATE(SP_SUL!Q192," ",SP_SUL!R192))</f>
        <v>400 M</v>
      </c>
      <c r="S189" s="145" t="str">
        <f>IF(SP_SUL!V192="","*",SP_SUL!V192)</f>
        <v>Moises</v>
      </c>
      <c r="T189" s="145" t="str">
        <f>IF(SP_SUL!W192="","*",SP_SUL!W192)</f>
        <v xml:space="preserve">Socaria mecanizada </v>
      </c>
      <c r="U189" s="137">
        <f ca="1">_xlfn.XLOOKUP(G189&amp;$U$2,BS_CONTROLE[CHAVE],BS_CONTROLE[Quantidade_11],"-")</f>
        <v>0</v>
      </c>
      <c r="V189" s="137">
        <f ca="1">_xlfn.XLOOKUP(G189&amp;$V$2,BS_CONTROLE[CHAVE],BS_CONTROLE[Quantidade_11],"-")</f>
        <v>0</v>
      </c>
      <c r="W189" s="137">
        <f ca="1">_xlfn.XLOOKUP(G189&amp;$W$2,BS_CONTROLE[CHAVE],BS_CONTROLE[Quantidade_11],"-")</f>
        <v>580</v>
      </c>
    </row>
    <row r="190" spans="1:23" hidden="1">
      <c r="A190" s="146" t="str">
        <f>IF(SP_SUL!Y193="","*",SP_SUL!Y193)</f>
        <v>OPORTUNIDADE</v>
      </c>
      <c r="B190" s="146" t="str">
        <f>IF(SP_SUL!X193="","*",SP_SUL!X193)</f>
        <v>Oportunidade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46061</v>
      </c>
      <c r="G190" s="145" t="str">
        <f>IF(SP_SUL!D193="","*",SP_SUL!D193)</f>
        <v>E17</v>
      </c>
      <c r="H190" s="145" t="str">
        <f>IF(SP_SUL!F193="","*",SP_SUL!F193)</f>
        <v>CAMINHÃO DE SOLDA</v>
      </c>
      <c r="I190" s="145" t="str">
        <f>IF(SP_SUL!H193="","*",SP_SUL!H193)</f>
        <v>102ZKW2</v>
      </c>
      <c r="J190" s="145" t="str">
        <f>IF(SP_SUL!I193="","*",SP_SUL!I193)</f>
        <v>102ZKW2</v>
      </c>
      <c r="K190" s="139" t="str">
        <f>IF(SP_SUL!M193="","*",SP_SUL!M193)</f>
        <v>ZKE-ZWW</v>
      </c>
      <c r="L190" s="139" t="str">
        <f>IF(SP_SUL!N193="","*",SP_SUL!N193)</f>
        <v>K83K802</v>
      </c>
      <c r="M190" s="140">
        <f>IF(SP_SUL!J193="","*",SP_SUL!J193)</f>
        <v>55</v>
      </c>
      <c r="N190" s="144">
        <f>IF(SP_SUL!K193="","*",SP_SUL!K193)</f>
        <v>81</v>
      </c>
      <c r="O190" s="144">
        <f>IF(SP_SUL!L193="","*",SP_SUL!L193)</f>
        <v>82</v>
      </c>
      <c r="P190" s="143">
        <f>IF(SP_SUL!O193="","*",SP_SUL!O193)</f>
        <v>0.375</v>
      </c>
      <c r="Q190" s="143">
        <f>IF(SP_SUL!P193="","*",SP_SUL!P193)</f>
        <v>0.16666666666666666</v>
      </c>
      <c r="R190" s="145" t="str">
        <f>IF(SP_SUL!Q193="","*",CONCATENATE(SP_SUL!Q193," ",SP_SUL!R193))</f>
        <v>4 Nº DE SOLDA</v>
      </c>
      <c r="S190" s="145" t="str">
        <f>IF(SP_SUL!V193="","*",SP_SUL!V193)</f>
        <v>Higor</v>
      </c>
      <c r="T190" s="145" t="str">
        <f>IF(SP_SUL!W193="","*",SP_SUL!W193)</f>
        <v>Caminhão de solda</v>
      </c>
      <c r="U190" s="137">
        <f ca="1">_xlfn.XLOOKUP(G190&amp;$U$2,BS_CONTROLE[CHAVE],BS_CONTROLE[Quantidade_11],"-")</f>
        <v>0</v>
      </c>
      <c r="V190" s="137">
        <f ca="1">_xlfn.XLOOKUP(G190&amp;$V$2,BS_CONTROLE[CHAVE],BS_CONTROLE[Quantidade_11],"-")</f>
        <v>0</v>
      </c>
      <c r="W190" s="137">
        <f ca="1">_xlfn.XLOOKUP(G190&amp;$W$2,BS_CONTROLE[CHAVE],BS_CONTROLE[Quantidade_11],"-")</f>
        <v>0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Oportunidade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46061</v>
      </c>
      <c r="G191" s="145" t="str">
        <f>IF(SP_SUL!D194="","*",SP_SUL!D194)</f>
        <v xml:space="preserve">TURMA FIXA VIA </v>
      </c>
      <c r="H191" s="145" t="str">
        <f>IF(SP_SUL!F194="","*",SP_SUL!F194)</f>
        <v>LIMPEZA LASTRO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ZEM</v>
      </c>
      <c r="L191" s="139" t="str">
        <f>IF(SP_SUL!N194="","*",SP_SUL!N194)</f>
        <v>ZEM2</v>
      </c>
      <c r="M191" s="140">
        <f>IF(SP_SUL!J194="","*",SP_SUL!J194)</f>
        <v>55</v>
      </c>
      <c r="N191" s="144">
        <f>IF(SP_SUL!K194="","*",SP_SUL!K194)</f>
        <v>135</v>
      </c>
      <c r="O191" s="144" t="str">
        <f>IF(SP_SUL!L194="","*",SP_SUL!L194)</f>
        <v>-</v>
      </c>
      <c r="P191" s="143">
        <f>IF(SP_SUL!O194="","*",SP_SUL!O194)</f>
        <v>0.375</v>
      </c>
      <c r="Q191" s="143">
        <f>IF(SP_SUL!P194="","*",SP_SUL!P194)</f>
        <v>6.25E-2</v>
      </c>
      <c r="R191" s="145" t="str">
        <f>IF(SP_SUL!Q194="","*",CONCATENATE(SP_SUL!Q194," ",SP_SUL!R194))</f>
        <v>30 M</v>
      </c>
      <c r="S191" s="145" t="str">
        <f>IF(SP_SUL!V194="","*",SP_SUL!V194)</f>
        <v>Felipe</v>
      </c>
      <c r="T191" s="145" t="str">
        <f>IF(SP_SUL!W194="","*",SP_SUL!W194)</f>
        <v>Limpeza de lastro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Oportunidade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ZPT-ZPG</v>
      </c>
      <c r="F192" s="145">
        <f>IF(SP_SUL!B195="","*",SP_SUL!B195)</f>
        <v>46061</v>
      </c>
      <c r="G192" s="145" t="str">
        <f>IF(SP_SUL!D195="","*",SP_SUL!D195)</f>
        <v>DIEGO (TF-42)</v>
      </c>
      <c r="H192" s="145" t="str">
        <f>IF(SP_SUL!F195="","*",SP_SUL!F195)</f>
        <v>LIMPEZA LASTRO</v>
      </c>
      <c r="I192" s="145" t="str">
        <f>IF(SP_SUL!H195="","*",SP_SUL!H195)</f>
        <v>-</v>
      </c>
      <c r="J192" s="145" t="str">
        <f>IF(SP_SUL!I195="","*",SP_SUL!I195)</f>
        <v>-</v>
      </c>
      <c r="K192" s="139" t="str">
        <f>IF(SP_SUL!M195="","*",SP_SUL!M195)</f>
        <v>PAT-ZGM</v>
      </c>
      <c r="L192" s="139" t="str">
        <f>IF(SP_SUL!N195="","*",SP_SUL!N195)</f>
        <v>PAT1102</v>
      </c>
      <c r="M192" s="140">
        <f>IF(SP_SUL!J195="","*",SP_SUL!J195)</f>
        <v>53</v>
      </c>
      <c r="N192" s="144">
        <f>IF(SP_SUL!K195="","*",SP_SUL!K195)</f>
        <v>109.05</v>
      </c>
      <c r="O192" s="144" t="str">
        <f>IF(SP_SUL!L195="","*",SP_SUL!L195)</f>
        <v>-</v>
      </c>
      <c r="P192" s="143">
        <f>IF(SP_SUL!O195="","*",SP_SUL!O195)</f>
        <v>0.41666666666666669</v>
      </c>
      <c r="Q192" s="143">
        <f>IF(SP_SUL!P195="","*",SP_SUL!P195)</f>
        <v>8.3333333333333329E-2</v>
      </c>
      <c r="R192" s="145" t="str">
        <f>IF(SP_SUL!Q195="","*",CONCATENATE(SP_SUL!Q195," ",SP_SUL!R195))</f>
        <v>30 M</v>
      </c>
      <c r="S192" s="145" t="str">
        <f>IF(SP_SUL!V195="","*",SP_SUL!V195)</f>
        <v>Moises</v>
      </c>
      <c r="T192" s="145" t="str">
        <f>IF(SP_SUL!W195="","*",SP_SUL!W195)</f>
        <v>Limpeza de lastro</v>
      </c>
      <c r="U192" s="137">
        <f ca="1">_xlfn.XLOOKUP(G192&amp;$U$2,BS_CONTROLE[CHAVE],BS_CONTROLE[Quantidade_11],"-")</f>
        <v>53</v>
      </c>
      <c r="V192" s="137">
        <f ca="1">_xlfn.XLOOKUP(G192&amp;$V$2,BS_CONTROLE[CHAVE],BS_CONTROLE[Quantidade_11],"-")</f>
        <v>104</v>
      </c>
      <c r="W192" s="137">
        <f ca="1">_xlfn.XLOOKUP(G192&amp;$W$2,BS_CONTROLE[CHAVE],BS_CONTROLE[Quantidade_11],"-")</f>
        <v>0</v>
      </c>
    </row>
    <row r="193" spans="1:23" hidden="1">
      <c r="A193" s="146" t="str">
        <f>IF(SP_SUL!Y196="","*",SP_SUL!Y196)</f>
        <v>*</v>
      </c>
      <c r="B193" s="146" t="str">
        <f>IF(SP_SUL!X196="","*",SP_SUL!X196)</f>
        <v>Oportunidade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ZBV-ZRX</v>
      </c>
      <c r="F193" s="145">
        <f>IF(SP_SUL!B196="","*",SP_SUL!B196)</f>
        <v>46062</v>
      </c>
      <c r="G193" s="145" t="str">
        <f>IF(SP_SUL!D196="","*",SP_SUL!D196)</f>
        <v>EXPANSÃO TURMA 1</v>
      </c>
      <c r="H193" s="145" t="str">
        <f>IF(SP_SUL!F196="","*",SP_SUL!F196)</f>
        <v>EXPANSÃO - SOLDA</v>
      </c>
      <c r="I193" s="145" t="str">
        <f>IF(SP_SUL!H196="","*",SP_SUL!H196)</f>
        <v>-</v>
      </c>
      <c r="J193" s="145" t="str">
        <f>IF(SP_SUL!I196="","*",SP_SUL!I196)</f>
        <v>-</v>
      </c>
      <c r="K193" s="139" t="str">
        <f>IF(SP_SUL!M196="","*",SP_SUL!M196)</f>
        <v>ZCD</v>
      </c>
      <c r="L193" s="139" t="str">
        <f>IF(SP_SUL!N196="","*",SP_SUL!N196)</f>
        <v>ZCD1</v>
      </c>
      <c r="M193" s="140">
        <f>IF(SP_SUL!J196="","*",SP_SUL!J196)</f>
        <v>70</v>
      </c>
      <c r="N193" s="144">
        <f>IF(SP_SUL!K196="","*",SP_SUL!K196)</f>
        <v>113.6</v>
      </c>
      <c r="O193" s="144" t="str">
        <f>IF(SP_SUL!L196="","*",SP_SUL!L196)</f>
        <v>-</v>
      </c>
      <c r="P193" s="143">
        <f>IF(SP_SUL!O196="","*",SP_SUL!O196)</f>
        <v>0.375</v>
      </c>
      <c r="Q193" s="143">
        <f>IF(SP_SUL!P196="","*",SP_SUL!P196)</f>
        <v>6.25E-2</v>
      </c>
      <c r="R193" s="145" t="str">
        <f>IF(SP_SUL!Q196="","*",CONCATENATE(SP_SUL!Q196," ",SP_SUL!R196))</f>
        <v>1 Nº DE SOLDA</v>
      </c>
      <c r="S193" s="145" t="str">
        <f>IF(SP_SUL!V196="","*",SP_SUL!V196)</f>
        <v>Fabio</v>
      </c>
      <c r="T193" s="145" t="str">
        <f>IF(SP_SUL!W196="","*",SP_SUL!W196)</f>
        <v xml:space="preserve">Execução de solda - Condicionado a temperatura </v>
      </c>
      <c r="U193" s="137">
        <f ca="1">_xlfn.XLOOKUP(G193&amp;$U$2,BS_CONTROLE[CHAVE],BS_CONTROLE[Quantidade_11],"-")</f>
        <v>2</v>
      </c>
      <c r="V193" s="137">
        <f ca="1">_xlfn.XLOOKUP(G193&amp;$V$2,BS_CONTROLE[CHAVE],BS_CONTROLE[Quantidade_11],"-")</f>
        <v>0</v>
      </c>
      <c r="W193" s="137">
        <f ca="1">_xlfn.XLOOKUP(G193&amp;$W$2,BS_CONTROLE[CHAVE],BS_CONTROLE[Quantidade_11],"-")</f>
        <v>0</v>
      </c>
    </row>
    <row r="194" spans="1:23" hidden="1">
      <c r="A194" s="146" t="str">
        <f>IF(SP_SUL!Y197="","*",SP_SUL!Y197)</f>
        <v>*</v>
      </c>
      <c r="B194" s="146" t="str">
        <f>IF(SP_SUL!X197="","*",SP_SUL!X197)</f>
        <v>Oportunidade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ZBV-ZRX</v>
      </c>
      <c r="F194" s="145">
        <f>IF(SP_SUL!B197="","*",SP_SUL!B197)</f>
        <v>46062</v>
      </c>
      <c r="G194" s="145" t="str">
        <f>IF(SP_SUL!D197="","*",SP_SUL!D197)</f>
        <v>KLECIO (TP-699)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ZRX-ZRQ</v>
      </c>
      <c r="L194" s="139" t="str">
        <f>IF(SP_SUL!N197="","*",SP_SUL!N197)</f>
        <v>133ZRQ1</v>
      </c>
      <c r="M194" s="140">
        <f>IF(SP_SUL!J197="","*",SP_SUL!J197)</f>
        <v>70</v>
      </c>
      <c r="N194" s="144">
        <f>IF(SP_SUL!K197="","*",SP_SUL!K197)</f>
        <v>134.85</v>
      </c>
      <c r="O194" s="144" t="str">
        <f>IF(SP_SUL!L197="","*",SP_SUL!L197)</f>
        <v>*</v>
      </c>
      <c r="P194" s="143">
        <f>IF(SP_SUL!O197="","*",SP_SUL!O197)</f>
        <v>0.33333333333333331</v>
      </c>
      <c r="Q194" s="143">
        <f>IF(SP_SUL!P197="","*",SP_SUL!P197)</f>
        <v>6.25E-2</v>
      </c>
      <c r="R194" s="145" t="str">
        <f>IF(SP_SUL!Q197="","*",CONCATENATE(SP_SUL!Q197," ",SP_SUL!R197))</f>
        <v>1 Nº DE SOLDA</v>
      </c>
      <c r="S194" s="145" t="str">
        <f>IF(SP_SUL!V197="","*",SP_SUL!V197)</f>
        <v xml:space="preserve">Klecio 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1</v>
      </c>
      <c r="V194" s="137">
        <f ca="1">_xlfn.XLOOKUP(G194&amp;$V$2,BS_CONTROLE[CHAVE],BS_CONTROLE[Quantidade_11],"-")</f>
        <v>1</v>
      </c>
      <c r="W194" s="137">
        <f ca="1">_xlfn.XLOOKUP(G194&amp;$W$2,BS_CONTROLE[CHAVE],BS_CONTROLE[Quantidade_11],"-")</f>
        <v>0</v>
      </c>
    </row>
    <row r="195" spans="1:23" hidden="1">
      <c r="A195" s="146" t="str">
        <f>IF(SP_SUL!Y198="","*",SP_SUL!Y198)</f>
        <v>*</v>
      </c>
      <c r="B195" s="146" t="str">
        <f>IF(SP_SUL!X198="","*",SP_SUL!X198)</f>
        <v>Oportunidade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ZBV-ZRX</v>
      </c>
      <c r="F195" s="145" t="str">
        <f>IF(SP_SUL!B198="","*",SP_SUL!B198)</f>
        <v>*</v>
      </c>
      <c r="G195" s="145" t="str">
        <f>IF(SP_SUL!D198="","*",SP_SUL!D198)</f>
        <v>W58</v>
      </c>
      <c r="H195" s="145" t="str">
        <f>IF(SP_SUL!F198="","*",SP_SUL!F198)</f>
        <v>RECOLHIMENTO DE DORMENTE</v>
      </c>
      <c r="I195" s="145">
        <f>IF(SP_SUL!H198="","*",SP_SUL!H198)</f>
        <v>106109</v>
      </c>
      <c r="J195" s="145">
        <f>IF(SP_SUL!I198="","*",SP_SUL!I198)</f>
        <v>106109</v>
      </c>
      <c r="K195" s="139" t="str">
        <f>IF(SP_SUL!M198="","*",SP_SUL!M198)</f>
        <v>ZBM-ZHO</v>
      </c>
      <c r="L195" s="139" t="str">
        <f>IF(SP_SUL!N198="","*",SP_SUL!N198)</f>
        <v>K57ZHO</v>
      </c>
      <c r="M195" s="140">
        <f>IF(SP_SUL!J198="","*",SP_SUL!J198)</f>
        <v>68</v>
      </c>
      <c r="N195" s="144">
        <f>IF(SP_SUL!K198="","*",SP_SUL!K198)</f>
        <v>57</v>
      </c>
      <c r="O195" s="144">
        <f>IF(SP_SUL!L198="","*",SP_SUL!L198)</f>
        <v>53</v>
      </c>
      <c r="P195" s="143">
        <f>IF(SP_SUL!O198="","*",SP_SUL!O198)</f>
        <v>0.33333333333333331</v>
      </c>
      <c r="Q195" s="143">
        <f>IF(SP_SUL!P198="","*",SP_SUL!P198)</f>
        <v>4.1666666666666664E-2</v>
      </c>
      <c r="R195" s="145" t="str">
        <f>IF(SP_SUL!Q198="","*",CONCATENATE(SP_SUL!Q198," ",SP_SUL!R198))</f>
        <v>100 Nº DE PEÇAS</v>
      </c>
      <c r="S195" s="145" t="str">
        <f>IF(SP_SUL!V198="","*",SP_SUL!V198)</f>
        <v>Israel</v>
      </c>
      <c r="T195" s="145" t="str">
        <f>IF(SP_SUL!W198="","*",SP_SUL!W198)</f>
        <v xml:space="preserve">Recolhimento de dormentes  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Oportunidade</v>
      </c>
      <c r="C196" s="146" t="str">
        <f>IF(SP_SUL!Z199="","*",SP_SUL!Z199)</f>
        <v>*</v>
      </c>
      <c r="D196" s="139" t="str">
        <f>IF(SP_SUL!S199="","*",SP_SUL!S199)</f>
        <v>SP SUL</v>
      </c>
      <c r="E196" s="139" t="str">
        <f>IF(SP_SUL!T199="","*",SP_SUL!T199)</f>
        <v>ZBV-ZRX</v>
      </c>
      <c r="F196" s="145">
        <f>IF(SP_SUL!B199="","*",SP_SUL!B199)</f>
        <v>46062</v>
      </c>
      <c r="G196" s="145" t="str">
        <f>IF(SP_SUL!D199="","*",SP_SUL!D199)</f>
        <v>E42</v>
      </c>
      <c r="H196" s="145" t="str">
        <f>IF(SP_SUL!F199="","*",SP_SUL!F199)</f>
        <v>TRILHEIRO - DESCARGA</v>
      </c>
      <c r="I196" s="145" t="str">
        <f>IF(SP_SUL!H199="","*",SP_SUL!H199)</f>
        <v>ZBV3</v>
      </c>
      <c r="J196" s="145" t="str">
        <f>IF(SP_SUL!I199="","*",SP_SUL!I199)</f>
        <v>ZBV3</v>
      </c>
      <c r="K196" s="139" t="str">
        <f>IF(SP_SUL!M199="","*",SP_SUL!M199)</f>
        <v>ZBM</v>
      </c>
      <c r="L196" s="139" t="str">
        <f>IF(SP_SUL!N199="","*",SP_SUL!N199)</f>
        <v>ZBM2</v>
      </c>
      <c r="M196" s="140">
        <f>IF(SP_SUL!J199="","*",SP_SUL!J199)</f>
        <v>68</v>
      </c>
      <c r="N196" s="144">
        <f>IF(SP_SUL!K199="","*",SP_SUL!K199)</f>
        <v>54.96</v>
      </c>
      <c r="O196" s="144">
        <f>IF(SP_SUL!L199="","*",SP_SUL!L199)</f>
        <v>56</v>
      </c>
      <c r="P196" s="143">
        <f>IF(SP_SUL!O199="","*",SP_SUL!O199)</f>
        <v>0.45833333333333331</v>
      </c>
      <c r="Q196" s="143">
        <f>IF(SP_SUL!P199="","*",SP_SUL!P199)</f>
        <v>0.125</v>
      </c>
      <c r="R196" s="145" t="str">
        <f>IF(SP_SUL!Q199="","*",CONCATENATE(SP_SUL!Q199," ",SP_SUL!R199))</f>
        <v>3120 M</v>
      </c>
      <c r="S196" s="145" t="str">
        <f>IF(SP_SUL!V199="","*",SP_SUL!V199)</f>
        <v>PCM</v>
      </c>
      <c r="T196" s="145" t="str">
        <f>IF(SP_SUL!W199="","*",SP_SUL!W199)</f>
        <v xml:space="preserve">Descarga de trrilho </v>
      </c>
      <c r="U196" s="137">
        <f ca="1">_xlfn.XLOOKUP(G196&amp;$U$2,BS_CONTROLE[CHAVE],BS_CONTROLE[Quantidade_11],"-")</f>
        <v>0</v>
      </c>
      <c r="V196" s="137">
        <f ca="1">_xlfn.XLOOKUP(G196&amp;$V$2,BS_CONTROLE[CHAVE],BS_CONTROLE[Quantidade_11],"-")</f>
        <v>0</v>
      </c>
      <c r="W196" s="137">
        <f ca="1">_xlfn.XLOOKUP(G196&amp;$W$2,BS_CONTROLE[CHAVE],BS_CONTROLE[Quantidade_11],"-")</f>
        <v>0</v>
      </c>
    </row>
    <row r="197" spans="1:23" hidden="1">
      <c r="A197" s="146" t="str">
        <f>IF(SP_SUL!Y200="","*",SP_SUL!Y200)</f>
        <v>*</v>
      </c>
      <c r="B197" s="146" t="str">
        <f>IF(SP_SUL!X200="","*",SP_SUL!X200)</f>
        <v>Contrato</v>
      </c>
      <c r="C197" s="146" t="str">
        <f>IF(SP_SUL!Z200="","*",SP_SUL!Z200)</f>
        <v>*</v>
      </c>
      <c r="D197" s="139" t="str">
        <f>IF(SP_SUL!S200="","*",SP_SUL!S200)</f>
        <v>SP SUL</v>
      </c>
      <c r="E197" s="139" t="str">
        <f>IF(SP_SUL!T200="","*",SP_SUL!T200)</f>
        <v>ZBV-ZKE</v>
      </c>
      <c r="F197" s="145">
        <f>IF(SP_SUL!B200="","*",SP_SUL!B200)</f>
        <v>46062</v>
      </c>
      <c r="G197" s="145" t="str">
        <f>IF(SP_SUL!D200="","*",SP_SUL!D200)</f>
        <v>V93</v>
      </c>
      <c r="H197" s="145" t="str">
        <f>IF(SP_SUL!F200="","*",SP_SUL!F200)</f>
        <v>MECANIZAÇÃO - SOCADORA</v>
      </c>
      <c r="I197" s="145" t="str">
        <f>IF(SP_SUL!H200="","*",SP_SUL!H200)</f>
        <v>ZYU1</v>
      </c>
      <c r="J197" s="145" t="str">
        <f>IF(SP_SUL!I200="","*",SP_SUL!I200)</f>
        <v>ZYU1</v>
      </c>
      <c r="K197" s="139" t="str">
        <f>IF(SP_SUL!M200="","*",SP_SUL!M200)</f>
        <v>ZYU-ZST</v>
      </c>
      <c r="L197" s="139" t="str">
        <f>IF(SP_SUL!N200="","*",SP_SUL!N200)</f>
        <v>ZYU206</v>
      </c>
      <c r="M197" s="140">
        <f>IF(SP_SUL!J200="","*",SP_SUL!J200)</f>
        <v>56</v>
      </c>
      <c r="N197" s="144">
        <f>IF(SP_SUL!K200="","*",SP_SUL!K200)</f>
        <v>204.5</v>
      </c>
      <c r="O197" s="144">
        <f>IF(SP_SUL!L200="","*",SP_SUL!L200)</f>
        <v>205.5</v>
      </c>
      <c r="P197" s="143">
        <f>IF(SP_SUL!O200="","*",SP_SUL!O200)</f>
        <v>0.375</v>
      </c>
      <c r="Q197" s="143">
        <f>IF(SP_SUL!P200="","*",SP_SUL!P200)</f>
        <v>8.3333333333333329E-2</v>
      </c>
      <c r="R197" s="145" t="str">
        <f>IF(SP_SUL!Q200="","*",CONCATENATE(SP_SUL!Q200," ",SP_SUL!R200))</f>
        <v>200 M</v>
      </c>
      <c r="S197" s="145" t="str">
        <f>IF(SP_SUL!V200="","*",SP_SUL!V200)</f>
        <v>Antonioni</v>
      </c>
      <c r="T197" s="145" t="str">
        <f>IF(SP_SUL!W200="","*",SP_SUL!W200)</f>
        <v xml:space="preserve">Socaria mecanizada </v>
      </c>
      <c r="U197" s="137">
        <f ca="1">_xlfn.XLOOKUP(G197&amp;$U$2,BS_CONTROLE[CHAVE],BS_CONTROLE[Quantidade_11],"-")</f>
        <v>0</v>
      </c>
      <c r="V197" s="137">
        <f ca="1">_xlfn.XLOOKUP(G197&amp;$V$2,BS_CONTROLE[CHAVE],BS_CONTROLE[Quantidade_11],"-")</f>
        <v>0</v>
      </c>
      <c r="W197" s="137">
        <f ca="1">_xlfn.XLOOKUP(G197&amp;$W$2,BS_CONTROLE[CHAVE],BS_CONTROLE[Quantidade_11],"-")</f>
        <v>580</v>
      </c>
    </row>
    <row r="198" spans="1:23" hidden="1">
      <c r="A198" s="146" t="str">
        <f>IF(SP_SUL!Y201="","*",SP_SUL!Y201)</f>
        <v>*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ZBV-ZKE</v>
      </c>
      <c r="F198" s="145">
        <f>IF(SP_SUL!B201="","*",SP_SUL!B201)</f>
        <v>46062</v>
      </c>
      <c r="G198" s="145" t="str">
        <f>IF(SP_SUL!D201="","*",SP_SUL!D201)</f>
        <v>EDSON (TP-780)</v>
      </c>
      <c r="H198" s="145" t="str">
        <f>IF(SP_SUL!F201="","*",SP_SUL!F201)</f>
        <v>PDM - SUBSTITUIÇÃO - DORMENTE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ZYU-ZST</v>
      </c>
      <c r="L198" s="139" t="str">
        <f>IF(SP_SUL!N201="","*",SP_SUL!N201)</f>
        <v>ZYU206</v>
      </c>
      <c r="M198" s="140">
        <f>IF(SP_SUL!J201="","*",SP_SUL!J201)</f>
        <v>56</v>
      </c>
      <c r="N198" s="144">
        <f>IF(SP_SUL!K201="","*",SP_SUL!K201)</f>
        <v>205</v>
      </c>
      <c r="O198" s="144" t="str">
        <f>IF(SP_SUL!L201="","*",SP_SUL!L201)</f>
        <v>-</v>
      </c>
      <c r="P198" s="143">
        <f>IF(SP_SUL!O201="","*",SP_SUL!O201)</f>
        <v>0.39583333333333331</v>
      </c>
      <c r="Q198" s="143">
        <f>IF(SP_SUL!P201="","*",SP_SUL!P201)</f>
        <v>8.3333333333333329E-2</v>
      </c>
      <c r="R198" s="145" t="str">
        <f>IF(SP_SUL!Q201="","*",CONCATENATE(SP_SUL!Q201," ",SP_SUL!R201))</f>
        <v>40 Nº DE DORMENTES</v>
      </c>
      <c r="S198" s="145" t="str">
        <f>IF(SP_SUL!V201="","*",SP_SUL!V201)</f>
        <v xml:space="preserve">Edson </v>
      </c>
      <c r="T198" s="145" t="str">
        <f>IF(SP_SUL!W201="","*",SP_SUL!W201)</f>
        <v xml:space="preserve">PDM - Substituição de dormentes </v>
      </c>
      <c r="U198" s="137" t="str">
        <f ca="1">_xlfn.XLOOKUP(G198&amp;$U$2,BS_CONTROLE[CHAVE],BS_CONTROLE[Quantidade_11],"-")</f>
        <v>-</v>
      </c>
      <c r="V198" s="137">
        <f ca="1">_xlfn.XLOOKUP(G198&amp;$V$2,BS_CONTROLE[CHAVE],BS_CONTROLE[Quantidade_11],"-")</f>
        <v>0</v>
      </c>
      <c r="W198" s="137">
        <f ca="1">_xlfn.XLOOKUP(G198&amp;$W$2,BS_CONTROLE[CHAVE],BS_CONTROLE[Quantidade_11],"-")</f>
        <v>0</v>
      </c>
    </row>
    <row r="199" spans="1:23" hidden="1">
      <c r="A199" s="146" t="str">
        <f>IF(SP_SUL!Y202="","*",SP_SUL!Y202)</f>
        <v>*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ZBV-ZKE</v>
      </c>
      <c r="F199" s="145">
        <f>IF(SP_SUL!B202="","*",SP_SUL!B202)</f>
        <v>46062</v>
      </c>
      <c r="G199" s="145" t="str">
        <f>IF(SP_SUL!D202="","*",SP_SUL!D202)</f>
        <v>ROGÉRIO (TP-730)</v>
      </c>
      <c r="H199" s="145" t="str">
        <f>IF(SP_SUL!F202="","*",SP_SUL!F202)</f>
        <v>PDM - SUBSTITUIÇÃO - DORMENTE</v>
      </c>
      <c r="I199" s="145" t="str">
        <f>IF(SP_SUL!H202="","*",SP_SUL!H202)</f>
        <v>-</v>
      </c>
      <c r="J199" s="145" t="str">
        <f>IF(SP_SUL!I202="","*",SP_SUL!I202)</f>
        <v>-</v>
      </c>
      <c r="K199" s="139" t="str">
        <f>IF(SP_SUL!M202="","*",SP_SUL!M202)</f>
        <v>ZYU-ZST</v>
      </c>
      <c r="L199" s="139" t="str">
        <f>IF(SP_SUL!N202="","*",SP_SUL!N202)</f>
        <v>ZYU206</v>
      </c>
      <c r="M199" s="140">
        <f>IF(SP_SUL!J202="","*",SP_SUL!J202)</f>
        <v>56</v>
      </c>
      <c r="N199" s="144">
        <f>IF(SP_SUL!K202="","*",SP_SUL!K202)</f>
        <v>205</v>
      </c>
      <c r="O199" s="144" t="str">
        <f>IF(SP_SUL!L202="","*",SP_SUL!L202)</f>
        <v>-</v>
      </c>
      <c r="P199" s="143">
        <f>IF(SP_SUL!O202="","*",SP_SUL!O202)</f>
        <v>0.39583333333333331</v>
      </c>
      <c r="Q199" s="143">
        <f>IF(SP_SUL!P202="","*",SP_SUL!P202)</f>
        <v>8.3333333333333329E-2</v>
      </c>
      <c r="R199" s="145" t="str">
        <f>IF(SP_SUL!Q202="","*",CONCATENATE(SP_SUL!Q202," ",SP_SUL!R202))</f>
        <v>40 Nº DE DORMENTES</v>
      </c>
      <c r="S199" s="145" t="str">
        <f>IF(SP_SUL!V202="","*",SP_SUL!V202)</f>
        <v>Rogerio</v>
      </c>
      <c r="T199" s="145" t="str">
        <f>IF(SP_SUL!W202="","*",SP_SUL!W202)</f>
        <v>PDM - Substituição de dormentes</v>
      </c>
      <c r="U199" s="137">
        <f ca="1">_xlfn.XLOOKUP(G199&amp;$U$2,BS_CONTROLE[CHAVE],BS_CONTROLE[Quantidade_11],"-")</f>
        <v>0</v>
      </c>
      <c r="V199" s="137">
        <f ca="1">_xlfn.XLOOKUP(G199&amp;$V$2,BS_CONTROLE[CHAVE],BS_CONTROLE[Quantidade_11],"-")</f>
        <v>0</v>
      </c>
      <c r="W199" s="137">
        <f ca="1">_xlfn.XLOOKUP(G199&amp;$W$2,BS_CONTROLE[CHAVE],BS_CONTROLE[Quantidade_11],"-")</f>
        <v>22</v>
      </c>
    </row>
    <row r="200" spans="1:23" hidden="1">
      <c r="A200" s="146" t="str">
        <f>IF(SP_SUL!Y203="","*",SP_SUL!Y203)</f>
        <v>*</v>
      </c>
      <c r="B200" s="146" t="str">
        <f>IF(SP_SUL!X203="","*",SP_SUL!X203)</f>
        <v>Oportunidade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ZBV-ZKE</v>
      </c>
      <c r="F200" s="145">
        <f>IF(SP_SUL!B203="","*",SP_SUL!B203)</f>
        <v>46062</v>
      </c>
      <c r="G200" s="145" t="str">
        <f>IF(SP_SUL!D203="","*",SP_SUL!D203)</f>
        <v>W59</v>
      </c>
      <c r="H200" s="145" t="str">
        <f>IF(SP_SUL!F203="","*",SP_SUL!F203)</f>
        <v>PDM - DESCARGA - DORMENTE</v>
      </c>
      <c r="I200" s="145" t="str">
        <f>IF(SP_SUL!H203="","*",SP_SUL!H203)</f>
        <v>ZYU1</v>
      </c>
      <c r="J200" s="145" t="str">
        <f>IF(SP_SUL!I203="","*",SP_SUL!I203)</f>
        <v>ZYU1</v>
      </c>
      <c r="K200" s="139" t="str">
        <f>IF(SP_SUL!M203="","*",SP_SUL!M203)</f>
        <v>ZYU</v>
      </c>
      <c r="L200" s="139" t="str">
        <f>IF(SP_SUL!N203="","*",SP_SUL!N203)</f>
        <v>ZYU1 / ZFY1981</v>
      </c>
      <c r="M200" s="140">
        <f>IF(SP_SUL!J203="","*",SP_SUL!J203)</f>
        <v>49</v>
      </c>
      <c r="N200" s="144">
        <f>IF(SP_SUL!K203="","*",SP_SUL!K203)</f>
        <v>203.57</v>
      </c>
      <c r="O200" s="144">
        <f>IF(SP_SUL!L203="","*",SP_SUL!L203)</f>
        <v>198.57</v>
      </c>
      <c r="P200" s="143">
        <f>IF(SP_SUL!O203="","*",SP_SUL!O203)</f>
        <v>0.35416666666666669</v>
      </c>
      <c r="Q200" s="143">
        <f>IF(SP_SUL!P203="","*",SP_SUL!P203)</f>
        <v>6.25E-2</v>
      </c>
      <c r="R200" s="145" t="str">
        <f>IF(SP_SUL!Q203="","*",CONCATENATE(SP_SUL!Q203," ",SP_SUL!R203))</f>
        <v>415 Nº DE DORMENTES</v>
      </c>
      <c r="S200" s="145" t="str">
        <f>IF(SP_SUL!V203="","*",SP_SUL!V203)</f>
        <v>Henrique</v>
      </c>
      <c r="T200" s="145" t="str">
        <f>IF(SP_SUL!W203="","*",SP_SUL!W203)</f>
        <v>PDM - Descarga de dormentes</v>
      </c>
      <c r="U200" s="137">
        <f ca="1">_xlfn.XLOOKUP(G200&amp;$U$2,BS_CONTROLE[CHAVE],BS_CONTROLE[Quantidade_11],"-")</f>
        <v>460</v>
      </c>
      <c r="V200" s="137">
        <f ca="1">_xlfn.XLOOKUP(G200&amp;$V$2,BS_CONTROLE[CHAVE],BS_CONTROLE[Quantidade_11],"-")</f>
        <v>0</v>
      </c>
      <c r="W200" s="137">
        <f ca="1">_xlfn.XLOOKUP(G200&amp;$W$2,BS_CONTROLE[CHAVE],BS_CONTROLE[Quantidade_11],"-")</f>
        <v>300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Oportunidade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46062</v>
      </c>
      <c r="G203" s="145" t="str">
        <f>IF(SP_SUL!D206="","*",SP_SUL!D206)</f>
        <v>E17</v>
      </c>
      <c r="H203" s="145" t="str">
        <f>IF(SP_SUL!F206="","*",SP_SUL!F206)</f>
        <v>CAMINHÃO DE SOLDA</v>
      </c>
      <c r="I203" s="145" t="str">
        <f>IF(SP_SUL!H206="","*",SP_SUL!H206)</f>
        <v>102ZKW2</v>
      </c>
      <c r="J203" s="145" t="str">
        <f>IF(SP_SUL!I206="","*",SP_SUL!I206)</f>
        <v>102ZKW2</v>
      </c>
      <c r="K203" s="139" t="str">
        <f>IF(SP_SUL!M206="","*",SP_SUL!M206)</f>
        <v>ZKW-ZLU</v>
      </c>
      <c r="L203" s="139" t="str">
        <f>IF(SP_SUL!N206="","*",SP_SUL!N206)</f>
        <v>102ZKW2</v>
      </c>
      <c r="M203" s="140">
        <f>IF(SP_SUL!J206="","*",SP_SUL!J206)</f>
        <v>55</v>
      </c>
      <c r="N203" s="144">
        <f>IF(SP_SUL!K206="","*",SP_SUL!K206)</f>
        <v>100.56100000000001</v>
      </c>
      <c r="O203" s="144">
        <f>IF(SP_SUL!L206="","*",SP_SUL!L206)</f>
        <v>100.88200000000001</v>
      </c>
      <c r="P203" s="143">
        <f>IF(SP_SUL!O206="","*",SP_SUL!O206)</f>
        <v>0.375</v>
      </c>
      <c r="Q203" s="143">
        <f>IF(SP_SUL!P206="","*",SP_SUL!P206)</f>
        <v>0.125</v>
      </c>
      <c r="R203" s="145" t="str">
        <f>IF(SP_SUL!Q206="","*",CONCATENATE(SP_SUL!Q206," ",SP_SUL!R206))</f>
        <v>2 Nº DE SOLDA</v>
      </c>
      <c r="S203" s="145" t="str">
        <f>IF(SP_SUL!V206="","*",SP_SUL!V206)</f>
        <v>Higor</v>
      </c>
      <c r="T203" s="145" t="str">
        <f>IF(SP_SUL!W206="","*",SP_SUL!W206)</f>
        <v>Caminhão de solda</v>
      </c>
      <c r="U203" s="137">
        <f ca="1">_xlfn.XLOOKUP(G203&amp;$U$2,BS_CONTROLE[CHAVE],BS_CONTROLE[Quantidade_11],"-")</f>
        <v>0</v>
      </c>
      <c r="V203" s="137">
        <f ca="1">_xlfn.XLOOKUP(G203&amp;$V$2,BS_CONTROLE[CHAVE],BS_CONTROLE[Quantidade_11],"-")</f>
        <v>0</v>
      </c>
      <c r="W203" s="137">
        <f ca="1">_xlfn.XLOOKUP(G203&amp;$W$2,BS_CONTROLE[CHAVE],BS_CONTROLE[Quantidade_11],"-")</f>
        <v>0</v>
      </c>
    </row>
    <row r="204" spans="1:23" hidden="1">
      <c r="A204" s="146" t="str">
        <f>IF(SP_SUL!Y207="","*",SP_SUL!Y207)</f>
        <v>*</v>
      </c>
      <c r="B204" s="146" t="str">
        <f>IF(SP_SUL!X207="","*",SP_SUL!X207)</f>
        <v>Oportunidade</v>
      </c>
      <c r="C204" s="146" t="str">
        <f>IF(SP_SUL!Z207="","*",SP_SUL!Z207)</f>
        <v>*</v>
      </c>
      <c r="D204" s="139" t="str">
        <f>IF(SP_SUL!S207="","*",SP_SUL!S207)</f>
        <v>SP SUL</v>
      </c>
      <c r="E204" s="139" t="str">
        <f>IF(SP_SUL!T207="","*",SP_SUL!T207)</f>
        <v>ZKE-ZEV</v>
      </c>
      <c r="F204" s="145">
        <f>IF(SP_SUL!B207="","*",SP_SUL!B207)</f>
        <v>46062</v>
      </c>
      <c r="G204" s="145" t="str">
        <f>IF(SP_SUL!D207="","*",SP_SUL!D207)</f>
        <v>V89</v>
      </c>
      <c r="H204" s="145" t="str">
        <f>IF(SP_SUL!F207="","*",SP_SUL!F207)</f>
        <v>MECANIZAÇÃO - SOCADORA</v>
      </c>
      <c r="I204" s="145" t="str">
        <f>IF(SP_SUL!H207="","*",SP_SUL!H207)</f>
        <v>102ZKW2</v>
      </c>
      <c r="J204" s="145" t="str">
        <f>IF(SP_SUL!I207="","*",SP_SUL!I207)</f>
        <v>102ZKW2</v>
      </c>
      <c r="K204" s="139" t="str">
        <f>IF(SP_SUL!M207="","*",SP_SUL!M207)</f>
        <v>ZKW-ZLU</v>
      </c>
      <c r="L204" s="139" t="str">
        <f>IF(SP_SUL!N207="","*",SP_SUL!N207)</f>
        <v>ZLU1052</v>
      </c>
      <c r="M204" s="140">
        <f>IF(SP_SUL!J207="","*",SP_SUL!J207)</f>
        <v>55</v>
      </c>
      <c r="N204" s="144">
        <f>IF(SP_SUL!K207="","*",SP_SUL!K207)</f>
        <v>106</v>
      </c>
      <c r="O204" s="144" t="str">
        <f>IF(SP_SUL!L207="","*",SP_SUL!L207)</f>
        <v>-</v>
      </c>
      <c r="P204" s="143">
        <f>IF(SP_SUL!O207="","*",SP_SUL!O207)</f>
        <v>0.35416666666666669</v>
      </c>
      <c r="Q204" s="143">
        <f>IF(SP_SUL!P207="","*",SP_SUL!P207)</f>
        <v>0.125</v>
      </c>
      <c r="R204" s="145" t="str">
        <f>IF(SP_SUL!Q207="","*",CONCATENATE(SP_SUL!Q207," ",SP_SUL!R207))</f>
        <v>480 M</v>
      </c>
      <c r="S204" s="145" t="str">
        <f>IF(SP_SUL!V207="","*",SP_SUL!V207)</f>
        <v>Antonioni</v>
      </c>
      <c r="T204" s="145" t="str">
        <f>IF(SP_SUL!W207="","*",SP_SUL!W207)</f>
        <v xml:space="preserve">Socaria mecanizada </v>
      </c>
      <c r="U204" s="137">
        <f ca="1">_xlfn.XLOOKUP(G204&amp;$U$2,BS_CONTROLE[CHAVE],BS_CONTROLE[Quantidade_11],"-")</f>
        <v>0</v>
      </c>
      <c r="V204" s="137">
        <f ca="1">_xlfn.XLOOKUP(G204&amp;$V$2,BS_CONTROLE[CHAVE],BS_CONTROLE[Quantidade_11],"-")</f>
        <v>810</v>
      </c>
      <c r="W204" s="137">
        <f ca="1">_xlfn.XLOOKUP(G204&amp;$W$2,BS_CONTROLE[CHAVE],BS_CONTROLE[Quantidade_11],"-")</f>
        <v>0</v>
      </c>
    </row>
    <row r="205" spans="1:23" hidden="1">
      <c r="A205" s="146" t="str">
        <f>IF(SP_SUL!Y208="","*",SP_SUL!Y208)</f>
        <v>*</v>
      </c>
      <c r="B205" s="146" t="str">
        <f>IF(SP_SUL!X208="","*",SP_SUL!X208)</f>
        <v>Oportunidade</v>
      </c>
      <c r="C205" s="146" t="str">
        <f>IF(SP_SUL!Z208="","*",SP_SUL!Z208)</f>
        <v>*</v>
      </c>
      <c r="D205" s="139" t="str">
        <f>IF(SP_SUL!S208="","*",SP_SUL!S208)</f>
        <v>SP SUL</v>
      </c>
      <c r="E205" s="139" t="str">
        <f>IF(SP_SUL!T208="","*",SP_SUL!T208)</f>
        <v>ZKE-ZEV</v>
      </c>
      <c r="F205" s="145">
        <f>IF(SP_SUL!B208="","*",SP_SUL!B208)</f>
        <v>46062</v>
      </c>
      <c r="G205" s="145" t="str">
        <f>IF(SP_SUL!D208="","*",SP_SUL!D208)</f>
        <v>DIEGO (TP-681)</v>
      </c>
      <c r="H205" s="145" t="str">
        <f>IF(SP_SUL!F208="","*",SP_SUL!F208)</f>
        <v>PDM - SUBSTITUIÇÃO - TRILHO</v>
      </c>
      <c r="I205" s="145" t="str">
        <f>IF(SP_SUL!H208="","*",SP_SUL!H208)</f>
        <v>-</v>
      </c>
      <c r="J205" s="145" t="str">
        <f>IF(SP_SUL!I208="","*",SP_SUL!I208)</f>
        <v>-</v>
      </c>
      <c r="K205" s="139" t="str">
        <f>IF(SP_SUL!M208="","*",SP_SUL!M208)</f>
        <v>ZKE-ZWW</v>
      </c>
      <c r="L205" s="139" t="str">
        <f>IF(SP_SUL!N208="","*",SP_SUL!N208)</f>
        <v>K85K832</v>
      </c>
      <c r="M205" s="140">
        <f>IF(SP_SUL!J208="","*",SP_SUL!J208)</f>
        <v>55</v>
      </c>
      <c r="N205" s="144">
        <f>IF(SP_SUL!K208="","*",SP_SUL!K208)</f>
        <v>83.334999999999994</v>
      </c>
      <c r="O205" s="144">
        <f>IF(SP_SUL!L208="","*",SP_SUL!L208)</f>
        <v>85.6</v>
      </c>
      <c r="P205" s="143">
        <f>IF(SP_SUL!O208="","*",SP_SUL!O208)</f>
        <v>0.375</v>
      </c>
      <c r="Q205" s="143">
        <f>IF(SP_SUL!P208="","*",SP_SUL!P208)</f>
        <v>8.3333333333333329E-2</v>
      </c>
      <c r="R205" s="145" t="str">
        <f>IF(SP_SUL!Q208="","*",CONCATENATE(SP_SUL!Q208," ",SP_SUL!R208))</f>
        <v>312 M</v>
      </c>
      <c r="S205" s="145" t="str">
        <f>IF(SP_SUL!V208="","*",SP_SUL!V208)</f>
        <v>Felipe</v>
      </c>
      <c r="T205" s="145" t="str">
        <f>IF(SP_SUL!W208="","*",SP_SUL!W208)</f>
        <v>PDM - Substituição de trilho</v>
      </c>
      <c r="U205" s="137">
        <f ca="1">_xlfn.XLOOKUP(G205&amp;$U$2,BS_CONTROLE[CHAVE],BS_CONTROLE[Quantidade_11],"-")</f>
        <v>312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*</v>
      </c>
      <c r="B206" s="146" t="str">
        <f>IF(SP_SUL!X209="","*",SP_SUL!X209)</f>
        <v>Oportunidade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ZKE-ZEV</v>
      </c>
      <c r="F206" s="145">
        <f>IF(SP_SUL!B209="","*",SP_SUL!B209)</f>
        <v>46062</v>
      </c>
      <c r="G206" s="145" t="str">
        <f>IF(SP_SUL!D209="","*",SP_SUL!D209)</f>
        <v>CLEBISON (TP-728)</v>
      </c>
      <c r="H206" s="145" t="str">
        <f>IF(SP_SUL!F209="","*",SP_SUL!F209)</f>
        <v>PDM - SOLDA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ZKE-ZWW</v>
      </c>
      <c r="L206" s="139" t="str">
        <f>IF(SP_SUL!N209="","*",SP_SUL!N209)</f>
        <v>K85K832</v>
      </c>
      <c r="M206" s="140">
        <f>IF(SP_SUL!J209="","*",SP_SUL!J209)</f>
        <v>55</v>
      </c>
      <c r="N206" s="144">
        <f>IF(SP_SUL!K209="","*",SP_SUL!K209)</f>
        <v>83.6</v>
      </c>
      <c r="O206" s="144" t="str">
        <f>IF(SP_SUL!L209="","*",SP_SUL!L209)</f>
        <v>-</v>
      </c>
      <c r="P206" s="143">
        <f>IF(SP_SUL!O209="","*",SP_SUL!O209)</f>
        <v>0.375</v>
      </c>
      <c r="Q206" s="143">
        <f>IF(SP_SUL!P209="","*",SP_SUL!P209)</f>
        <v>8.3333333333333329E-2</v>
      </c>
      <c r="R206" s="145" t="str">
        <f>IF(SP_SUL!Q209="","*",CONCATENATE(SP_SUL!Q209," ",SP_SUL!R209))</f>
        <v>1 Nº DE SOLDA</v>
      </c>
      <c r="S206" s="145" t="str">
        <f>IF(SP_SUL!V209="","*",SP_SUL!V209)</f>
        <v>Felipe</v>
      </c>
      <c r="T206" s="145" t="str">
        <f>IF(SP_SUL!W209="","*",SP_SUL!W209)</f>
        <v xml:space="preserve">Execução de solda - Condicionado a temperatura </v>
      </c>
      <c r="U206" s="137">
        <f ca="1">_xlfn.XLOOKUP(G206&amp;$U$2,BS_CONTROLE[CHAVE],BS_CONTROLE[Quantidade_11],"-")</f>
        <v>0</v>
      </c>
      <c r="V206" s="137">
        <f ca="1">_xlfn.XLOOKUP(G206&amp;$V$2,BS_CONTROLE[CHAVE],BS_CONTROLE[Quantidade_11],"-")</f>
        <v>0</v>
      </c>
      <c r="W206" s="137">
        <f ca="1">_xlfn.XLOOKUP(G206&amp;$W$2,BS_CONTROLE[CHAVE],BS_CONTROLE[Quantidade_11],"-")</f>
        <v>0</v>
      </c>
    </row>
    <row r="207" spans="1:23" hidden="1">
      <c r="A207" s="146" t="str">
        <f>IF(SP_SUL!Y210="","*",SP_SUL!Y210)</f>
        <v>*</v>
      </c>
      <c r="B207" s="146" t="str">
        <f>IF(SP_SUL!X210="","*",SP_SUL!X210)</f>
        <v>Oportunidade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ZKE-ZEV</v>
      </c>
      <c r="F207" s="145">
        <f>IF(SP_SUL!B210="","*",SP_SUL!B210)</f>
        <v>46062</v>
      </c>
      <c r="G207" s="145" t="str">
        <f>IF(SP_SUL!D210="","*",SP_SUL!D210)</f>
        <v>ISMAEL(TP-726)</v>
      </c>
      <c r="H207" s="145" t="str">
        <f>IF(SP_SUL!F210="","*",SP_SUL!F210)</f>
        <v>PDM - SOLDA</v>
      </c>
      <c r="I207" s="145" t="str">
        <f>IF(SP_SUL!H210="","*",SP_SUL!H210)</f>
        <v>-</v>
      </c>
      <c r="J207" s="145" t="str">
        <f>IF(SP_SUL!I210="","*",SP_SUL!I210)</f>
        <v>-</v>
      </c>
      <c r="K207" s="139" t="str">
        <f>IF(SP_SUL!M210="","*",SP_SUL!M210)</f>
        <v>ZKE-ZWW</v>
      </c>
      <c r="L207" s="139" t="str">
        <f>IF(SP_SUL!N210="","*",SP_SUL!N210)</f>
        <v>K85K832</v>
      </c>
      <c r="M207" s="140">
        <f>IF(SP_SUL!J210="","*",SP_SUL!J210)</f>
        <v>55</v>
      </c>
      <c r="N207" s="144">
        <f>IF(SP_SUL!K210="","*",SP_SUL!K210)</f>
        <v>83.6</v>
      </c>
      <c r="O207" s="144" t="str">
        <f>IF(SP_SUL!L210="","*",SP_SUL!L210)</f>
        <v>-</v>
      </c>
      <c r="P207" s="143">
        <f>IF(SP_SUL!O210="","*",SP_SUL!O210)</f>
        <v>0.375</v>
      </c>
      <c r="Q207" s="143">
        <f>IF(SP_SUL!P210="","*",SP_SUL!P210)</f>
        <v>8.3333333333333329E-2</v>
      </c>
      <c r="R207" s="145" t="str">
        <f>IF(SP_SUL!Q210="","*",CONCATENATE(SP_SUL!Q210," ",SP_SUL!R210))</f>
        <v>1 Nº DE SOLDA</v>
      </c>
      <c r="S207" s="145" t="str">
        <f>IF(SP_SUL!V210="","*",SP_SUL!V210)</f>
        <v>Felipe</v>
      </c>
      <c r="T207" s="145" t="str">
        <f>IF(SP_SUL!W210="","*",SP_SUL!W210)</f>
        <v xml:space="preserve">Execução de solda - Condicionado a temperatura </v>
      </c>
      <c r="U207" s="137">
        <f ca="1">_xlfn.XLOOKUP(G207&amp;$U$2,BS_CONTROLE[CHAVE],BS_CONTROLE[Quantidade_11],"-")</f>
        <v>0</v>
      </c>
      <c r="V207" s="137">
        <f ca="1">_xlfn.XLOOKUP(G207&amp;$V$2,BS_CONTROLE[CHAVE],BS_CONTROLE[Quantidade_11],"-")</f>
        <v>0</v>
      </c>
      <c r="W207" s="137">
        <f ca="1">_xlfn.XLOOKUP(G207&amp;$W$2,BS_CONTROLE[CHAVE],BS_CONTROLE[Quantidade_11],"-")</f>
        <v>0</v>
      </c>
    </row>
    <row r="208" spans="1:23" hidden="1">
      <c r="A208" s="146" t="str">
        <f>IF(SP_SUL!Y211="","*",SP_SUL!Y211)</f>
        <v>*</v>
      </c>
      <c r="B208" s="146" t="str">
        <f>IF(SP_SUL!X211="","*",SP_SUL!X211)</f>
        <v>Oportunidade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ZKE-ZEV</v>
      </c>
      <c r="F208" s="145">
        <f>IF(SP_SUL!B211="","*",SP_SUL!B211)</f>
        <v>46062</v>
      </c>
      <c r="G208" s="145" t="str">
        <f>IF(SP_SUL!D211="","*",SP_SUL!D211)</f>
        <v>W60</v>
      </c>
      <c r="H208" s="145" t="str">
        <f>IF(SP_SUL!F211="","*",SP_SUL!F211)</f>
        <v>PDM - DESCARGA - DORMENTE</v>
      </c>
      <c r="I208" s="145" t="str">
        <f>IF(SP_SUL!H211="","*",SP_SUL!H211)</f>
        <v>ZEM1302</v>
      </c>
      <c r="J208" s="145" t="str">
        <f>IF(SP_SUL!I211="","*",SP_SUL!I211)</f>
        <v>ZEM1302</v>
      </c>
      <c r="K208" s="139" t="str">
        <f>IF(SP_SUL!M211="","*",SP_SUL!M211)</f>
        <v>ZEM-ZEJ</v>
      </c>
      <c r="L208" s="139" t="str">
        <f>IF(SP_SUL!N211="","*",SP_SUL!N211)</f>
        <v>ZEJ1441</v>
      </c>
      <c r="M208" s="140">
        <f>IF(SP_SUL!J211="","*",SP_SUL!J211)</f>
        <v>48</v>
      </c>
      <c r="N208" s="144">
        <f>IF(SP_SUL!K211="","*",SP_SUL!K211)</f>
        <v>145.6</v>
      </c>
      <c r="O208" s="144">
        <f>IF(SP_SUL!L211="","*",SP_SUL!L211)</f>
        <v>151.6</v>
      </c>
      <c r="P208" s="143">
        <f>IF(SP_SUL!O211="","*",SP_SUL!O211)</f>
        <v>0.35416666666666669</v>
      </c>
      <c r="Q208" s="143">
        <f>IF(SP_SUL!P211="","*",SP_SUL!P211)</f>
        <v>4.1666666666666664E-2</v>
      </c>
      <c r="R208" s="145" t="str">
        <f>IF(SP_SUL!Q211="","*",CONCATENATE(SP_SUL!Q211," ",SP_SUL!R211))</f>
        <v>600 Nº DE DORMENTES</v>
      </c>
      <c r="S208" s="145" t="str">
        <f>IF(SP_SUL!V211="","*",SP_SUL!V211)</f>
        <v>Felipe</v>
      </c>
      <c r="T208" s="145" t="str">
        <f>IF(SP_SUL!W211="","*",SP_SUL!W211)</f>
        <v>PDM - Descarga de dormentes</v>
      </c>
      <c r="U208" s="137">
        <f ca="1">_xlfn.XLOOKUP(G208&amp;$U$2,BS_CONTROLE[CHAVE],BS_CONTROLE[Quantidade_11],"-")</f>
        <v>45</v>
      </c>
      <c r="V208" s="137">
        <f ca="1">_xlfn.XLOOKUP(G208&amp;$V$2,BS_CONTROLE[CHAVE],BS_CONTROLE[Quantidade_11],"-")</f>
        <v>0</v>
      </c>
      <c r="W208" s="137">
        <f ca="1">_xlfn.XLOOKUP(G208&amp;$W$2,BS_CONTROLE[CHAVE],BS_CONTROLE[Quantidade_11],"-")</f>
        <v>0</v>
      </c>
    </row>
    <row r="209" spans="1:23" hidden="1">
      <c r="A209" s="146" t="str">
        <f>IF(SP_SUL!Y212="","*",SP_SUL!Y212)</f>
        <v>*</v>
      </c>
      <c r="B209" s="146" t="str">
        <f>IF(SP_SUL!X212="","*",SP_SUL!X212)</f>
        <v>Oportunidade</v>
      </c>
      <c r="C209" s="146" t="str">
        <f>IF(SP_SUL!Z212="","*",SP_SUL!Z212)</f>
        <v>*</v>
      </c>
      <c r="D209" s="139" t="str">
        <f>IF(SP_SUL!S212="","*",SP_SUL!S212)</f>
        <v>SP SUL</v>
      </c>
      <c r="E209" s="139" t="str">
        <f>IF(SP_SUL!T212="","*",SP_SUL!T212)</f>
        <v>ZKE-ZEV</v>
      </c>
      <c r="F209" s="145">
        <f>IF(SP_SUL!B212="","*",SP_SUL!B212)</f>
        <v>46062</v>
      </c>
      <c r="G209" s="145" t="str">
        <f>IF(SP_SUL!D212="","*",SP_SUL!D212)</f>
        <v>A84</v>
      </c>
      <c r="H209" s="145" t="str">
        <f>IF(SP_SUL!F212="","*",SP_SUL!F212)</f>
        <v>DETECÇÃO - RONDA 7 DIAS</v>
      </c>
      <c r="I209" s="145" t="str">
        <f>IF(SP_SUL!H212="","*",SP_SUL!H212)</f>
        <v>ZWI1</v>
      </c>
      <c r="J209" s="145" t="str">
        <f>IF(SP_SUL!I212="","*",SP_SUL!I212)</f>
        <v>ZKEZGA</v>
      </c>
      <c r="K209" s="139" t="str">
        <f>IF(SP_SUL!M212="","*",SP_SUL!M212)</f>
        <v>ZWI-ZKEZGA.ZWI</v>
      </c>
      <c r="L209" s="139" t="str">
        <f>IF(SP_SUL!N212="","*",SP_SUL!N212)</f>
        <v>ZKWZKEZGAZKW</v>
      </c>
      <c r="M209" s="140">
        <f>IF(SP_SUL!J212="","*",SP_SUL!J212)</f>
        <v>48</v>
      </c>
      <c r="N209" s="144">
        <f>IF(SP_SUL!K212="","*",SP_SUL!K212)</f>
        <v>120</v>
      </c>
      <c r="O209" s="144" t="str">
        <f>IF(SP_SUL!L212="","*",SP_SUL!L212)</f>
        <v>*</v>
      </c>
      <c r="P209" s="143">
        <f>IF(SP_SUL!O212="","*",SP_SUL!O212)</f>
        <v>0.33333333333333331</v>
      </c>
      <c r="Q209" s="143">
        <f>IF(SP_SUL!P212="","*",SP_SUL!P212)</f>
        <v>4.1666666666666664E-2</v>
      </c>
      <c r="R209" s="145" t="str">
        <f>IF(SP_SUL!Q212="","*",CONCATENATE(SP_SUL!Q212," ",SP_SUL!R212))</f>
        <v>84 KM</v>
      </c>
      <c r="S209" s="145" t="str">
        <f>IF(SP_SUL!V212="","*",SP_SUL!V212)</f>
        <v>Jhon</v>
      </c>
      <c r="T209" s="145" t="str">
        <f>IF(SP_SUL!W212="","*",SP_SUL!W212)</f>
        <v>R7D</v>
      </c>
      <c r="U209" s="137">
        <f ca="1">_xlfn.XLOOKUP(G209&amp;$U$2,BS_CONTROLE[CHAVE],BS_CONTROLE[Quantidade_11],"-")</f>
        <v>20</v>
      </c>
      <c r="V209" s="137">
        <f ca="1">_xlfn.XLOOKUP(G209&amp;$V$2,BS_CONTROLE[CHAVE],BS_CONTROLE[Quantidade_11],"-")</f>
        <v>52</v>
      </c>
      <c r="W209" s="137">
        <f ca="1">_xlfn.XLOOKUP(G209&amp;$W$2,BS_CONTROLE[CHAVE],BS_CONTROLE[Quantidade_11],"-")</f>
        <v>45</v>
      </c>
    </row>
    <row r="210" spans="1:23" hidden="1">
      <c r="A210" s="146" t="str">
        <f>IF(SP_SUL!Y213="","*",SP_SUL!Y213)</f>
        <v>*</v>
      </c>
      <c r="B210" s="146" t="str">
        <f>IF(SP_SUL!X213="","*",SP_SUL!X213)</f>
        <v>Oportunidade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ZKE-ZEV</v>
      </c>
      <c r="F210" s="145">
        <f>IF(SP_SUL!B213="","*",SP_SUL!B213)</f>
        <v>46062</v>
      </c>
      <c r="G210" s="145" t="str">
        <f>IF(SP_SUL!D213="","*",SP_SUL!D213)</f>
        <v>CAIQUE (TMA-677)</v>
      </c>
      <c r="H210" s="145" t="str">
        <f>IF(SP_SUL!F213="","*",SP_SUL!F213)</f>
        <v>MODERNIZAÇÃO - SOLDA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ZWI-ZEM</v>
      </c>
      <c r="L210" s="139">
        <f>IF(SP_SUL!N213="","*",SP_SUL!N213)</f>
        <v>1241231</v>
      </c>
      <c r="M210" s="140">
        <f>IF(SP_SUL!J213="","*",SP_SUL!J213)</f>
        <v>48</v>
      </c>
      <c r="N210" s="144">
        <f>IF(SP_SUL!K213="","*",SP_SUL!K213)</f>
        <v>123.465</v>
      </c>
      <c r="O210" s="144" t="str">
        <f>IF(SP_SUL!L213="","*",SP_SUL!L213)</f>
        <v>-</v>
      </c>
      <c r="P210" s="143">
        <f>IF(SP_SUL!O213="","*",SP_SUL!O213)</f>
        <v>0.35416666666666669</v>
      </c>
      <c r="Q210" s="143">
        <f>IF(SP_SUL!P213="","*",SP_SUL!P213)</f>
        <v>6.9444444444444448E-2</v>
      </c>
      <c r="R210" s="145" t="str">
        <f>IF(SP_SUL!Q213="","*",CONCATENATE(SP_SUL!Q213," ",SP_SUL!R213))</f>
        <v>1 Nº DE SOLDA</v>
      </c>
      <c r="S210" s="145" t="str">
        <f>IF(SP_SUL!V213="","*",SP_SUL!V213)</f>
        <v xml:space="preserve">Alisson </v>
      </c>
      <c r="T210" s="145" t="str">
        <f>IF(SP_SUL!W213="","*",SP_SUL!W213)</f>
        <v xml:space="preserve">Execução de solda - Condicionado a temperatura </v>
      </c>
      <c r="U210" s="137">
        <f ca="1">_xlfn.XLOOKUP(G210&amp;$U$2,BS_CONTROLE[CHAVE],BS_CONTROLE[Quantidade_11],"-")</f>
        <v>0</v>
      </c>
      <c r="V210" s="137">
        <f ca="1">_xlfn.XLOOKUP(G210&amp;$V$2,BS_CONTROLE[CHAVE],BS_CONTROLE[Quantidade_11],"-")</f>
        <v>0</v>
      </c>
      <c r="W210" s="137">
        <f ca="1">_xlfn.XLOOKUP(G210&amp;$W$2,BS_CONTROLE[CHAVE],BS_CONTROLE[Quantidade_11],"-")</f>
        <v>0</v>
      </c>
    </row>
    <row r="211" spans="1:23" hidden="1">
      <c r="A211" s="146" t="str">
        <f>IF(SP_SUL!Y214="","*",SP_SUL!Y214)</f>
        <v>*</v>
      </c>
      <c r="B211" s="146" t="str">
        <f>IF(SP_SUL!X214="","*",SP_SUL!X214)</f>
        <v>Oportunidade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ZKE-ZEV</v>
      </c>
      <c r="F211" s="145">
        <f>IF(SP_SUL!B214="","*",SP_SUL!B214)</f>
        <v>46062</v>
      </c>
      <c r="G211" s="145" t="str">
        <f>IF(SP_SUL!D214="","*",SP_SUL!D214)</f>
        <v>WALTER (TP-810)</v>
      </c>
      <c r="H211" s="145" t="str">
        <f>IF(SP_SUL!F214="","*",SP_SUL!F214)</f>
        <v>MODERNIZAÇÃO - SOLDA</v>
      </c>
      <c r="I211" s="145" t="str">
        <f>IF(SP_SUL!H214="","*",SP_SUL!H214)</f>
        <v>-</v>
      </c>
      <c r="J211" s="145" t="str">
        <f>IF(SP_SUL!I214="","*",SP_SUL!I214)</f>
        <v>-</v>
      </c>
      <c r="K211" s="139" t="str">
        <f>IF(SP_SUL!M214="","*",SP_SUL!M214)</f>
        <v>ZWI-ZEM</v>
      </c>
      <c r="L211" s="139">
        <f>IF(SP_SUL!N214="","*",SP_SUL!N214)</f>
        <v>1241231</v>
      </c>
      <c r="M211" s="140">
        <f>IF(SP_SUL!J214="","*",SP_SUL!J214)</f>
        <v>48</v>
      </c>
      <c r="N211" s="144">
        <f>IF(SP_SUL!K214="","*",SP_SUL!K214)</f>
        <v>123.929</v>
      </c>
      <c r="O211" s="144" t="str">
        <f>IF(SP_SUL!L214="","*",SP_SUL!L214)</f>
        <v>-</v>
      </c>
      <c r="P211" s="143">
        <f>IF(SP_SUL!O214="","*",SP_SUL!O214)</f>
        <v>0.35416666666666669</v>
      </c>
      <c r="Q211" s="143">
        <f>IF(SP_SUL!P214="","*",SP_SUL!P214)</f>
        <v>6.9444444444444448E-2</v>
      </c>
      <c r="R211" s="145" t="str">
        <f>IF(SP_SUL!Q214="","*",CONCATENATE(SP_SUL!Q214," ",SP_SUL!R214))</f>
        <v>1 Nº DE SOLDA</v>
      </c>
      <c r="S211" s="145" t="str">
        <f>IF(SP_SUL!V214="","*",SP_SUL!V214)</f>
        <v xml:space="preserve">Alisson </v>
      </c>
      <c r="T211" s="145" t="str">
        <f>IF(SP_SUL!W214="","*",SP_SUL!W214)</f>
        <v xml:space="preserve">Execução de solda - Condicionado a temperatura 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Oportunidade</v>
      </c>
      <c r="C213" s="146" t="str">
        <f>IF(SP_SUL!Z216="","*",SP_SUL!Z216)</f>
        <v>*</v>
      </c>
      <c r="D213" s="139" t="str">
        <f>IF(SP_SUL!S216="","*",SP_SUL!S216)</f>
        <v>SP SUL</v>
      </c>
      <c r="E213" s="139" t="str">
        <f>IF(SP_SUL!T216="","*",SP_SUL!T216)</f>
        <v>ZEV-ZPT</v>
      </c>
      <c r="F213" s="145">
        <f>IF(SP_SUL!B216="","*",SP_SUL!B216)</f>
        <v>46062</v>
      </c>
      <c r="G213" s="145" t="str">
        <f>IF(SP_SUL!D216="","*",SP_SUL!D216)</f>
        <v>W95</v>
      </c>
      <c r="H213" s="145" t="str">
        <f>IF(SP_SUL!F216="","*",SP_SUL!F216)</f>
        <v>DESLOCAMENTO</v>
      </c>
      <c r="I213" s="145" t="str">
        <f>IF(SP_SUL!H216="","*",SP_SUL!H216)</f>
        <v>Z3ZEV</v>
      </c>
      <c r="J213" s="145" t="str">
        <f>IF(SP_SUL!I216="","*",SP_SUL!I216)</f>
        <v>ZPT</v>
      </c>
      <c r="K213" s="139" t="str">
        <f>IF(SP_SUL!M216="","*",SP_SUL!M216)</f>
        <v>ZEV-ZTP</v>
      </c>
      <c r="L213" s="139" t="str">
        <f>IF(SP_SUL!N216="","*",SP_SUL!N216)</f>
        <v>ZEVZPT</v>
      </c>
      <c r="M213" s="140">
        <f>IF(SP_SUL!J216="","*",SP_SUL!J216)</f>
        <v>54</v>
      </c>
      <c r="N213" s="144">
        <f>IF(SP_SUL!K216="","*",SP_SUL!K216)</f>
        <v>67</v>
      </c>
      <c r="O213" s="144" t="str">
        <f>IF(SP_SUL!L216="","*",SP_SUL!L216)</f>
        <v>-</v>
      </c>
      <c r="P213" s="143">
        <f>IF(SP_SUL!O216="","*",SP_SUL!O216)</f>
        <v>0.33333333333333331</v>
      </c>
      <c r="Q213" s="143">
        <f>IF(SP_SUL!P216="","*",SP_SUL!P216)</f>
        <v>4.1666666666666664E-2</v>
      </c>
      <c r="R213" s="145" t="str">
        <f>IF(SP_SUL!Q216="","*",CONCATENATE(SP_SUL!Q216," ",SP_SUL!R216))</f>
        <v>1 BINÁRIO</v>
      </c>
      <c r="S213" s="145" t="str">
        <f>IF(SP_SUL!V216="","*",SP_SUL!V216)</f>
        <v>Augusto</v>
      </c>
      <c r="T213" s="145" t="str">
        <f>IF(SP_SUL!W216="","*",SP_SUL!W216)</f>
        <v>Deslocamento</v>
      </c>
      <c r="U213" s="137" t="str">
        <f ca="1">_xlfn.XLOOKUP(G213&amp;$U$2,BS_CONTROLE[CHAVE],BS_CONTROLE[Quantidade_11],"-")</f>
        <v>-</v>
      </c>
      <c r="V213" s="137">
        <f ca="1">_xlfn.XLOOKUP(G213&amp;$V$2,BS_CONTROLE[CHAVE],BS_CONTROLE[Quantidade_11],"-")</f>
        <v>1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Contrato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46062</v>
      </c>
      <c r="G214" s="145" t="str">
        <f>IF(SP_SUL!D217="","*",SP_SUL!D217)</f>
        <v>W61</v>
      </c>
      <c r="H214" s="145" t="str">
        <f>IF(SP_SUL!F217="","*",SP_SUL!F217)</f>
        <v>DESLOCAMENTO</v>
      </c>
      <c r="I214" s="145" t="str">
        <f>IF(SP_SUL!H217="","*",SP_SUL!H217)</f>
        <v>K67ZEV2</v>
      </c>
      <c r="J214" s="145" t="str">
        <f>IF(SP_SUL!I217="","*",SP_SUL!I217)</f>
        <v>K67ZEV2</v>
      </c>
      <c r="K214" s="139" t="str">
        <f>IF(SP_SUL!M217="","*",SP_SUL!M217)</f>
        <v>ZXW-ZGP</v>
      </c>
      <c r="L214" s="139" t="str">
        <f>IF(SP_SUL!N217="","*",SP_SUL!N217)</f>
        <v>K84ZXW2</v>
      </c>
      <c r="M214" s="140">
        <f>IF(SP_SUL!J217="","*",SP_SUL!J217)</f>
        <v>92</v>
      </c>
      <c r="N214" s="144">
        <f>IF(SP_SUL!K217="","*",SP_SUL!K217)</f>
        <v>83.7</v>
      </c>
      <c r="O214" s="144" t="str">
        <f>IF(SP_SUL!L217="","*",SP_SUL!L217)</f>
        <v>-</v>
      </c>
      <c r="P214" s="143">
        <f>IF(SP_SUL!O217="","*",SP_SUL!O217)</f>
        <v>0.33333333333333331</v>
      </c>
      <c r="Q214" s="143">
        <f>IF(SP_SUL!P217="","*",SP_SUL!P217)</f>
        <v>4.1666666666666664E-2</v>
      </c>
      <c r="R214" s="145" t="str">
        <f>IF(SP_SUL!Q217="","*",CONCATENATE(SP_SUL!Q217," ",SP_SUL!R217))</f>
        <v>1 BINÁRIO</v>
      </c>
      <c r="S214" s="145" t="str">
        <f>IF(SP_SUL!V217="","*",SP_SUL!V217)</f>
        <v>Moises</v>
      </c>
      <c r="T214" s="145" t="str">
        <f>IF(SP_SUL!W217="","*",SP_SUL!W217)</f>
        <v>Deslocamento das turmas</v>
      </c>
      <c r="U214" s="137" t="str">
        <f ca="1">_xlfn.XLOOKUP(G214&amp;$U$2,BS_CONTROLE[CHAVE],BS_CONTROLE[Quantidade_11],"-")</f>
        <v>-</v>
      </c>
      <c r="V214" s="137" t="str">
        <f ca="1">_xlfn.XLOOKUP(G214&amp;$V$2,BS_CONTROLE[CHAVE],BS_CONTROLE[Quantidade_11],"-")</f>
        <v>-</v>
      </c>
      <c r="W214" s="137">
        <f ca="1">_xlfn.XLOOKUP(G214&amp;$W$2,BS_CONTROLE[CHAVE],BS_CONTROLE[Quantidade_11],"-")</f>
        <v>1</v>
      </c>
    </row>
    <row r="215" spans="1:23" hidden="1">
      <c r="A215" s="146" t="str">
        <f>IF(SP_SUL!Y218="","*",SP_SUL!Y218)</f>
        <v>*</v>
      </c>
      <c r="B215" s="146" t="str">
        <f>IF(SP_SUL!X218="","*",SP_SUL!X218)</f>
        <v>Contrato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46062</v>
      </c>
      <c r="G215" s="145" t="str">
        <f>IF(SP_SUL!D218="","*",SP_SUL!D218)</f>
        <v>W62</v>
      </c>
      <c r="H215" s="145" t="str">
        <f>IF(SP_SUL!F218="","*",SP_SUL!F218)</f>
        <v>DESLOCAMENTO</v>
      </c>
      <c r="I215" s="145" t="str">
        <f>IF(SP_SUL!H218="","*",SP_SUL!H218)</f>
        <v>ZDRZPT</v>
      </c>
      <c r="J215" s="145" t="str">
        <f>IF(SP_SUL!I218="","*",SP_SUL!I218)</f>
        <v>ZDRZPT</v>
      </c>
      <c r="K215" s="139" t="str">
        <f>IF(SP_SUL!M218="","*",SP_SUL!M218)</f>
        <v>ZXW-ZGP</v>
      </c>
      <c r="L215" s="139" t="str">
        <f>IF(SP_SUL!N218="","*",SP_SUL!N218)</f>
        <v>K84ZXW2</v>
      </c>
      <c r="M215" s="140">
        <f>IF(SP_SUL!J218="","*",SP_SUL!J218)</f>
        <v>92</v>
      </c>
      <c r="N215" s="144">
        <f>IF(SP_SUL!K218="","*",SP_SUL!K218)</f>
        <v>83.7</v>
      </c>
      <c r="O215" s="144" t="str">
        <f>IF(SP_SUL!L218="","*",SP_SUL!L218)</f>
        <v>-</v>
      </c>
      <c r="P215" s="143">
        <f>IF(SP_SUL!O218="","*",SP_SUL!O218)</f>
        <v>0.33333333333333331</v>
      </c>
      <c r="Q215" s="143">
        <f>IF(SP_SUL!P218="","*",SP_SUL!P218)</f>
        <v>4.1666666666666664E-2</v>
      </c>
      <c r="R215" s="145" t="str">
        <f>IF(SP_SUL!Q218="","*",CONCATENATE(SP_SUL!Q218," ",SP_SUL!R218))</f>
        <v>1 BINÁRIO</v>
      </c>
      <c r="S215" s="145" t="str">
        <f>IF(SP_SUL!V218="","*",SP_SUL!V218)</f>
        <v>Moises</v>
      </c>
      <c r="T215" s="145" t="str">
        <f>IF(SP_SUL!W218="","*",SP_SUL!W218)</f>
        <v>Deslocamento das turmas</v>
      </c>
      <c r="U215" s="137">
        <f ca="1">_xlfn.XLOOKUP(G215&amp;$U$2,BS_CONTROLE[CHAVE],BS_CONTROLE[Quantidade_11],"-")</f>
        <v>1</v>
      </c>
      <c r="V215" s="137" t="str">
        <f ca="1">_xlfn.XLOOKUP(G215&amp;$V$2,BS_CONTROLE[CHAVE],BS_CONTROLE[Quantidade_11],"-")</f>
        <v>-</v>
      </c>
      <c r="W215" s="137">
        <f ca="1">_xlfn.XLOOKUP(G215&amp;$W$2,BS_CONTROLE[CHAVE],BS_CONTROLE[Quantidade_11],"-")</f>
        <v>1</v>
      </c>
    </row>
    <row r="216" spans="1:23" hidden="1">
      <c r="A216" s="146" t="str">
        <f>IF(SP_SUL!Y219="","*",SP_SUL!Y219)</f>
        <v>*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46062</v>
      </c>
      <c r="G216" s="145" t="str">
        <f>IF(SP_SUL!D219="","*",SP_SUL!D219)</f>
        <v>DIEGO (TF-42)</v>
      </c>
      <c r="H216" s="145" t="str">
        <f>IF(SP_SUL!F219="","*",SP_SUL!F219)</f>
        <v>LIMPEZA LASTRO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PAT-ZGM</v>
      </c>
      <c r="L216" s="139" t="str">
        <f>IF(SP_SUL!N219="","*",SP_SUL!N219)</f>
        <v>PAT1102</v>
      </c>
      <c r="M216" s="140">
        <f>IF(SP_SUL!J219="","*",SP_SUL!J219)</f>
        <v>53</v>
      </c>
      <c r="N216" s="144">
        <f>IF(SP_SUL!K219="","*",SP_SUL!K219)</f>
        <v>109.05</v>
      </c>
      <c r="O216" s="144" t="str">
        <f>IF(SP_SUL!L219="","*",SP_SUL!L219)</f>
        <v>-</v>
      </c>
      <c r="P216" s="143">
        <f>IF(SP_SUL!O219="","*",SP_SUL!O219)</f>
        <v>0.41666666666666669</v>
      </c>
      <c r="Q216" s="143">
        <f>IF(SP_SUL!P219="","*",SP_SUL!P219)</f>
        <v>8.3333333333333329E-2</v>
      </c>
      <c r="R216" s="145" t="str">
        <f>IF(SP_SUL!Q219="","*",CONCATENATE(SP_SUL!Q219," ",SP_SUL!R219))</f>
        <v>30 M</v>
      </c>
      <c r="S216" s="145" t="str">
        <f>IF(SP_SUL!V219="","*",SP_SUL!V219)</f>
        <v>Moises</v>
      </c>
      <c r="T216" s="145" t="str">
        <f>IF(SP_SUL!W219="","*",SP_SUL!W219)</f>
        <v>Limpeza de lastro</v>
      </c>
      <c r="U216" s="137">
        <f ca="1">_xlfn.XLOOKUP(G216&amp;$U$2,BS_CONTROLE[CHAVE],BS_CONTROLE[Quantidade_11],"-")</f>
        <v>53</v>
      </c>
      <c r="V216" s="137">
        <f ca="1">_xlfn.XLOOKUP(G216&amp;$V$2,BS_CONTROLE[CHAVE],BS_CONTROLE[Quantidade_11],"-")</f>
        <v>104</v>
      </c>
      <c r="W216" s="137">
        <f ca="1">_xlfn.XLOOKUP(G216&amp;$W$2,BS_CONTROLE[CHAVE],BS_CONTROLE[Quantidade_11],"-")</f>
        <v>0</v>
      </c>
    </row>
    <row r="217" spans="1:23" hidden="1">
      <c r="A217" s="146" t="str">
        <f>IF(SP_SUL!Y220="","*",SP_SUL!Y220)</f>
        <v>*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46062</v>
      </c>
      <c r="G217" s="145" t="str">
        <f>IF(SP_SUL!D220="","*",SP_SUL!D220)</f>
        <v>EXPANSÃO TURMA 1</v>
      </c>
      <c r="H217" s="145" t="str">
        <f>IF(SP_SUL!F220="","*",SP_SUL!F220)</f>
        <v>EXPANSÃO - SOLDA</v>
      </c>
      <c r="I217" s="145" t="str">
        <f>IF(SP_SUL!H220="","*",SP_SUL!H220)</f>
        <v>-</v>
      </c>
      <c r="J217" s="145" t="str">
        <f>IF(SP_SUL!I220="","*",SP_SUL!I220)</f>
        <v>-</v>
      </c>
      <c r="K217" s="139" t="str">
        <f>IF(SP_SUL!M220="","*",SP_SUL!M220)</f>
        <v>109-ZGM</v>
      </c>
      <c r="L217" s="139" t="str">
        <f>IF(SP_SUL!N220="","*",SP_SUL!N220)</f>
        <v>1101091/1101093</v>
      </c>
      <c r="M217" s="140">
        <f>IF(SP_SUL!J220="","*",SP_SUL!J220)</f>
        <v>30</v>
      </c>
      <c r="N217" s="144">
        <f>IF(SP_SUL!K220="","*",SP_SUL!K220)</f>
        <v>109</v>
      </c>
      <c r="O217" s="144" t="str">
        <f>IF(SP_SUL!L220="","*",SP_SUL!L220)</f>
        <v>-</v>
      </c>
      <c r="P217" s="143">
        <f>IF(SP_SUL!O220="","*",SP_SUL!O220)</f>
        <v>0.33333333333333331</v>
      </c>
      <c r="Q217" s="143">
        <f>IF(SP_SUL!P220="","*",SP_SUL!P220)</f>
        <v>6.25E-2</v>
      </c>
      <c r="R217" s="145" t="str">
        <f>IF(SP_SUL!Q220="","*",CONCATENATE(SP_SUL!Q220," ",SP_SUL!R220))</f>
        <v>1 Nº DE SOLDA</v>
      </c>
      <c r="S217" s="145" t="str">
        <f>IF(SP_SUL!V220="","*",SP_SUL!V220)</f>
        <v>Pedro</v>
      </c>
      <c r="T217" s="145" t="str">
        <f>IF(SP_SUL!W220="","*",SP_SUL!W220)</f>
        <v xml:space="preserve">Execução de solda - Condicionado a temperatura </v>
      </c>
      <c r="U217" s="137">
        <f ca="1">_xlfn.XLOOKUP(G217&amp;$U$2,BS_CONTROLE[CHAVE],BS_CONTROLE[Quantidade_11],"-")</f>
        <v>2</v>
      </c>
      <c r="V217" s="137">
        <f ca="1">_xlfn.XLOOKUP(G217&amp;$V$2,BS_CONTROLE[CHAVE],BS_CONTROLE[Quantidade_11],"-")</f>
        <v>0</v>
      </c>
      <c r="W217" s="137">
        <f ca="1">_xlfn.XLOOKUP(G217&amp;$W$2,BS_CONTROLE[CHAVE],BS_CONTROLE[Quantidade_11],"-")</f>
        <v>0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46063</v>
      </c>
      <c r="G220" s="145" t="str">
        <f>IF(SP_SUL!D223="","*",SP_SUL!D223)</f>
        <v>EXPANSÃO TURMA 1</v>
      </c>
      <c r="H220" s="145" t="str">
        <f>IF(SP_SUL!F223="","*",SP_SUL!F223)</f>
        <v>EXPANSÃO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ZCD</v>
      </c>
      <c r="L220" s="139" t="str">
        <f>IF(SP_SUL!N223="","*",SP_SUL!N223)</f>
        <v>ZCD1</v>
      </c>
      <c r="M220" s="140">
        <f>IF(SP_SUL!J223="","*",SP_SUL!J223)</f>
        <v>70</v>
      </c>
      <c r="N220" s="144">
        <f>IF(SP_SUL!K223="","*",SP_SUL!K223)</f>
        <v>113.6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Fabio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2</v>
      </c>
      <c r="V220" s="137">
        <f ca="1">_xlfn.XLOOKUP(G220&amp;$V$2,BS_CONTROLE[CHAVE],BS_CONTROLE[Quantidade_11],"-")</f>
        <v>0</v>
      </c>
      <c r="W220" s="137">
        <f ca="1">_xlfn.XLOOKUP(G220&amp;$W$2,BS_CONTROLE[CHAVE],BS_CONTROLE[Quantidade_11],"-")</f>
        <v>0</v>
      </c>
    </row>
    <row r="221" spans="1:23" hidden="1">
      <c r="A221" s="146" t="str">
        <f>IF(SP_SUL!Y224="","*",SP_SUL!Y224)</f>
        <v>OPORTUNIDADE</v>
      </c>
      <c r="B221" s="146" t="str">
        <f>IF(SP_SUL!X224="","*",SP_SUL!X224)</f>
        <v>Oportunidade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46063</v>
      </c>
      <c r="G221" s="145" t="str">
        <f>IF(SP_SUL!D224="","*",SP_SUL!D224)</f>
        <v>KLECIO (TP-699)</v>
      </c>
      <c r="H221" s="145" t="str">
        <f>IF(SP_SUL!F224="","*",SP_SUL!F224)</f>
        <v>PDM - SOLDA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ZRX-ZRQ</v>
      </c>
      <c r="L221" s="139" t="str">
        <f>IF(SP_SUL!N224="","*",SP_SUL!N224)</f>
        <v>133ZRQ1</v>
      </c>
      <c r="M221" s="140">
        <f>IF(SP_SUL!J224="","*",SP_SUL!J224)</f>
        <v>70</v>
      </c>
      <c r="N221" s="144">
        <f>IF(SP_SUL!K224="","*",SP_SUL!K224)</f>
        <v>134.85</v>
      </c>
      <c r="O221" s="144" t="str">
        <f>IF(SP_SUL!L224="","*",SP_SUL!L224)</f>
        <v>*</v>
      </c>
      <c r="P221" s="143">
        <f>IF(SP_SUL!O224="","*",SP_SUL!O224)</f>
        <v>0.35416666666666669</v>
      </c>
      <c r="Q221" s="143">
        <f>IF(SP_SUL!P224="","*",SP_SUL!P224)</f>
        <v>6.25E-2</v>
      </c>
      <c r="R221" s="145" t="str">
        <f>IF(SP_SUL!Q224="","*",CONCATENATE(SP_SUL!Q224," ",SP_SUL!R224))</f>
        <v>1 Nº DE SOLDA</v>
      </c>
      <c r="S221" s="145" t="str">
        <f>IF(SP_SUL!V224="","*",SP_SUL!V224)</f>
        <v xml:space="preserve">Klecio </v>
      </c>
      <c r="T221" s="145" t="str">
        <f>IF(SP_SUL!W224="","*",SP_SUL!W224)</f>
        <v xml:space="preserve">Execução de solda - Condicionado a temperatura </v>
      </c>
      <c r="U221" s="137">
        <f ca="1">_xlfn.XLOOKUP(G221&amp;$U$2,BS_CONTROLE[CHAVE],BS_CONTROLE[Quantidade_11],"-")</f>
        <v>1</v>
      </c>
      <c r="V221" s="137">
        <f ca="1">_xlfn.XLOOKUP(G221&amp;$V$2,BS_CONTROLE[CHAVE],BS_CONTROLE[Quantidade_11],"-")</f>
        <v>1</v>
      </c>
      <c r="W221" s="137">
        <f ca="1">_xlfn.XLOOKUP(G221&amp;$W$2,BS_CONTROLE[CHAVE],BS_CONTROLE[Quantidade_11],"-")</f>
        <v>0</v>
      </c>
    </row>
    <row r="222" spans="1:23" hidden="1">
      <c r="A222" s="146" t="str">
        <f>IF(SP_SUL!Y225="","*",SP_SUL!Y225)</f>
        <v>*</v>
      </c>
      <c r="B222" s="146" t="str">
        <f>IF(SP_SUL!X225="","*",SP_SUL!X225)</f>
        <v>Oportunidade</v>
      </c>
      <c r="C222" s="146" t="str">
        <f>IF(SP_SUL!Z225="","*",SP_SUL!Z225)</f>
        <v>*</v>
      </c>
      <c r="D222" s="139" t="str">
        <f>IF(SP_SUL!S225="","*",SP_SUL!S225)</f>
        <v>SP SUL</v>
      </c>
      <c r="E222" s="139" t="str">
        <f>IF(SP_SUL!T225="","*",SP_SUL!T225)</f>
        <v>ZBV-ZRX</v>
      </c>
      <c r="F222" s="145" t="str">
        <f>IF(SP_SUL!B225="","*",SP_SUL!B225)</f>
        <v>*</v>
      </c>
      <c r="G222" s="145" t="str">
        <f>IF(SP_SUL!D225="","*",SP_SUL!D225)</f>
        <v>W58</v>
      </c>
      <c r="H222" s="145" t="str">
        <f>IF(SP_SUL!F225="","*",SP_SUL!F225)</f>
        <v>RECOLHIMENTO DE DORMENTE</v>
      </c>
      <c r="I222" s="145">
        <f>IF(SP_SUL!H225="","*",SP_SUL!H225)</f>
        <v>106109</v>
      </c>
      <c r="J222" s="145">
        <f>IF(SP_SUL!I225="","*",SP_SUL!I225)</f>
        <v>106109</v>
      </c>
      <c r="K222" s="139" t="str">
        <f>IF(SP_SUL!M225="","*",SP_SUL!M225)</f>
        <v>ZBM-ZHO</v>
      </c>
      <c r="L222" s="139" t="str">
        <f>IF(SP_SUL!N225="","*",SP_SUL!N225)</f>
        <v>K57ZHO</v>
      </c>
      <c r="M222" s="140">
        <f>IF(SP_SUL!J225="","*",SP_SUL!J225)</f>
        <v>68</v>
      </c>
      <c r="N222" s="144">
        <f>IF(SP_SUL!K225="","*",SP_SUL!K225)</f>
        <v>57</v>
      </c>
      <c r="O222" s="144">
        <f>IF(SP_SUL!L225="","*",SP_SUL!L225)</f>
        <v>53</v>
      </c>
      <c r="P222" s="143">
        <f>IF(SP_SUL!O225="","*",SP_SUL!O225)</f>
        <v>0.33333333333333331</v>
      </c>
      <c r="Q222" s="143">
        <f>IF(SP_SUL!P225="","*",SP_SUL!P225)</f>
        <v>4.1666666666666664E-2</v>
      </c>
      <c r="R222" s="145" t="str">
        <f>IF(SP_SUL!Q225="","*",CONCATENATE(SP_SUL!Q225," ",SP_SUL!R225))</f>
        <v>100 Nº DE PEÇAS</v>
      </c>
      <c r="S222" s="145" t="str">
        <f>IF(SP_SUL!V225="","*",SP_SUL!V225)</f>
        <v>Israel</v>
      </c>
      <c r="T222" s="145" t="str">
        <f>IF(SP_SUL!W225="","*",SP_SUL!W225)</f>
        <v xml:space="preserve">Recolhimento de dormentes  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SIM</v>
      </c>
      <c r="B223" s="146" t="str">
        <f>IF(SP_SUL!X226="","*",SP_SUL!X226)</f>
        <v>Contrato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ZBV-ZRX</v>
      </c>
      <c r="F223" s="145">
        <f>IF(SP_SUL!B226="","*",SP_SUL!B226)</f>
        <v>46063</v>
      </c>
      <c r="G223" s="145" t="str">
        <f>IF(SP_SUL!D226="","*",SP_SUL!D226)</f>
        <v>E42</v>
      </c>
      <c r="H223" s="145" t="str">
        <f>IF(SP_SUL!F226="","*",SP_SUL!F226)</f>
        <v>TRILHEIRO - DESCARGA</v>
      </c>
      <c r="I223" s="145" t="str">
        <f>IF(SP_SUL!H226="","*",SP_SUL!H226)</f>
        <v>ZBV3</v>
      </c>
      <c r="J223" s="145" t="str">
        <f>IF(SP_SUL!I226="","*",SP_SUL!I226)</f>
        <v>ZBV3</v>
      </c>
      <c r="K223" s="139" t="str">
        <f>IF(SP_SUL!M226="","*",SP_SUL!M226)</f>
        <v>ZBM</v>
      </c>
      <c r="L223" s="139" t="str">
        <f>IF(SP_SUL!N226="","*",SP_SUL!N226)</f>
        <v>ZBM1</v>
      </c>
      <c r="M223" s="140">
        <f>IF(SP_SUL!J226="","*",SP_SUL!J226)</f>
        <v>68</v>
      </c>
      <c r="N223" s="144">
        <f>IF(SP_SUL!K226="","*",SP_SUL!K226)</f>
        <v>54.96</v>
      </c>
      <c r="O223" s="144">
        <f>IF(SP_SUL!L226="","*",SP_SUL!L226)</f>
        <v>56</v>
      </c>
      <c r="P223" s="143">
        <f>IF(SP_SUL!O226="","*",SP_SUL!O226)</f>
        <v>0.45833333333333331</v>
      </c>
      <c r="Q223" s="143">
        <f>IF(SP_SUL!P226="","*",SP_SUL!P226)</f>
        <v>0.16666666666666666</v>
      </c>
      <c r="R223" s="145" t="str">
        <f>IF(SP_SUL!Q226="","*",CONCATENATE(SP_SUL!Q226," ",SP_SUL!R226))</f>
        <v>3120 M</v>
      </c>
      <c r="S223" s="145" t="str">
        <f>IF(SP_SUL!V226="","*",SP_SUL!V226)</f>
        <v>Israel</v>
      </c>
      <c r="T223" s="145" t="str">
        <f>IF(SP_SUL!W226="","*",SP_SUL!W226)</f>
        <v>Descarga de trilho</v>
      </c>
      <c r="U223" s="137">
        <f ca="1">_xlfn.XLOOKUP(G223&amp;$U$2,BS_CONTROLE[CHAVE],BS_CONTROLE[Quantidade_11],"-")</f>
        <v>0</v>
      </c>
      <c r="V223" s="137">
        <f ca="1">_xlfn.XLOOKUP(G223&amp;$V$2,BS_CONTROLE[CHAVE],BS_CONTROLE[Quantidade_11],"-")</f>
        <v>0</v>
      </c>
      <c r="W223" s="137">
        <f ca="1">_xlfn.XLOOKUP(G223&amp;$W$2,BS_CONTROLE[CHAVE],BS_CONTROLE[Quantidade_11],"-")</f>
        <v>0</v>
      </c>
    </row>
    <row r="224" spans="1:23" hidden="1">
      <c r="A224" s="146" t="str">
        <f>IF(SP_SUL!Y227="","*",SP_SUL!Y227)</f>
        <v>*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ZBV-ZRX</v>
      </c>
      <c r="F224" s="145">
        <f>IF(SP_SUL!B227="","*",SP_SUL!B227)</f>
        <v>46063</v>
      </c>
      <c r="G224" s="145" t="str">
        <f>IF(SP_SUL!D227="","*",SP_SUL!D227)</f>
        <v>V53</v>
      </c>
      <c r="H224" s="145" t="str">
        <f>IF(SP_SUL!F227="","*",SP_SUL!F227)</f>
        <v>DESLOCAMENTO</v>
      </c>
      <c r="I224" s="145" t="str">
        <f>IF(SP_SUL!H227="","*",SP_SUL!H227)</f>
        <v>ZAC-2</v>
      </c>
      <c r="J224" s="145" t="str">
        <f>IF(SP_SUL!I227="","*",SP_SUL!I227)</f>
        <v>ZSK-2</v>
      </c>
      <c r="K224" s="139" t="str">
        <f>IF(SP_SUL!M227="","*",SP_SUL!M227)</f>
        <v>ZAC-ZSK</v>
      </c>
      <c r="L224" s="139" t="str">
        <f>IF(SP_SUL!N227="","*",SP_SUL!N227)</f>
        <v>ZACSKW</v>
      </c>
      <c r="M224" s="140">
        <f>IF(SP_SUL!J227="","*",SP_SUL!J227)</f>
        <v>70</v>
      </c>
      <c r="N224" s="144">
        <f>IF(SP_SUL!K227="","*",SP_SUL!K227)</f>
        <v>82</v>
      </c>
      <c r="O224" s="144" t="str">
        <f>IF(SP_SUL!L227="","*",SP_SUL!L227)</f>
        <v>-</v>
      </c>
      <c r="P224" s="143">
        <f>IF(SP_SUL!O227="","*",SP_SUL!O227)</f>
        <v>0.33333333333333331</v>
      </c>
      <c r="Q224" s="143">
        <f>IF(SP_SUL!P227="","*",SP_SUL!P227)</f>
        <v>4.1666666666666664E-2</v>
      </c>
      <c r="R224" s="145" t="str">
        <f>IF(SP_SUL!Q227="","*",CONCATENATE(SP_SUL!Q227," ",SP_SUL!R227))</f>
        <v>1 BINÁRIO</v>
      </c>
      <c r="S224" s="145" t="str">
        <f>IF(SP_SUL!V227="","*",SP_SUL!V227)</f>
        <v>Eziquiel</v>
      </c>
      <c r="T224" s="145" t="str">
        <f>IF(SP_SUL!W227="","*",SP_SUL!W227)</f>
        <v>Deslocamento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>
        <f ca="1">_xlfn.XLOOKUP(G224&amp;$W$2,BS_CONTROLE[CHAVE],BS_CONTROLE[Quantidade_11],"-")</f>
        <v>1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46063</v>
      </c>
      <c r="G225" s="145" t="str">
        <f>IF(SP_SUL!D228="","*",SP_SUL!D228)</f>
        <v>V93</v>
      </c>
      <c r="H225" s="145" t="str">
        <f>IF(SP_SUL!F228="","*",SP_SUL!F228)</f>
        <v>MECANIZAÇÃO - SOCADORA</v>
      </c>
      <c r="I225" s="145" t="str">
        <f>IF(SP_SUL!H228="","*",SP_SUL!H228)</f>
        <v>ZYU1</v>
      </c>
      <c r="J225" s="145" t="str">
        <f>IF(SP_SUL!I228="","*",SP_SUL!I228)</f>
        <v>ZYU1</v>
      </c>
      <c r="K225" s="139" t="str">
        <f>IF(SP_SUL!M228="","*",SP_SUL!M228)</f>
        <v>ZYU-ZST</v>
      </c>
      <c r="L225" s="139" t="str">
        <f>IF(SP_SUL!N228="","*",SP_SUL!N228)</f>
        <v>ZYU206</v>
      </c>
      <c r="M225" s="140">
        <f>IF(SP_SUL!J228="","*",SP_SUL!J228)</f>
        <v>56</v>
      </c>
      <c r="N225" s="144">
        <f>IF(SP_SUL!K228="","*",SP_SUL!K228)</f>
        <v>204.5</v>
      </c>
      <c r="O225" s="144">
        <f>IF(SP_SUL!L228="","*",SP_SUL!L228)</f>
        <v>205.5</v>
      </c>
      <c r="P225" s="143">
        <f>IF(SP_SUL!O228="","*",SP_SUL!O228)</f>
        <v>0.375</v>
      </c>
      <c r="Q225" s="143">
        <f>IF(SP_SUL!P228="","*",SP_SUL!P228)</f>
        <v>8.3333333333333329E-2</v>
      </c>
      <c r="R225" s="145" t="str">
        <f>IF(SP_SUL!Q228="","*",CONCATENATE(SP_SUL!Q228," ",SP_SUL!R228))</f>
        <v>200 M</v>
      </c>
      <c r="S225" s="145" t="str">
        <f>IF(SP_SUL!V228="","*",SP_SUL!V228)</f>
        <v>Antonioni</v>
      </c>
      <c r="T225" s="145" t="str">
        <f>IF(SP_SUL!W228="","*",SP_SUL!W228)</f>
        <v xml:space="preserve">Socaria mecanizada </v>
      </c>
      <c r="U225" s="137">
        <f ca="1">_xlfn.XLOOKUP(G225&amp;$U$2,BS_CONTROLE[CHAVE],BS_CONTROLE[Quantidade_11],"-")</f>
        <v>0</v>
      </c>
      <c r="V225" s="137">
        <f ca="1">_xlfn.XLOOKUP(G225&amp;$V$2,BS_CONTROLE[CHAVE],BS_CONTROLE[Quantidade_11],"-")</f>
        <v>0</v>
      </c>
      <c r="W225" s="137">
        <f ca="1">_xlfn.XLOOKUP(G225&amp;$W$2,BS_CONTROLE[CHAVE],BS_CONTROLE[Quantidade_11],"-")</f>
        <v>580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46063</v>
      </c>
      <c r="G226" s="145" t="str">
        <f>IF(SP_SUL!D229="","*",SP_SUL!D229)</f>
        <v>EDSON (TP-780)</v>
      </c>
      <c r="H226" s="145" t="str">
        <f>IF(SP_SUL!F229="","*",SP_SUL!F229)</f>
        <v>PDM - SUBSTITUIÇÃO - DORMENTE</v>
      </c>
      <c r="I226" s="145" t="str">
        <f>IF(SP_SUL!H229="","*",SP_SUL!H229)</f>
        <v>-</v>
      </c>
      <c r="J226" s="145" t="str">
        <f>IF(SP_SUL!I229="","*",SP_SUL!I229)</f>
        <v>-</v>
      </c>
      <c r="K226" s="139" t="str">
        <f>IF(SP_SUL!M229="","*",SP_SUL!M229)</f>
        <v>ZYU-ZST</v>
      </c>
      <c r="L226" s="139" t="str">
        <f>IF(SP_SUL!N229="","*",SP_SUL!N229)</f>
        <v>ZYU206</v>
      </c>
      <c r="M226" s="140">
        <f>IF(SP_SUL!J229="","*",SP_SUL!J229)</f>
        <v>56</v>
      </c>
      <c r="N226" s="144">
        <f>IF(SP_SUL!K229="","*",SP_SUL!K229)</f>
        <v>205</v>
      </c>
      <c r="O226" s="144" t="str">
        <f>IF(SP_SUL!L229="","*",SP_SUL!L229)</f>
        <v>-</v>
      </c>
      <c r="P226" s="143">
        <f>IF(SP_SUL!O229="","*",SP_SUL!O229)</f>
        <v>0.39583333333333331</v>
      </c>
      <c r="Q226" s="143">
        <f>IF(SP_SUL!P229="","*",SP_SUL!P229)</f>
        <v>8.3333333333333329E-2</v>
      </c>
      <c r="R226" s="145" t="str">
        <f>IF(SP_SUL!Q229="","*",CONCATENATE(SP_SUL!Q229," ",SP_SUL!R229))</f>
        <v>40 Nº DE DORMENTES</v>
      </c>
      <c r="S226" s="145" t="str">
        <f>IF(SP_SUL!V229="","*",SP_SUL!V229)</f>
        <v xml:space="preserve">Edson </v>
      </c>
      <c r="T226" s="145" t="str">
        <f>IF(SP_SUL!W229="","*",SP_SUL!W229)</f>
        <v xml:space="preserve">PDM - Substituição de dormentes </v>
      </c>
      <c r="U226" s="137" t="str">
        <f ca="1">_xlfn.XLOOKUP(G226&amp;$U$2,BS_CONTROLE[CHAVE],BS_CONTROLE[Quantidade_11],"-")</f>
        <v>-</v>
      </c>
      <c r="V226" s="137">
        <f ca="1">_xlfn.XLOOKUP(G226&amp;$V$2,BS_CONTROLE[CHAVE],BS_CONTROLE[Quantidade_11],"-")</f>
        <v>0</v>
      </c>
      <c r="W226" s="137">
        <f ca="1">_xlfn.XLOOKUP(G226&amp;$W$2,BS_CONTROLE[CHAVE],BS_CONTROLE[Quantidade_11],"-")</f>
        <v>0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46063</v>
      </c>
      <c r="G227" s="145" t="str">
        <f>IF(SP_SUL!D230="","*",SP_SUL!D230)</f>
        <v>ROGÉRIO (TP-730)</v>
      </c>
      <c r="H227" s="145" t="str">
        <f>IF(SP_SUL!F230="","*",SP_SUL!F230)</f>
        <v>PDM - SUBSTITUIÇÃO - DORMENTE</v>
      </c>
      <c r="I227" s="145" t="str">
        <f>IF(SP_SUL!H230="","*",SP_SUL!H230)</f>
        <v>-</v>
      </c>
      <c r="J227" s="145" t="str">
        <f>IF(SP_SUL!I230="","*",SP_SUL!I230)</f>
        <v>-</v>
      </c>
      <c r="K227" s="139" t="str">
        <f>IF(SP_SUL!M230="","*",SP_SUL!M230)</f>
        <v>ZYU-ZST</v>
      </c>
      <c r="L227" s="139" t="str">
        <f>IF(SP_SUL!N230="","*",SP_SUL!N230)</f>
        <v>ZYU206</v>
      </c>
      <c r="M227" s="140">
        <f>IF(SP_SUL!J230="","*",SP_SUL!J230)</f>
        <v>56</v>
      </c>
      <c r="N227" s="144">
        <f>IF(SP_SUL!K230="","*",SP_SUL!K230)</f>
        <v>205</v>
      </c>
      <c r="O227" s="144" t="str">
        <f>IF(SP_SUL!L230="","*",SP_SUL!L230)</f>
        <v>-</v>
      </c>
      <c r="P227" s="143">
        <f>IF(SP_SUL!O230="","*",SP_SUL!O230)</f>
        <v>0.39583333333333331</v>
      </c>
      <c r="Q227" s="143">
        <f>IF(SP_SUL!P230="","*",SP_SUL!P230)</f>
        <v>8.3333333333333329E-2</v>
      </c>
      <c r="R227" s="145" t="str">
        <f>IF(SP_SUL!Q230="","*",CONCATENATE(SP_SUL!Q230," ",SP_SUL!R230))</f>
        <v>40 Nº DE DORMENTES</v>
      </c>
      <c r="S227" s="145" t="str">
        <f>IF(SP_SUL!V230="","*",SP_SUL!V230)</f>
        <v>Rogerio</v>
      </c>
      <c r="T227" s="145" t="str">
        <f>IF(SP_SUL!W230="","*",SP_SUL!W230)</f>
        <v>PDM - Substituição de dormentes</v>
      </c>
      <c r="U227" s="137">
        <f ca="1">_xlfn.XLOOKUP(G227&amp;$U$2,BS_CONTROLE[CHAVE],BS_CONTROLE[Quantidade_11],"-")</f>
        <v>0</v>
      </c>
      <c r="V227" s="137">
        <f ca="1">_xlfn.XLOOKUP(G227&amp;$V$2,BS_CONTROLE[CHAVE],BS_CONTROLE[Quantidade_11],"-")</f>
        <v>0</v>
      </c>
      <c r="W227" s="137">
        <f ca="1">_xlfn.XLOOKUP(G227&amp;$W$2,BS_CONTROLE[CHAVE],BS_CONTROLE[Quantidade_11],"-")</f>
        <v>22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46063</v>
      </c>
      <c r="G228" s="145" t="str">
        <f>IF(SP_SUL!D231="","*",SP_SUL!D231)</f>
        <v>W59</v>
      </c>
      <c r="H228" s="145" t="str">
        <f>IF(SP_SUL!F231="","*",SP_SUL!F231)</f>
        <v>PDM - DESCARGA - DORMENTE</v>
      </c>
      <c r="I228" s="145" t="str">
        <f>IF(SP_SUL!H231="","*",SP_SUL!H231)</f>
        <v>ZYU1</v>
      </c>
      <c r="J228" s="145" t="str">
        <f>IF(SP_SUL!I231="","*",SP_SUL!I231)</f>
        <v>ZYU1</v>
      </c>
      <c r="K228" s="139" t="str">
        <f>IF(SP_SUL!M231="","*",SP_SUL!M231)</f>
        <v>ZYU</v>
      </c>
      <c r="L228" s="139" t="str">
        <f>IF(SP_SUL!N231="","*",SP_SUL!N231)</f>
        <v>ZYU1 / ZFY1981</v>
      </c>
      <c r="M228" s="140">
        <f>IF(SP_SUL!J231="","*",SP_SUL!J231)</f>
        <v>49</v>
      </c>
      <c r="N228" s="144">
        <f>IF(SP_SUL!K231="","*",SP_SUL!K231)</f>
        <v>203.57</v>
      </c>
      <c r="O228" s="144">
        <f>IF(SP_SUL!L231="","*",SP_SUL!L231)</f>
        <v>198.57</v>
      </c>
      <c r="P228" s="143">
        <f>IF(SP_SUL!O231="","*",SP_SUL!O231)</f>
        <v>0.35416666666666669</v>
      </c>
      <c r="Q228" s="143">
        <f>IF(SP_SUL!P231="","*",SP_SUL!P231)</f>
        <v>4.1666666666666664E-2</v>
      </c>
      <c r="R228" s="145" t="str">
        <f>IF(SP_SUL!Q231="","*",CONCATENATE(SP_SUL!Q231," ",SP_SUL!R231))</f>
        <v>300 Nº DE DORMENTES</v>
      </c>
      <c r="S228" s="145" t="str">
        <f>IF(SP_SUL!V231="","*",SP_SUL!V231)</f>
        <v>Henrique</v>
      </c>
      <c r="T228" s="145" t="str">
        <f>IF(SP_SUL!W231="","*",SP_SUL!W231)</f>
        <v>PDM - Descarga de dormentes</v>
      </c>
      <c r="U228" s="137">
        <f ca="1">_xlfn.XLOOKUP(G228&amp;$U$2,BS_CONTROLE[CHAVE],BS_CONTROLE[Quantidade_11],"-")</f>
        <v>460</v>
      </c>
      <c r="V228" s="137">
        <f ca="1">_xlfn.XLOOKUP(G228&amp;$V$2,BS_CONTROLE[CHAVE],BS_CONTROLE[Quantidade_11],"-")</f>
        <v>0</v>
      </c>
      <c r="W228" s="137">
        <f ca="1">_xlfn.XLOOKUP(G228&amp;$W$2,BS_CONTROLE[CHAVE],BS_CONTROLE[Quantidade_11],"-")</f>
        <v>300</v>
      </c>
    </row>
    <row r="229" spans="1:23" hidden="1">
      <c r="A229" s="146" t="str">
        <f>IF(SP_SUL!Y232="","*",SP_SUL!Y232)</f>
        <v>SIM</v>
      </c>
      <c r="B229" s="146" t="str">
        <f>IF(SP_SUL!X232="","*",SP_SUL!X232)</f>
        <v>Contrato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ZKE-ZEV</v>
      </c>
      <c r="F229" s="145">
        <f>IF(SP_SUL!B232="","*",SP_SUL!B232)</f>
        <v>46063</v>
      </c>
      <c r="G229" s="145" t="str">
        <f>IF(SP_SUL!D232="","*",SP_SUL!D232)</f>
        <v>SUPER ZWW</v>
      </c>
      <c r="H229" s="145" t="str">
        <f>IF(SP_SUL!F232="","*",SP_SUL!F232)</f>
        <v>BLOCO</v>
      </c>
      <c r="I229" s="145" t="str">
        <f>IF(SP_SUL!H232="","*",SP_SUL!H232)</f>
        <v>-</v>
      </c>
      <c r="J229" s="145" t="str">
        <f>IF(SP_SUL!I232="","*",SP_SUL!I232)</f>
        <v>-</v>
      </c>
      <c r="K229" s="139" t="str">
        <f>IF(SP_SUL!M232="","*",SP_SUL!M232)</f>
        <v>ZKW-ZLU</v>
      </c>
      <c r="L229" s="139" t="str">
        <f>IF(SP_SUL!N232="","*",SP_SUL!N232)</f>
        <v>102ZKW2</v>
      </c>
      <c r="M229" s="140">
        <f>IF(SP_SUL!J232="","*",SP_SUL!J232)</f>
        <v>55</v>
      </c>
      <c r="N229" s="144">
        <f>IF(SP_SUL!K232="","*",SP_SUL!K232)</f>
        <v>97.843000000000004</v>
      </c>
      <c r="O229" s="144">
        <f>IF(SP_SUL!L232="","*",SP_SUL!L232)</f>
        <v>108.22</v>
      </c>
      <c r="P229" s="143">
        <f>IF(SP_SUL!O232="","*",SP_SUL!O232)</f>
        <v>0.45833333333333331</v>
      </c>
      <c r="Q229" s="143">
        <f>IF(SP_SUL!P232="","*",SP_SUL!P232)</f>
        <v>0.125</v>
      </c>
      <c r="R229" s="145" t="str">
        <f>IF(SP_SUL!Q232="","*",CONCATENATE(SP_SUL!Q232," ",SP_SUL!R232))</f>
        <v>1 BINÁRIO</v>
      </c>
      <c r="S229" s="145" t="str">
        <f>IF(SP_SUL!V232="","*",SP_SUL!V232)</f>
        <v>Felipe</v>
      </c>
      <c r="T229" s="145" t="str">
        <f>IF(SP_SUL!W232="","*",SP_SUL!W232)</f>
        <v>BLoco - TP's / Caminhão de solda / Socadora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>
        <f ca="1">_xlfn.XLOOKUP(G229&amp;$W$2,BS_CONTROLE[CHAVE],BS_CONTROLE[Quantidade_11],"-")</f>
        <v>0</v>
      </c>
    </row>
    <row r="230" spans="1:23" hidden="1">
      <c r="A230" s="146" t="str">
        <f>IF(SP_SUL!Y233="","*",SP_SUL!Y233)</f>
        <v>SIM</v>
      </c>
      <c r="B230" s="146" t="str">
        <f>IF(SP_SUL!X233="","*",SP_SUL!X233)</f>
        <v>Contrato</v>
      </c>
      <c r="C230" s="146" t="str">
        <f>IF(SP_SUL!Z233="","*",SP_SUL!Z233)</f>
        <v>*</v>
      </c>
      <c r="D230" s="139" t="str">
        <f>IF(SP_SUL!S233="","*",SP_SUL!S233)</f>
        <v>SP SUL</v>
      </c>
      <c r="E230" s="139" t="str">
        <f>IF(SP_SUL!T233="","*",SP_SUL!T233)</f>
        <v>ZKE-ZEV</v>
      </c>
      <c r="F230" s="145">
        <f>IF(SP_SUL!B233="","*",SP_SUL!B233)</f>
        <v>46063</v>
      </c>
      <c r="G230" s="145" t="str">
        <f>IF(SP_SUL!D233="","*",SP_SUL!D233)</f>
        <v>E17</v>
      </c>
      <c r="H230" s="145" t="str">
        <f>IF(SP_SUL!F233="","*",SP_SUL!F233)</f>
        <v>CAMINHÃO DE SOLDA</v>
      </c>
      <c r="I230" s="145" t="str">
        <f>IF(SP_SUL!H233="","*",SP_SUL!H233)</f>
        <v>102ZKW2</v>
      </c>
      <c r="J230" s="145" t="str">
        <f>IF(SP_SUL!I233="","*",SP_SUL!I233)</f>
        <v>102ZKW2</v>
      </c>
      <c r="K230" s="139" t="str">
        <f>IF(SP_SUL!M233="","*",SP_SUL!M233)</f>
        <v>ZKW-ZLU</v>
      </c>
      <c r="L230" s="139" t="str">
        <f>IF(SP_SUL!N233="","*",SP_SUL!N233)</f>
        <v>102ZKW2</v>
      </c>
      <c r="M230" s="140">
        <f>IF(SP_SUL!J233="","*",SP_SUL!J233)</f>
        <v>55</v>
      </c>
      <c r="N230" s="144">
        <f>IF(SP_SUL!K233="","*",SP_SUL!K233)</f>
        <v>100.56100000000001</v>
      </c>
      <c r="O230" s="144">
        <f>IF(SP_SUL!L233="","*",SP_SUL!L233)</f>
        <v>100.88200000000001</v>
      </c>
      <c r="P230" s="143">
        <f>IF(SP_SUL!O233="","*",SP_SUL!O233)</f>
        <v>0.41666666666666669</v>
      </c>
      <c r="Q230" s="143">
        <f>IF(SP_SUL!P233="","*",SP_SUL!P233)</f>
        <v>6.9444444444444447E-4</v>
      </c>
      <c r="R230" s="145" t="str">
        <f>IF(SP_SUL!Q233="","*",CONCATENATE(SP_SUL!Q233," ",SP_SUL!R233))</f>
        <v>2 Nº DE SOLDA</v>
      </c>
      <c r="S230" s="145" t="str">
        <f>IF(SP_SUL!V233="","*",SP_SUL!V233)</f>
        <v>Higor</v>
      </c>
      <c r="T230" s="145" t="str">
        <f>IF(SP_SUL!W233="","*",SP_SUL!W233)</f>
        <v>Caminhão de solda</v>
      </c>
      <c r="U230" s="137">
        <f ca="1">_xlfn.XLOOKUP(G230&amp;$U$2,BS_CONTROLE[CHAVE],BS_CONTROLE[Quantidade_11],"-")</f>
        <v>0</v>
      </c>
      <c r="V230" s="137">
        <f ca="1">_xlfn.XLOOKUP(G230&amp;$V$2,BS_CONTROLE[CHAVE],BS_CONTROLE[Quantidade_11],"-")</f>
        <v>0</v>
      </c>
      <c r="W230" s="137">
        <f ca="1">_xlfn.XLOOKUP(G230&amp;$W$2,BS_CONTROLE[CHAVE],BS_CONTROLE[Quantidade_11],"-")</f>
        <v>0</v>
      </c>
    </row>
    <row r="231" spans="1:23" hidden="1">
      <c r="A231" s="146" t="str">
        <f>IF(SP_SUL!Y234="","*",SP_SUL!Y234)</f>
        <v>SIM</v>
      </c>
      <c r="B231" s="146" t="str">
        <f>IF(SP_SUL!X234="","*",SP_SUL!X234)</f>
        <v>Contrato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46063</v>
      </c>
      <c r="G231" s="145" t="str">
        <f>IF(SP_SUL!D234="","*",SP_SUL!D234)</f>
        <v>EDSON (TP-719)</v>
      </c>
      <c r="H231" s="145" t="str">
        <f>IF(SP_SUL!F234="","*",SP_SUL!F234)</f>
        <v>PDM - SUBSTITUIÇÃO - TRILHO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ZKW-ZLU</v>
      </c>
      <c r="L231" s="139" t="str">
        <f>IF(SP_SUL!N234="","*",SP_SUL!N234)</f>
        <v>102ZKW2</v>
      </c>
      <c r="M231" s="140">
        <f>IF(SP_SUL!J234="","*",SP_SUL!J234)</f>
        <v>55</v>
      </c>
      <c r="N231" s="144">
        <f>IF(SP_SUL!K234="","*",SP_SUL!K234)</f>
        <v>102</v>
      </c>
      <c r="O231" s="144" t="str">
        <f>IF(SP_SUL!L234="","*",SP_SUL!L234)</f>
        <v>-</v>
      </c>
      <c r="P231" s="143">
        <f>IF(SP_SUL!O234="","*",SP_SUL!O234)</f>
        <v>0.45833333333333331</v>
      </c>
      <c r="Q231" s="143">
        <f>IF(SP_SUL!P234="","*",SP_SUL!P234)</f>
        <v>6.9444444444444447E-4</v>
      </c>
      <c r="R231" s="145" t="str">
        <f>IF(SP_SUL!Q234="","*",CONCATENATE(SP_SUL!Q234," ",SP_SUL!R234))</f>
        <v>312 M</v>
      </c>
      <c r="S231" s="145" t="str">
        <f>IF(SP_SUL!V234="","*",SP_SUL!V234)</f>
        <v>Felipe</v>
      </c>
      <c r="T231" s="145" t="str">
        <f>IF(SP_SUL!W234="","*",SP_SUL!W234)</f>
        <v>PDM - Substituição de trilho</v>
      </c>
      <c r="U231" s="137" t="str">
        <f ca="1">_xlfn.XLOOKUP(G231&amp;$U$2,BS_CONTROLE[CHAVE],BS_CONTROLE[Quantidade_11],"-")</f>
        <v>-</v>
      </c>
      <c r="V231" s="137">
        <f ca="1">_xlfn.XLOOKUP(G231&amp;$V$2,BS_CONTROLE[CHAVE],BS_CONTROLE[Quantidade_11],"-")</f>
        <v>312</v>
      </c>
      <c r="W231" s="137">
        <f ca="1">_xlfn.XLOOKUP(G231&amp;$W$2,BS_CONTROLE[CHAVE],BS_CONTROLE[Quantidade_11],"-")</f>
        <v>0</v>
      </c>
    </row>
    <row r="232" spans="1:23" hidden="1">
      <c r="A232" s="146" t="str">
        <f>IF(SP_SUL!Y235="","*",SP_SUL!Y235)</f>
        <v>SIM</v>
      </c>
      <c r="B232" s="146" t="str">
        <f>IF(SP_SUL!X235="","*",SP_SUL!X235)</f>
        <v>Contrato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46063</v>
      </c>
      <c r="G232" s="145" t="str">
        <f>IF(SP_SUL!D235="","*",SP_SUL!D235)</f>
        <v>CLEBISON (TP-728)</v>
      </c>
      <c r="H232" s="145" t="str">
        <f>IF(SP_SUL!F235="","*",SP_SUL!F235)</f>
        <v>PDM - SOLDA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ZKW-ZLU</v>
      </c>
      <c r="L232" s="139">
        <f>IF(SP_SUL!N235="","*",SP_SUL!N235)</f>
        <v>1051032</v>
      </c>
      <c r="M232" s="140">
        <f>IF(SP_SUL!J235="","*",SP_SUL!J235)</f>
        <v>55</v>
      </c>
      <c r="N232" s="144">
        <f>IF(SP_SUL!K235="","*",SP_SUL!K235)</f>
        <v>104</v>
      </c>
      <c r="O232" s="144" t="str">
        <f>IF(SP_SUL!L235="","*",SP_SUL!L235)</f>
        <v>-</v>
      </c>
      <c r="P232" s="143">
        <f>IF(SP_SUL!O235="","*",SP_SUL!O235)</f>
        <v>0.45833333333333331</v>
      </c>
      <c r="Q232" s="143">
        <f>IF(SP_SUL!P235="","*",SP_SUL!P235)</f>
        <v>6.9444444444444447E-4</v>
      </c>
      <c r="R232" s="145" t="str">
        <f>IF(SP_SUL!Q235="","*",CONCATENATE(SP_SUL!Q235," ",SP_SUL!R235))</f>
        <v>2 Nº DE SOLDA</v>
      </c>
      <c r="S232" s="145" t="str">
        <f>IF(SP_SUL!V235="","*",SP_SUL!V235)</f>
        <v>Felipe</v>
      </c>
      <c r="T232" s="145" t="str">
        <f>IF(SP_SUL!W235="","*",SP_SUL!W235)</f>
        <v xml:space="preserve">Execução de solda - Condicionado a temperatura </v>
      </c>
      <c r="U232" s="137">
        <f ca="1">_xlfn.XLOOKUP(G232&amp;$U$2,BS_CONTROLE[CHAVE],BS_CONTROLE[Quantidade_11],"-")</f>
        <v>0</v>
      </c>
      <c r="V232" s="137">
        <f ca="1">_xlfn.XLOOKUP(G232&amp;$V$2,BS_CONTROLE[CHAVE],BS_CONTROLE[Quantidade_11],"-")</f>
        <v>0</v>
      </c>
      <c r="W232" s="137">
        <f ca="1">_xlfn.XLOOKUP(G232&amp;$W$2,BS_CONTROLE[CHAVE],BS_CONTROLE[Quantidade_11],"-")</f>
        <v>0</v>
      </c>
    </row>
    <row r="233" spans="1:23" hidden="1">
      <c r="A233" s="146" t="str">
        <f>IF(SP_SUL!Y236="","*",SP_SUL!Y236)</f>
        <v>SIM</v>
      </c>
      <c r="B233" s="146" t="str">
        <f>IF(SP_SUL!X236="","*",SP_SUL!X236)</f>
        <v>Contrato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46063</v>
      </c>
      <c r="G233" s="145" t="str">
        <f>IF(SP_SUL!D236="","*",SP_SUL!D236)</f>
        <v>ISMAEL(TP-726)</v>
      </c>
      <c r="H233" s="145" t="str">
        <f>IF(SP_SUL!F236="","*",SP_SUL!F236)</f>
        <v>PDM - SOLDA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ZKW-ZLU</v>
      </c>
      <c r="L233" s="139">
        <f>IF(SP_SUL!N236="","*",SP_SUL!N236)</f>
        <v>1051032</v>
      </c>
      <c r="M233" s="140">
        <f>IF(SP_SUL!J236="","*",SP_SUL!J236)</f>
        <v>55</v>
      </c>
      <c r="N233" s="144">
        <f>IF(SP_SUL!K236="","*",SP_SUL!K236)</f>
        <v>104</v>
      </c>
      <c r="O233" s="144" t="str">
        <f>IF(SP_SUL!L236="","*",SP_SUL!L236)</f>
        <v>-</v>
      </c>
      <c r="P233" s="143">
        <f>IF(SP_SUL!O236="","*",SP_SUL!O236)</f>
        <v>0.45833333333333331</v>
      </c>
      <c r="Q233" s="143">
        <f>IF(SP_SUL!P236="","*",SP_SUL!P236)</f>
        <v>6.9444444444444447E-4</v>
      </c>
      <c r="R233" s="145" t="str">
        <f>IF(SP_SUL!Q236="","*",CONCATENATE(SP_SUL!Q236," ",SP_SUL!R236))</f>
        <v>2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>
        <f ca="1">_xlfn.XLOOKUP(G233&amp;$U$2,BS_CONTROLE[CHAVE],BS_CONTROLE[Quantidade_11],"-")</f>
        <v>0</v>
      </c>
      <c r="V233" s="137">
        <f ca="1">_xlfn.XLOOKUP(G233&amp;$V$2,BS_CONTROLE[CHAVE],BS_CONTROLE[Quantidade_11],"-")</f>
        <v>0</v>
      </c>
      <c r="W233" s="137">
        <f ca="1">_xlfn.XLOOKUP(G233&amp;$W$2,BS_CONTROLE[CHAVE],BS_CONTROLE[Quantidade_11],"-")</f>
        <v>0</v>
      </c>
    </row>
    <row r="234" spans="1:23" hidden="1">
      <c r="A234" s="146" t="str">
        <f>IF(SP_SUL!Y237="","*",SP_SUL!Y237)</f>
        <v>SIM</v>
      </c>
      <c r="B234" s="146" t="str">
        <f>IF(SP_SUL!X237="","*",SP_SUL!X237)</f>
        <v>Contrato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46063</v>
      </c>
      <c r="G234" s="145" t="str">
        <f>IF(SP_SUL!D237="","*",SP_SUL!D237)</f>
        <v>V89</v>
      </c>
      <c r="H234" s="145" t="str">
        <f>IF(SP_SUL!F237="","*",SP_SUL!F237)</f>
        <v>MECANIZAÇÃO - SOCADORA</v>
      </c>
      <c r="I234" s="145" t="str">
        <f>IF(SP_SUL!H237="","*",SP_SUL!H237)</f>
        <v>102ZKW2</v>
      </c>
      <c r="J234" s="145" t="str">
        <f>IF(SP_SUL!I237="","*",SP_SUL!I237)</f>
        <v>102ZKW2</v>
      </c>
      <c r="K234" s="139" t="str">
        <f>IF(SP_SUL!M237="","*",SP_SUL!M237)</f>
        <v>ZKW-ZLU</v>
      </c>
      <c r="L234" s="139" t="str">
        <f>IF(SP_SUL!N237="","*",SP_SUL!N237)</f>
        <v>ZLU1052</v>
      </c>
      <c r="M234" s="140">
        <f>IF(SP_SUL!J237="","*",SP_SUL!J237)</f>
        <v>55</v>
      </c>
      <c r="N234" s="144">
        <f>IF(SP_SUL!K237="","*",SP_SUL!K237)</f>
        <v>106</v>
      </c>
      <c r="O234" s="144" t="str">
        <f>IF(SP_SUL!L237="","*",SP_SUL!L237)</f>
        <v>-</v>
      </c>
      <c r="P234" s="143">
        <f>IF(SP_SUL!O237="","*",SP_SUL!O237)</f>
        <v>0.41666666666666669</v>
      </c>
      <c r="Q234" s="143">
        <f>IF(SP_SUL!P237="","*",SP_SUL!P237)</f>
        <v>0.125</v>
      </c>
      <c r="R234" s="145" t="str">
        <f>IF(SP_SUL!Q237="","*",CONCATENATE(SP_SUL!Q237," ",SP_SUL!R237))</f>
        <v>480 M</v>
      </c>
      <c r="S234" s="145" t="str">
        <f>IF(SP_SUL!V237="","*",SP_SUL!V237)</f>
        <v>Antonioni</v>
      </c>
      <c r="T234" s="145" t="str">
        <f>IF(SP_SUL!W237="","*",SP_SUL!W237)</f>
        <v xml:space="preserve">Socaria mecanizada </v>
      </c>
      <c r="U234" s="137">
        <f ca="1">_xlfn.XLOOKUP(G234&amp;$U$2,BS_CONTROLE[CHAVE],BS_CONTROLE[Quantidade_11],"-")</f>
        <v>0</v>
      </c>
      <c r="V234" s="137">
        <f ca="1">_xlfn.XLOOKUP(G234&amp;$V$2,BS_CONTROLE[CHAVE],BS_CONTROLE[Quantidade_11],"-")</f>
        <v>810</v>
      </c>
      <c r="W234" s="137">
        <f ca="1">_xlfn.XLOOKUP(G234&amp;$W$2,BS_CONTROLE[CHAVE],BS_CONTROLE[Quantidade_11],"-")</f>
        <v>0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46063</v>
      </c>
      <c r="G235" s="145" t="str">
        <f>IF(SP_SUL!D238="","*",SP_SUL!D238)</f>
        <v>W60</v>
      </c>
      <c r="H235" s="145" t="str">
        <f>IF(SP_SUL!F238="","*",SP_SUL!F238)</f>
        <v>PDM - DESCARGA - DORMENTE</v>
      </c>
      <c r="I235" s="145" t="str">
        <f>IF(SP_SUL!H238="","*",SP_SUL!H238)</f>
        <v>ZEM1302</v>
      </c>
      <c r="J235" s="145" t="str">
        <f>IF(SP_SUL!I238="","*",SP_SUL!I238)</f>
        <v>102ZKW2</v>
      </c>
      <c r="K235" s="139" t="str">
        <f>IF(SP_SUL!M238="","*",SP_SUL!M238)</f>
        <v>ZLU-ZWI</v>
      </c>
      <c r="L235" s="139" t="str">
        <f>IF(SP_SUL!N238="","*",SP_SUL!N238)</f>
        <v>ZWI1131</v>
      </c>
      <c r="M235" s="140">
        <f>IF(SP_SUL!J238="","*",SP_SUL!J238)</f>
        <v>48</v>
      </c>
      <c r="N235" s="144">
        <f>IF(SP_SUL!K238="","*",SP_SUL!K238)</f>
        <v>118</v>
      </c>
      <c r="O235" s="144">
        <f>IF(SP_SUL!L238="","*",SP_SUL!L238)</f>
        <v>113.3</v>
      </c>
      <c r="P235" s="143">
        <f>IF(SP_SUL!O238="","*",SP_SUL!O238)</f>
        <v>0.35416666666666669</v>
      </c>
      <c r="Q235" s="143">
        <f>IF(SP_SUL!P238="","*",SP_SUL!P238)</f>
        <v>5.5555555555555552E-2</v>
      </c>
      <c r="R235" s="145" t="str">
        <f>IF(SP_SUL!Q238="","*",CONCATENATE(SP_SUL!Q238," ",SP_SUL!R238))</f>
        <v>45 Nº DE DORMENTES</v>
      </c>
      <c r="S235" s="145" t="str">
        <f>IF(SP_SUL!V238="","*",SP_SUL!V238)</f>
        <v>Felipe</v>
      </c>
      <c r="T235" s="145" t="str">
        <f>IF(SP_SUL!W238="","*",SP_SUL!W238)</f>
        <v>Descarga de dormentes km 118+00; - Descarga de dormentes km114+300; - Recolher Jacaré km113+300</v>
      </c>
      <c r="U235" s="137">
        <f ca="1">_xlfn.XLOOKUP(G235&amp;$U$2,BS_CONTROLE[CHAVE],BS_CONTROLE[Quantidade_11],"-")</f>
        <v>45</v>
      </c>
      <c r="V235" s="137">
        <f ca="1">_xlfn.XLOOKUP(G235&amp;$V$2,BS_CONTROLE[CHAVE],BS_CONTROLE[Quantidade_11],"-")</f>
        <v>0</v>
      </c>
      <c r="W235" s="137">
        <f ca="1">_xlfn.XLOOKUP(G235&amp;$W$2,BS_CONTROLE[CHAVE],BS_CONTROLE[Quantidade_11],"-")</f>
        <v>0</v>
      </c>
    </row>
    <row r="236" spans="1:23" hidden="1">
      <c r="A236" s="146" t="str">
        <f>IF(SP_SUL!Y239="","*",SP_SUL!Y239)</f>
        <v>SIM</v>
      </c>
      <c r="B236" s="146" t="str">
        <f>IF(SP_SUL!X239="","*",SP_SUL!X239)</f>
        <v>Contrato</v>
      </c>
      <c r="C236" s="146" t="str">
        <f>IF(SP_SUL!Z239="","*",SP_SUL!Z239)</f>
        <v>*</v>
      </c>
      <c r="D236" s="139" t="str">
        <f>IF(SP_SUL!S239="","*",SP_SUL!S239)</f>
        <v>SP SUL</v>
      </c>
      <c r="E236" s="139" t="str">
        <f>IF(SP_SUL!T239="","*",SP_SUL!T239)</f>
        <v>ZKE-ZEV</v>
      </c>
      <c r="F236" s="145">
        <f>IF(SP_SUL!B239="","*",SP_SUL!B239)</f>
        <v>46063</v>
      </c>
      <c r="G236" s="145" t="str">
        <f>IF(SP_SUL!D239="","*",SP_SUL!D239)</f>
        <v>A84</v>
      </c>
      <c r="H236" s="145" t="str">
        <f>IF(SP_SUL!F239="","*",SP_SUL!F239)</f>
        <v>DETECÇÃO - RONDA 7 DIAS</v>
      </c>
      <c r="I236" s="145" t="str">
        <f>IF(SP_SUL!H239="","*",SP_SUL!H239)</f>
        <v>ZWI1</v>
      </c>
      <c r="J236" s="145" t="str">
        <f>IF(SP_SUL!I239="","*",SP_SUL!I239)</f>
        <v>ZEV-069</v>
      </c>
      <c r="K236" s="139" t="str">
        <f>IF(SP_SUL!M239="","*",SP_SUL!M239)</f>
        <v>ZWI</v>
      </c>
      <c r="L236" s="139" t="str">
        <f>IF(SP_SUL!N239="","*",SP_SUL!N239)</f>
        <v>ZWI2</v>
      </c>
      <c r="M236" s="140">
        <f>IF(SP_SUL!J239="","*",SP_SUL!J239)</f>
        <v>55</v>
      </c>
      <c r="N236" s="144">
        <f>IF(SP_SUL!K239="","*",SP_SUL!K239)</f>
        <v>119</v>
      </c>
      <c r="O236" s="144">
        <f>IF(SP_SUL!L239="","*",SP_SUL!L239)</f>
        <v>151</v>
      </c>
      <c r="P236" s="143">
        <f>IF(SP_SUL!O239="","*",SP_SUL!O239)</f>
        <v>0.33333333333333331</v>
      </c>
      <c r="Q236" s="143">
        <f>IF(SP_SUL!P239="","*",SP_SUL!P239)</f>
        <v>4.1666666666666664E-2</v>
      </c>
      <c r="R236" s="145" t="str">
        <f>IF(SP_SUL!Q239="","*",CONCATENATE(SP_SUL!Q239," ",SP_SUL!R239))</f>
        <v>45 KM</v>
      </c>
      <c r="S236" s="145" t="str">
        <f>IF(SP_SUL!V239="","*",SP_SUL!V239)</f>
        <v>Jhon</v>
      </c>
      <c r="T236" s="145" t="str">
        <f>IF(SP_SUL!W239="","*",SP_SUL!W239)</f>
        <v>Inspeção R7D</v>
      </c>
      <c r="U236" s="137">
        <f ca="1">_xlfn.XLOOKUP(G236&amp;$U$2,BS_CONTROLE[CHAVE],BS_CONTROLE[Quantidade_11],"-")</f>
        <v>20</v>
      </c>
      <c r="V236" s="137">
        <f ca="1">_xlfn.XLOOKUP(G236&amp;$V$2,BS_CONTROLE[CHAVE],BS_CONTROLE[Quantidade_11],"-")</f>
        <v>52</v>
      </c>
      <c r="W236" s="137">
        <f ca="1">_xlfn.XLOOKUP(G236&amp;$W$2,BS_CONTROLE[CHAVE],BS_CONTROLE[Quantidade_11],"-")</f>
        <v>45</v>
      </c>
    </row>
    <row r="237" spans="1:23" hidden="1">
      <c r="A237" s="146" t="str">
        <f>IF(SP_SUL!Y240="","*",SP_SUL!Y240)</f>
        <v>SIM</v>
      </c>
      <c r="B237" s="146" t="str">
        <f>IF(SP_SUL!X240="","*",SP_SUL!X240)</f>
        <v>Contrato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46063</v>
      </c>
      <c r="G237" s="145" t="str">
        <f>IF(SP_SUL!D240="","*",SP_SUL!D240)</f>
        <v>MOD ZRB</v>
      </c>
      <c r="H237" s="145" t="str">
        <f>IF(SP_SUL!F240="","*",SP_SUL!F240)</f>
        <v>BLOCO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ZRB-ZEV</v>
      </c>
      <c r="L237" s="139" t="str">
        <f>IF(SP_SUL!N240="","*",SP_SUL!N240)</f>
        <v>ZRBZEV</v>
      </c>
      <c r="M237" s="140">
        <f>IF(SP_SUL!J240="","*",SP_SUL!J240)</f>
        <v>48</v>
      </c>
      <c r="N237" s="144">
        <f>IF(SP_SUL!K240="","*",SP_SUL!K240)</f>
        <v>152.19999999999999</v>
      </c>
      <c r="O237" s="144">
        <f>IF(SP_SUL!L240="","*",SP_SUL!L240)</f>
        <v>159</v>
      </c>
      <c r="P237" s="143">
        <f>IF(SP_SUL!O240="","*",SP_SUL!O240)</f>
        <v>0.33333333333333331</v>
      </c>
      <c r="Q237" s="143">
        <f>IF(SP_SUL!P240="","*",SP_SUL!P240)</f>
        <v>0.33333333333333331</v>
      </c>
      <c r="R237" s="145" t="str">
        <f>IF(SP_SUL!Q240="","*",CONCATENATE(SP_SUL!Q240," ",SP_SUL!R240))</f>
        <v>1 BINÁRIO</v>
      </c>
      <c r="S237" s="145" t="str">
        <f>IF(SP_SUL!V240="","*",SP_SUL!V240)</f>
        <v xml:space="preserve">Alisson </v>
      </c>
      <c r="T237" s="145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>
        <f ca="1">_xlfn.XLOOKUP(G237&amp;$W$2,BS_CONTROLE[CHAVE],BS_CONTROLE[Quantidade_11],"-")</f>
        <v>0</v>
      </c>
    </row>
    <row r="238" spans="1:23" hidden="1">
      <c r="A238" s="146" t="str">
        <f>IF(SP_SUL!Y241="","*",SP_SUL!Y241)</f>
        <v>SIM</v>
      </c>
      <c r="B238" s="146" t="str">
        <f>IF(SP_SUL!X241="","*",SP_SUL!X241)</f>
        <v>Contrato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46063</v>
      </c>
      <c r="G238" s="145" t="str">
        <f>IF(SP_SUL!D241="","*",SP_SUL!D241)</f>
        <v>W97</v>
      </c>
      <c r="H238" s="145" t="str">
        <f>IF(SP_SUL!F241="","*",SP_SUL!F241)</f>
        <v>MODERNIZAÇÃO - DORMENTE - DESCARGA</v>
      </c>
      <c r="I238" s="145" t="str">
        <f>IF(SP_SUL!H241="","*",SP_SUL!H241)</f>
        <v>ZEM1</v>
      </c>
      <c r="J238" s="145" t="str">
        <f>IF(SP_SUL!I241="","*",SP_SUL!I241)</f>
        <v>ZEM1</v>
      </c>
      <c r="K238" s="139" t="str">
        <f>IF(SP_SUL!M241="","*",SP_SUL!M241)</f>
        <v>ZRB-ZEV</v>
      </c>
      <c r="L238" s="139">
        <f>IF(SP_SUL!N241="","*",SP_SUL!N241)</f>
        <v>1561551</v>
      </c>
      <c r="M238" s="140">
        <f>IF(SP_SUL!J241="","*",SP_SUL!J241)</f>
        <v>48</v>
      </c>
      <c r="N238" s="144">
        <f>IF(SP_SUL!K241="","*",SP_SUL!K241)</f>
        <v>155.69999999999999</v>
      </c>
      <c r="O238" s="144" t="str">
        <f>IF(SP_SUL!L241="","*",SP_SUL!L241)</f>
        <v>-</v>
      </c>
      <c r="P238" s="143">
        <f>IF(SP_SUL!O241="","*",SP_SUL!O241)</f>
        <v>0.29166666666666669</v>
      </c>
      <c r="Q238" s="143">
        <f>IF(SP_SUL!P241="","*",SP_SUL!P241)</f>
        <v>6.9444444444444447E-4</v>
      </c>
      <c r="R238" s="145" t="str">
        <f>IF(SP_SUL!Q241="","*",CONCATENATE(SP_SUL!Q241," ",SP_SUL!R241))</f>
        <v>1 Nº DE DORMENTES</v>
      </c>
      <c r="S238" s="145" t="str">
        <f>IF(SP_SUL!V241="","*",SP_SUL!V241)</f>
        <v xml:space="preserve">Alisson </v>
      </c>
      <c r="T238" s="145" t="str">
        <f>IF(SP_SUL!W241="","*",SP_SUL!W241)</f>
        <v>W97 solicita MC1 em ZEM-1 às 07h00 e circula até o km 155+700 em 156155-1;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>
        <f ca="1">_xlfn.XLOOKUP(G238&amp;$W$2,BS_CONTROLE[CHAVE],BS_CONTROLE[Quantidade_11],"-")</f>
        <v>0</v>
      </c>
    </row>
    <row r="239" spans="1:23" hidden="1">
      <c r="A239" s="146" t="str">
        <f>IF(SP_SUL!Y242="","*",SP_SUL!Y242)</f>
        <v>SIM</v>
      </c>
      <c r="B239" s="146" t="str">
        <f>IF(SP_SUL!X242="","*",SP_SUL!X242)</f>
        <v>Contrato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46063</v>
      </c>
      <c r="G239" s="145" t="str">
        <f>IF(SP_SUL!D242="","*",SP_SUL!D242)</f>
        <v>V96</v>
      </c>
      <c r="H239" s="145" t="str">
        <f>IF(SP_SUL!F242="","*",SP_SUL!F242)</f>
        <v>MODERNIZAÇÃO - SOCADORA</v>
      </c>
      <c r="I239" s="145" t="str">
        <f>IF(SP_SUL!H242="","*",SP_SUL!H242)</f>
        <v>K67ZEV2</v>
      </c>
      <c r="J239" s="145" t="str">
        <f>IF(SP_SUL!I242="","*",SP_SUL!I242)</f>
        <v>K67ZEV2</v>
      </c>
      <c r="K239" s="139" t="str">
        <f>IF(SP_SUL!M242="","*",SP_SUL!M242)</f>
        <v>ZRB-ZEV</v>
      </c>
      <c r="L239" s="139" t="str">
        <f>IF(SP_SUL!N242="","*",SP_SUL!N242)</f>
        <v>ZEV1571</v>
      </c>
      <c r="M239" s="140">
        <f>IF(SP_SUL!J242="","*",SP_SUL!J242)</f>
        <v>48</v>
      </c>
      <c r="N239" s="144">
        <f>IF(SP_SUL!K242="","*",SP_SUL!K242)</f>
        <v>157.30000000000001</v>
      </c>
      <c r="O239" s="144" t="str">
        <f>IF(SP_SUL!L242="","*",SP_SUL!L242)</f>
        <v>-</v>
      </c>
      <c r="P239" s="143">
        <f>IF(SP_SUL!O242="","*",SP_SUL!O242)</f>
        <v>0.30555555555555558</v>
      </c>
      <c r="Q239" s="143">
        <f>IF(SP_SUL!P242="","*",SP_SUL!P242)</f>
        <v>6.9444444444444447E-4</v>
      </c>
      <c r="R239" s="145" t="str">
        <f>IF(SP_SUL!Q242="","*",CONCATENATE(SP_SUL!Q242," ",SP_SUL!R242))</f>
        <v>1 M</v>
      </c>
      <c r="S239" s="145" t="str">
        <f>IF(SP_SUL!V242="","*",SP_SUL!V242)</f>
        <v xml:space="preserve">Alisson </v>
      </c>
      <c r="T239" s="145" t="str">
        <f>IF(SP_SUL!W242="","*",SP_SUL!W242)</f>
        <v>*V96 solicita MC1 em K67ZEV-2 às 07h20 e circula até o km 157+300 em ZEV157-1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>
        <f ca="1">_xlfn.XLOOKUP(G239&amp;$W$2,BS_CONTROLE[CHAVE],BS_CONTROLE[Quantidade_11],"-")</f>
        <v>0</v>
      </c>
    </row>
    <row r="240" spans="1:23" hidden="1">
      <c r="A240" s="146" t="str">
        <f>IF(SP_SUL!Y243="","*",SP_SUL!Y243)</f>
        <v>SIM</v>
      </c>
      <c r="B240" s="146" t="str">
        <f>IF(SP_SUL!X243="","*",SP_SUL!X243)</f>
        <v>Contrato</v>
      </c>
      <c r="C240" s="146" t="str">
        <f>IF(SP_SUL!Z243="","*",SP_SUL!Z243)</f>
        <v>*</v>
      </c>
      <c r="D240" s="139" t="str">
        <f>IF(SP_SUL!S243="","*",SP_SUL!S243)</f>
        <v>SP SUL</v>
      </c>
      <c r="E240" s="139" t="str">
        <f>IF(SP_SUL!T243="","*",SP_SUL!T243)</f>
        <v>ZKE-ZEV</v>
      </c>
      <c r="F240" s="145">
        <f>IF(SP_SUL!B243="","*",SP_SUL!B243)</f>
        <v>46063</v>
      </c>
      <c r="G240" s="145" t="str">
        <f>IF(SP_SUL!D243="","*",SP_SUL!D243)</f>
        <v>WAGNER (TP-903)</v>
      </c>
      <c r="H240" s="145" t="str">
        <f>IF(SP_SUL!F243="","*",SP_SUL!F243)</f>
        <v>MODERNIZAÇÃO - SOLDA</v>
      </c>
      <c r="I240" s="145" t="str">
        <f>IF(SP_SUL!H243="","*",SP_SUL!H243)</f>
        <v>-</v>
      </c>
      <c r="J240" s="145" t="str">
        <f>IF(SP_SUL!I243="","*",SP_SUL!I243)</f>
        <v>-</v>
      </c>
      <c r="K240" s="139" t="str">
        <f>IF(SP_SUL!M243="","*",SP_SUL!M243)</f>
        <v>ZRB-ZEV</v>
      </c>
      <c r="L240" s="139">
        <f>IF(SP_SUL!N243="","*",SP_SUL!N243)</f>
        <v>1571561</v>
      </c>
      <c r="M240" s="140">
        <f>IF(SP_SUL!J243="","*",SP_SUL!J243)</f>
        <v>48</v>
      </c>
      <c r="N240" s="144">
        <f>IF(SP_SUL!K243="","*",SP_SUL!K243)</f>
        <v>156.33199999999999</v>
      </c>
      <c r="O240" s="144">
        <f>IF(SP_SUL!L243="","*",SP_SUL!L243)</f>
        <v>156.34399999999999</v>
      </c>
      <c r="P240" s="143">
        <f>IF(SP_SUL!O243="","*",SP_SUL!O243)</f>
        <v>0.33333333333333331</v>
      </c>
      <c r="Q240" s="143">
        <f>IF(SP_SUL!P243="","*",SP_SUL!P243)</f>
        <v>6.9444444444444447E-4</v>
      </c>
      <c r="R240" s="145" t="str">
        <f>IF(SP_SUL!Q243="","*",CONCATENATE(SP_SUL!Q243," ",SP_SUL!R243))</f>
        <v>2 Nº DE SOLDA</v>
      </c>
      <c r="S240" s="145" t="str">
        <f>IF(SP_SUL!V243="","*",SP_SUL!V243)</f>
        <v xml:space="preserve">Alisson </v>
      </c>
      <c r="T240" s="145" t="str">
        <f>IF(SP_SUL!W243="","*",SP_SUL!W243)</f>
        <v xml:space="preserve">Execução de solda - Condicionado a temperatura 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>
        <f ca="1">_xlfn.XLOOKUP(G240&amp;$W$2,BS_CONTROLE[CHAVE],BS_CONTROLE[Quantidade_11],"-")</f>
        <v>0</v>
      </c>
    </row>
    <row r="241" spans="1:23" hidden="1">
      <c r="A241" s="146" t="str">
        <f>IF(SP_SUL!Y244="","*",SP_SUL!Y244)</f>
        <v>SIM</v>
      </c>
      <c r="B241" s="146" t="str">
        <f>IF(SP_SUL!X244="","*",SP_SUL!X244)</f>
        <v>Contrato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ZKE-ZEV</v>
      </c>
      <c r="F241" s="145">
        <f>IF(SP_SUL!B244="","*",SP_SUL!B244)</f>
        <v>46063</v>
      </c>
      <c r="G241" s="145" t="str">
        <f>IF(SP_SUL!D244="","*",SP_SUL!D244)</f>
        <v>CAIQUE (TMA-677)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ZRB-ZEV</v>
      </c>
      <c r="L241" s="139">
        <f>IF(SP_SUL!N244="","*",SP_SUL!N244)</f>
        <v>1571561</v>
      </c>
      <c r="M241" s="140">
        <f>IF(SP_SUL!J244="","*",SP_SUL!J244)</f>
        <v>48</v>
      </c>
      <c r="N241" s="144">
        <f>IF(SP_SUL!K244="","*",SP_SUL!K244)</f>
        <v>156.93</v>
      </c>
      <c r="O241" s="144">
        <f>IF(SP_SUL!L244="","*",SP_SUL!L244)</f>
        <v>156.958</v>
      </c>
      <c r="P241" s="143">
        <f>IF(SP_SUL!O244="","*",SP_SUL!O244)</f>
        <v>0.33333333333333331</v>
      </c>
      <c r="Q241" s="143">
        <f>IF(SP_SUL!P244="","*",SP_SUL!P244)</f>
        <v>6.9444444444444447E-4</v>
      </c>
      <c r="R241" s="145" t="str">
        <f>IF(SP_SUL!Q244="","*",CONCATENATE(SP_SUL!Q244," ",SP_SUL!R244))</f>
        <v>2 Nº DE SOLDA</v>
      </c>
      <c r="S241" s="145" t="str">
        <f>IF(SP_SUL!V244="","*",SP_SUL!V244)</f>
        <v xml:space="preserve">Alisson </v>
      </c>
      <c r="T241" s="145" t="str">
        <f>IF(SP_SUL!W244="","*",SP_SUL!W244)</f>
        <v xml:space="preserve">Execução de solda - Condicionado a temperatura </v>
      </c>
      <c r="U241" s="137">
        <f ca="1">_xlfn.XLOOKUP(G241&amp;$U$2,BS_CONTROLE[CHAVE],BS_CONTROLE[Quantidade_11],"-")</f>
        <v>0</v>
      </c>
      <c r="V241" s="137">
        <f ca="1">_xlfn.XLOOKUP(G241&amp;$V$2,BS_CONTROLE[CHAVE],BS_CONTROLE[Quantidade_11],"-")</f>
        <v>0</v>
      </c>
      <c r="W241" s="137">
        <f ca="1">_xlfn.XLOOKUP(G241&amp;$W$2,BS_CONTROLE[CHAVE],BS_CONTROLE[Quantidade_11],"-")</f>
        <v>0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SIM</v>
      </c>
      <c r="B243" s="146" t="str">
        <f>IF(SP_SUL!X246="","*",SP_SUL!X246)</f>
        <v>Contrato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46063</v>
      </c>
      <c r="G243" s="145" t="str">
        <f>IF(SP_SUL!D246="","*",SP_SUL!D246)</f>
        <v>MODERNIZAÇÃO SERRA</v>
      </c>
      <c r="H243" s="145" t="str">
        <f>IF(SP_SUL!F246="","*",SP_SUL!F246)</f>
        <v>BLOCO</v>
      </c>
      <c r="I243" s="145" t="str">
        <f>IF(SP_SUL!H246="","*",SP_SUL!H246)</f>
        <v>-</v>
      </c>
      <c r="J243" s="145" t="str">
        <f>IF(SP_SUL!I246="","*",SP_SUL!I246)</f>
        <v>-</v>
      </c>
      <c r="K243" s="139" t="str">
        <f>IF(SP_SUL!M246="","*",SP_SUL!M246)</f>
        <v>ZEZ-ZXW</v>
      </c>
      <c r="L243" s="139" t="str">
        <f>IF(SP_SUL!N246="","*",SP_SUL!N246)</f>
        <v>K79ZEZ2/ZXWK792</v>
      </c>
      <c r="M243" s="140">
        <f>IF(SP_SUL!J246="","*",SP_SUL!J246)</f>
        <v>92</v>
      </c>
      <c r="N243" s="144">
        <f>IF(SP_SUL!K246="","*",SP_SUL!K246)</f>
        <v>75.2</v>
      </c>
      <c r="O243" s="144">
        <f>IF(SP_SUL!L246="","*",SP_SUL!L246)</f>
        <v>81.8</v>
      </c>
      <c r="P243" s="143">
        <f>IF(SP_SUL!O246="","*",SP_SUL!O246)</f>
        <v>0.33333333333333331</v>
      </c>
      <c r="Q243" s="143">
        <f>IF(SP_SUL!P246="","*",SP_SUL!P246)</f>
        <v>0.33333333333333331</v>
      </c>
      <c r="R243" s="145" t="str">
        <f>IF(SP_SUL!Q246="","*",CONCATENATE(SP_SUL!Q246," ",SP_SUL!R246))</f>
        <v>1 BINÁRIO</v>
      </c>
      <c r="S243" s="145" t="str">
        <f>IF(SP_SUL!V246="","*",SP_SUL!V246)</f>
        <v>Augusto</v>
      </c>
      <c r="T243" s="145" t="str">
        <f>IF(SP_SUL!W246="","*",SP_SUL!W246)</f>
        <v>Bloco Modernização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>
        <f ca="1">_xlfn.XLOOKUP(G243&amp;$W$2,BS_CONTROLE[CHAVE],BS_CONTROLE[Quantidade_11],"-")</f>
        <v>0</v>
      </c>
    </row>
    <row r="244" spans="1:23" hidden="1">
      <c r="A244" s="146" t="str">
        <f>IF(SP_SUL!Y247="","*",SP_SUL!Y247)</f>
        <v>SIM</v>
      </c>
      <c r="B244" s="146" t="str">
        <f>IF(SP_SUL!X247="","*",SP_SUL!X247)</f>
        <v>Contrato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46063</v>
      </c>
      <c r="G244" s="145" t="str">
        <f>IF(SP_SUL!D247="","*",SP_SUL!D247)</f>
        <v>W61</v>
      </c>
      <c r="H244" s="145" t="str">
        <f>IF(SP_SUL!F247="","*",SP_SUL!F247)</f>
        <v>MODERNIZAÇÃO - PEDRA - DESCARGA</v>
      </c>
      <c r="I244" s="145" t="str">
        <f>IF(SP_SUL!H247="","*",SP_SUL!H247)</f>
        <v>K67ZEV-1</v>
      </c>
      <c r="J244" s="145" t="str">
        <f>IF(SP_SUL!I247="","*",SP_SUL!I247)</f>
        <v>K67ZEV-1</v>
      </c>
      <c r="K244" s="139" t="str">
        <f>IF(SP_SUL!M247="","*",SP_SUL!M247)</f>
        <v>ZEZ-ZXW</v>
      </c>
      <c r="L244" s="139" t="str">
        <f>IF(SP_SUL!N247="","*",SP_SUL!N247)</f>
        <v>K79ZEZ2/ZXWK792</v>
      </c>
      <c r="M244" s="140">
        <f>IF(SP_SUL!J247="","*",SP_SUL!J247)</f>
        <v>92</v>
      </c>
      <c r="N244" s="144">
        <f>IF(SP_SUL!K247="","*",SP_SUL!K247)</f>
        <v>75.2</v>
      </c>
      <c r="O244" s="144">
        <f>IF(SP_SUL!L247="","*",SP_SUL!L247)</f>
        <v>81.8</v>
      </c>
      <c r="P244" s="143">
        <f>IF(SP_SUL!O247="","*",SP_SUL!O247)</f>
        <v>0.3125</v>
      </c>
      <c r="Q244" s="143">
        <f>IF(SP_SUL!P247="","*",SP_SUL!P247)</f>
        <v>6.9444444444444447E-4</v>
      </c>
      <c r="R244" s="145" t="str">
        <f>IF(SP_SUL!Q247="","*",CONCATENATE(SP_SUL!Q247," ",SP_SUL!R247))</f>
        <v>1 VAGÕES</v>
      </c>
      <c r="S244" s="145" t="str">
        <f>IF(SP_SUL!V247="","*",SP_SUL!V247)</f>
        <v>Augusto</v>
      </c>
      <c r="T244" s="145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>
        <f ca="1">_xlfn.XLOOKUP(G244&amp;$W$2,BS_CONTROLE[CHAVE],BS_CONTROLE[Quantidade_11],"-")</f>
        <v>1</v>
      </c>
    </row>
    <row r="245" spans="1:23" hidden="1">
      <c r="A245" s="146" t="str">
        <f>IF(SP_SUL!Y248="","*",SP_SUL!Y248)</f>
        <v>SIM</v>
      </c>
      <c r="B245" s="146" t="str">
        <f>IF(SP_SUL!X248="","*",SP_SUL!X248)</f>
        <v>Contrato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46063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K67ZEV-1</v>
      </c>
      <c r="J245" s="145" t="str">
        <f>IF(SP_SUL!I248="","*",SP_SUL!I248)</f>
        <v>K67ZEV-1</v>
      </c>
      <c r="K245" s="139" t="str">
        <f>IF(SP_SUL!M248="","*",SP_SUL!M248)</f>
        <v>ZEZ-ZXW</v>
      </c>
      <c r="L245" s="139" t="str">
        <f>IF(SP_SUL!N248="","*",SP_SUL!N248)</f>
        <v>K79ZEZ2/ZXWK792</v>
      </c>
      <c r="M245" s="140">
        <f>IF(SP_SUL!J248="","*",SP_SUL!J248)</f>
        <v>92</v>
      </c>
      <c r="N245" s="144">
        <f>IF(SP_SUL!K248="","*",SP_SUL!K248)</f>
        <v>75.2</v>
      </c>
      <c r="O245" s="144">
        <f>IF(SP_SUL!L248="","*",SP_SUL!L248)</f>
        <v>81.8</v>
      </c>
      <c r="P245" s="143">
        <f>IF(SP_SUL!O248="","*",SP_SUL!O248)</f>
        <v>0.3125</v>
      </c>
      <c r="Q245" s="143">
        <f>IF(SP_SUL!P248="","*",SP_SUL!P248)</f>
        <v>6.9444444444444447E-4</v>
      </c>
      <c r="R245" s="145" t="str">
        <f>IF(SP_SUL!Q248="","*",CONCATENATE(SP_SUL!Q248," ",SP_SUL!R248))</f>
        <v>200 M</v>
      </c>
      <c r="S245" s="145" t="str">
        <f>IF(SP_SUL!V248="","*",SP_SUL!V248)</f>
        <v>Augusto</v>
      </c>
      <c r="T245" s="145" t="str">
        <f>IF(SP_SUL!W248="","*",SP_SUL!W248)</f>
        <v xml:space="preserve">Socaria mecanizada 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>
        <f ca="1">_xlfn.XLOOKUP(G245&amp;$W$2,BS_CONTROLE[CHAVE],BS_CONTROLE[Quantidade_11],"-")</f>
        <v>0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SIM</v>
      </c>
      <c r="B247" s="146" t="str">
        <f>IF(SP_SUL!X250="","*",SP_SUL!X250)</f>
        <v>Contrato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ZEV-ZPT</v>
      </c>
      <c r="F247" s="145">
        <f>IF(SP_SUL!B250="","*",SP_SUL!B250)</f>
        <v>46063</v>
      </c>
      <c r="G247" s="145" t="str">
        <f>IF(SP_SUL!D250="","*",SP_SUL!D250)</f>
        <v>MODERNIZAÇÃO SERRA</v>
      </c>
      <c r="H247" s="145" t="str">
        <f>IF(SP_SUL!F250="","*",SP_SUL!F250)</f>
        <v>BLOCO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ZGP-ZPT</v>
      </c>
      <c r="L247" s="139" t="str">
        <f>IF(SP_SUL!N250="","*",SP_SUL!N250)</f>
        <v>ZGP2/105ZGP2/ZPT1052</v>
      </c>
      <c r="M247" s="140">
        <f>IF(SP_SUL!J250="","*",SP_SUL!J250)</f>
        <v>92</v>
      </c>
      <c r="N247" s="144">
        <f>IF(SP_SUL!K250="","*",SP_SUL!K250)</f>
        <v>102.48</v>
      </c>
      <c r="O247" s="144">
        <f>IF(SP_SUL!L250="","*",SP_SUL!L250)</f>
        <v>102.18</v>
      </c>
      <c r="P247" s="143">
        <f>IF(SP_SUL!O250="","*",SP_SUL!O250)</f>
        <v>0.33333333333333331</v>
      </c>
      <c r="Q247" s="143">
        <f>IF(SP_SUL!P250="","*",SP_SUL!P250)</f>
        <v>0.22916666666666666</v>
      </c>
      <c r="R247" s="145" t="str">
        <f>IF(SP_SUL!Q250="","*",CONCATENATE(SP_SUL!Q250," ",SP_SUL!R250))</f>
        <v>1 BINÁRIO</v>
      </c>
      <c r="S247" s="145" t="str">
        <f>IF(SP_SUL!V250="","*",SP_SUL!V250)</f>
        <v>Augusto</v>
      </c>
      <c r="T247" s="145" t="str">
        <f>IF(SP_SUL!W250="","*",SP_SUL!W250)</f>
        <v>Bloco Modernização: Atividade: Distribuição e Recolhimento de Dormentes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>
        <f ca="1">_xlfn.XLOOKUP(G247&amp;$W$2,BS_CONTROLE[CHAVE],BS_CONTROLE[Quantidade_11],"-")</f>
        <v>0</v>
      </c>
    </row>
    <row r="248" spans="1:23" hidden="1">
      <c r="A248" s="146" t="str">
        <f>IF(SP_SUL!Y251="","*",SP_SUL!Y251)</f>
        <v>SIM</v>
      </c>
      <c r="B248" s="146" t="str">
        <f>IF(SP_SUL!X251="","*",SP_SUL!X251)</f>
        <v>Contrato</v>
      </c>
      <c r="C248" s="146" t="str">
        <f>IF(SP_SUL!Z251="","*",SP_SUL!Z251)</f>
        <v>*</v>
      </c>
      <c r="D248" s="139" t="str">
        <f>IF(SP_SUL!S251="","*",SP_SUL!S251)</f>
        <v>SP SUL</v>
      </c>
      <c r="E248" s="139" t="str">
        <f>IF(SP_SUL!T251="","*",SP_SUL!T251)</f>
        <v>ZEV-ZPT</v>
      </c>
      <c r="F248" s="145">
        <f>IF(SP_SUL!B251="","*",SP_SUL!B251)</f>
        <v>46063</v>
      </c>
      <c r="G248" s="145" t="str">
        <f>IF(SP_SUL!D251="","*",SP_SUL!D251)</f>
        <v>W62</v>
      </c>
      <c r="H248" s="145" t="str">
        <f>IF(SP_SUL!F251="","*",SP_SUL!F251)</f>
        <v>RECOLHIMENTO DE DORMENTE</v>
      </c>
      <c r="I248" s="145" t="str">
        <f>IF(SP_SUL!H251="","*",SP_SUL!H251)</f>
        <v>ZPT1051</v>
      </c>
      <c r="J248" s="145" t="str">
        <f>IF(SP_SUL!I251="","*",SP_SUL!I251)</f>
        <v>ZPTZDR</v>
      </c>
      <c r="K248" s="139" t="str">
        <f>IF(SP_SUL!M251="","*",SP_SUL!M251)</f>
        <v>ZGP</v>
      </c>
      <c r="L248" s="139" t="str">
        <f>IF(SP_SUL!N251="","*",SP_SUL!N251)</f>
        <v>ZGP2</v>
      </c>
      <c r="M248" s="140">
        <f>IF(SP_SUL!J251="","*",SP_SUL!J251)</f>
        <v>92</v>
      </c>
      <c r="N248" s="144">
        <f>IF(SP_SUL!K251="","*",SP_SUL!K251)</f>
        <v>102.1</v>
      </c>
      <c r="O248" s="144">
        <f>IF(SP_SUL!L251="","*",SP_SUL!L251)</f>
        <v>106</v>
      </c>
      <c r="P248" s="143">
        <f>IF(SP_SUL!O251="","*",SP_SUL!O251)</f>
        <v>0.3125</v>
      </c>
      <c r="Q248" s="143">
        <f>IF(SP_SUL!P251="","*",SP_SUL!P251)</f>
        <v>6.9444444444444447E-4</v>
      </c>
      <c r="R248" s="145" t="str">
        <f>IF(SP_SUL!Q251="","*",CONCATENATE(SP_SUL!Q251," ",SP_SUL!R251))</f>
        <v>1 Nº DE PEÇAS</v>
      </c>
      <c r="S248" s="145" t="str">
        <f>IF(SP_SUL!V251="","*",SP_SUL!V251)</f>
        <v>Augusto</v>
      </c>
      <c r="T248" s="145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7">
        <f ca="1">_xlfn.XLOOKUP(G248&amp;$U$2,BS_CONTROLE[CHAVE],BS_CONTROLE[Quantidade_11],"-")</f>
        <v>1</v>
      </c>
      <c r="V248" s="137" t="str">
        <f ca="1">_xlfn.XLOOKUP(G248&amp;$V$2,BS_CONTROLE[CHAVE],BS_CONTROLE[Quantidade_11],"-")</f>
        <v>-</v>
      </c>
      <c r="W248" s="137">
        <f ca="1">_xlfn.XLOOKUP(G248&amp;$W$2,BS_CONTROLE[CHAVE],BS_CONTROLE[Quantidade_11],"-")</f>
        <v>1</v>
      </c>
    </row>
    <row r="249" spans="1:23" hidden="1">
      <c r="A249" s="146" t="str">
        <f>IF(SP_SUL!Y252="","*",SP_SUL!Y252)</f>
        <v>OPORTUNIDADE</v>
      </c>
      <c r="B249" s="146" t="str">
        <f>IF(SP_SUL!X252="","*",SP_SUL!X252)</f>
        <v>Oportunidade</v>
      </c>
      <c r="C249" s="146" t="str">
        <f>IF(SP_SUL!Z252="","*",SP_SUL!Z252)</f>
        <v>*</v>
      </c>
      <c r="D249" s="139" t="str">
        <f>IF(SP_SUL!S252="","*",SP_SUL!S252)</f>
        <v>SP SUL</v>
      </c>
      <c r="E249" s="139" t="str">
        <f>IF(SP_SUL!T252="","*",SP_SUL!T252)</f>
        <v>ZPT-ZPG</v>
      </c>
      <c r="F249" s="145">
        <f>IF(SP_SUL!B252="","*",SP_SUL!B252)</f>
        <v>46063</v>
      </c>
      <c r="G249" s="145" t="str">
        <f>IF(SP_SUL!D252="","*",SP_SUL!D252)</f>
        <v>DIEGO (TF-42)</v>
      </c>
      <c r="H249" s="145" t="str">
        <f>IF(SP_SUL!F252="","*",SP_SUL!F252)</f>
        <v>LIMPEZA LASTRO</v>
      </c>
      <c r="I249" s="145" t="str">
        <f>IF(SP_SUL!H252="","*",SP_SUL!H252)</f>
        <v>-</v>
      </c>
      <c r="J249" s="145" t="str">
        <f>IF(SP_SUL!I252="","*",SP_SUL!I252)</f>
        <v>-</v>
      </c>
      <c r="K249" s="139" t="str">
        <f>IF(SP_SUL!M252="","*",SP_SUL!M252)</f>
        <v>PAT-ZGM</v>
      </c>
      <c r="L249" s="139" t="str">
        <f>IF(SP_SUL!N252="","*",SP_SUL!N252)</f>
        <v>PAT1102</v>
      </c>
      <c r="M249" s="140">
        <f>IF(SP_SUL!J252="","*",SP_SUL!J252)</f>
        <v>53</v>
      </c>
      <c r="N249" s="144">
        <f>IF(SP_SUL!K252="","*",SP_SUL!K252)</f>
        <v>109.05</v>
      </c>
      <c r="O249" s="144" t="str">
        <f>IF(SP_SUL!L252="","*",SP_SUL!L252)</f>
        <v>-</v>
      </c>
      <c r="P249" s="143">
        <f>IF(SP_SUL!O252="","*",SP_SUL!O252)</f>
        <v>0.41666666666666669</v>
      </c>
      <c r="Q249" s="143">
        <f>IF(SP_SUL!P252="","*",SP_SUL!P252)</f>
        <v>8.3333333333333329E-2</v>
      </c>
      <c r="R249" s="145" t="str">
        <f>IF(SP_SUL!Q252="","*",CONCATENATE(SP_SUL!Q252," ",SP_SUL!R252))</f>
        <v>30 M</v>
      </c>
      <c r="S249" s="145" t="str">
        <f>IF(SP_SUL!V252="","*",SP_SUL!V252)</f>
        <v>Moises</v>
      </c>
      <c r="T249" s="145" t="str">
        <f>IF(SP_SUL!W252="","*",SP_SUL!W252)</f>
        <v>Limpeza de lastro</v>
      </c>
      <c r="U249" s="137">
        <f ca="1">_xlfn.XLOOKUP(G249&amp;$U$2,BS_CONTROLE[CHAVE],BS_CONTROLE[Quantidade_11],"-")</f>
        <v>53</v>
      </c>
      <c r="V249" s="137">
        <f ca="1">_xlfn.XLOOKUP(G249&amp;$V$2,BS_CONTROLE[CHAVE],BS_CONTROLE[Quantidade_11],"-")</f>
        <v>104</v>
      </c>
      <c r="W249" s="137">
        <f ca="1">_xlfn.XLOOKUP(G249&amp;$W$2,BS_CONTROLE[CHAVE],BS_CONTROLE[Quantidade_11],"-")</f>
        <v>0</v>
      </c>
    </row>
    <row r="250" spans="1:23" hidden="1">
      <c r="A250" s="146" t="str">
        <f>IF(SP_SUL!Y253="","*",SP_SUL!Y253)</f>
        <v>OPORTUNIDADE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ZPT-ZPG</v>
      </c>
      <c r="F250" s="145">
        <f>IF(SP_SUL!B253="","*",SP_SUL!B253)</f>
        <v>46063</v>
      </c>
      <c r="G250" s="145" t="str">
        <f>IF(SP_SUL!D253="","*",SP_SUL!D253)</f>
        <v>EXPANSÃO TURMA 1</v>
      </c>
      <c r="H250" s="145" t="str">
        <f>IF(SP_SUL!F253="","*",SP_SUL!F253)</f>
        <v>EXPANSÃO - SOLDA</v>
      </c>
      <c r="I250" s="145" t="str">
        <f>IF(SP_SUL!H253="","*",SP_SUL!H253)</f>
        <v>-</v>
      </c>
      <c r="J250" s="145" t="str">
        <f>IF(SP_SUL!I253="","*",SP_SUL!I253)</f>
        <v>-</v>
      </c>
      <c r="K250" s="139" t="str">
        <f>IF(SP_SUL!M253="","*",SP_SUL!M253)</f>
        <v>ZZV-ZPG</v>
      </c>
      <c r="L250" s="139" t="str">
        <f>IF(SP_SUL!N253="","*",SP_SUL!N253)</f>
        <v>ZPGRUM2</v>
      </c>
      <c r="M250" s="140">
        <f>IF(SP_SUL!J253="","*",SP_SUL!J253)</f>
        <v>53</v>
      </c>
      <c r="N250" s="144">
        <f>IF(SP_SUL!K253="","*",SP_SUL!K253)</f>
        <v>123.76</v>
      </c>
      <c r="O250" s="144" t="str">
        <f>IF(SP_SUL!L253="","*",SP_SUL!L253)</f>
        <v>-</v>
      </c>
      <c r="P250" s="143">
        <f>IF(SP_SUL!O253="","*",SP_SUL!O253)</f>
        <v>0.33333333333333331</v>
      </c>
      <c r="Q250" s="143">
        <f>IF(SP_SUL!P253="","*",SP_SUL!P253)</f>
        <v>8.3333333333333329E-2</v>
      </c>
      <c r="R250" s="145" t="str">
        <f>IF(SP_SUL!Q253="","*",CONCATENATE(SP_SUL!Q253," ",SP_SUL!R253))</f>
        <v>1 Nº DE SOLDA</v>
      </c>
      <c r="S250" s="145" t="str">
        <f>IF(SP_SUL!V253="","*",SP_SUL!V253)</f>
        <v>Pedro</v>
      </c>
      <c r="T250" s="145" t="str">
        <f>IF(SP_SUL!W253="","*",SP_SUL!W253)</f>
        <v xml:space="preserve">Execução de solda - Condicionado a temperatura </v>
      </c>
      <c r="U250" s="137">
        <f ca="1">_xlfn.XLOOKUP(G250&amp;$U$2,BS_CONTROLE[CHAVE],BS_CONTROLE[Quantidade_11],"-")</f>
        <v>2</v>
      </c>
      <c r="V250" s="137">
        <f ca="1">_xlfn.XLOOKUP(G250&amp;$V$2,BS_CONTROLE[CHAVE],BS_CONTROLE[Quantidade_11],"-")</f>
        <v>0</v>
      </c>
      <c r="W250" s="137">
        <f ca="1">_xlfn.XLOOKUP(G250&amp;$W$2,BS_CONTROLE[CHAVE],BS_CONTROLE[Quantidade_11],"-")</f>
        <v>0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*</v>
      </c>
      <c r="L251" s="139" t="str">
        <f>IF(SP_SUL!N254="","*",SP_SUL!N254)</f>
        <v>*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OPORTUNIDADE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ZBV-ZRX</v>
      </c>
      <c r="F253" s="145">
        <f>IF(SP_SUL!B256="","*",SP_SUL!B256)</f>
        <v>46064</v>
      </c>
      <c r="G253" s="145" t="str">
        <f>IF(SP_SUL!D256="","*",SP_SUL!D256)</f>
        <v>EXPANSÃO TURMA 1</v>
      </c>
      <c r="H253" s="145" t="str">
        <f>IF(SP_SUL!F256="","*",SP_SUL!F256)</f>
        <v>EXPANSÃO - SOLDA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ZCD</v>
      </c>
      <c r="L253" s="139" t="str">
        <f>IF(SP_SUL!N256="","*",SP_SUL!N256)</f>
        <v>ZCD1</v>
      </c>
      <c r="M253" s="140">
        <f>IF(SP_SUL!J256="","*",SP_SUL!J256)</f>
        <v>70</v>
      </c>
      <c r="N253" s="144">
        <f>IF(SP_SUL!K256="","*",SP_SUL!K256)</f>
        <v>113.6</v>
      </c>
      <c r="O253" s="144" t="str">
        <f>IF(SP_SUL!L256="","*",SP_SUL!L256)</f>
        <v>-</v>
      </c>
      <c r="P253" s="143">
        <f>IF(SP_SUL!O256="","*",SP_SUL!O256)</f>
        <v>0.375</v>
      </c>
      <c r="Q253" s="143">
        <f>IF(SP_SUL!P256="","*",SP_SUL!P256)</f>
        <v>6.25E-2</v>
      </c>
      <c r="R253" s="145" t="str">
        <f>IF(SP_SUL!Q256="","*",CONCATENATE(SP_SUL!Q256," ",SP_SUL!R256))</f>
        <v>1 Nº DE SOLDA</v>
      </c>
      <c r="S253" s="145" t="str">
        <f>IF(SP_SUL!V256="","*",SP_SUL!V256)</f>
        <v>Fabio</v>
      </c>
      <c r="T253" s="145" t="str">
        <f>IF(SP_SUL!W256="","*",SP_SUL!W256)</f>
        <v xml:space="preserve">Execução de solda - Condicionado a temperatura </v>
      </c>
      <c r="U253" s="137">
        <f ca="1">_xlfn.XLOOKUP(G253&amp;$U$2,BS_CONTROLE[CHAVE],BS_CONTROLE[Quantidade_11],"-")</f>
        <v>2</v>
      </c>
      <c r="V253" s="137">
        <f ca="1">_xlfn.XLOOKUP(G253&amp;$V$2,BS_CONTROLE[CHAVE],BS_CONTROLE[Quantidade_11],"-")</f>
        <v>0</v>
      </c>
      <c r="W253" s="137">
        <f ca="1">_xlfn.XLOOKUP(G253&amp;$W$2,BS_CONTROLE[CHAVE],BS_CONTROLE[Quantidade_11],"-")</f>
        <v>0</v>
      </c>
    </row>
    <row r="254" spans="1:23" hidden="1">
      <c r="A254" s="146" t="str">
        <f>IF(SP_SUL!Y257="","*",SP_SUL!Y257)</f>
        <v>OPORTUNIDADE</v>
      </c>
      <c r="B254" s="146" t="str">
        <f>IF(SP_SUL!X257="","*",SP_SUL!X257)</f>
        <v>Oportunidade</v>
      </c>
      <c r="C254" s="146" t="str">
        <f>IF(SP_SUL!Z257="","*",SP_SUL!Z257)</f>
        <v>*</v>
      </c>
      <c r="D254" s="139" t="str">
        <f>IF(SP_SUL!S257="","*",SP_SUL!S257)</f>
        <v>SP SUL</v>
      </c>
      <c r="E254" s="139" t="str">
        <f>IF(SP_SUL!T257="","*",SP_SUL!T257)</f>
        <v>ZBV-ZRX</v>
      </c>
      <c r="F254" s="145">
        <f>IF(SP_SUL!B257="","*",SP_SUL!B257)</f>
        <v>46064</v>
      </c>
      <c r="G254" s="145" t="str">
        <f>IF(SP_SUL!D257="","*",SP_SUL!D257)</f>
        <v>KLECIO (TP-699)</v>
      </c>
      <c r="H254" s="145" t="str">
        <f>IF(SP_SUL!F257="","*",SP_SUL!F257)</f>
        <v>PDM - SOLDA</v>
      </c>
      <c r="I254" s="145" t="str">
        <f>IF(SP_SUL!H257="","*",SP_SUL!H257)</f>
        <v>-</v>
      </c>
      <c r="J254" s="145" t="str">
        <f>IF(SP_SUL!I257="","*",SP_SUL!I257)</f>
        <v>-</v>
      </c>
      <c r="K254" s="139" t="str">
        <f>IF(SP_SUL!M257="","*",SP_SUL!M257)</f>
        <v>ZRX-ZRQ</v>
      </c>
      <c r="L254" s="139" t="str">
        <f>IF(SP_SUL!N257="","*",SP_SUL!N257)</f>
        <v>133ZRQ1</v>
      </c>
      <c r="M254" s="140">
        <f>IF(SP_SUL!J257="","*",SP_SUL!J257)</f>
        <v>70</v>
      </c>
      <c r="N254" s="144">
        <f>IF(SP_SUL!K257="","*",SP_SUL!K257)</f>
        <v>134.85</v>
      </c>
      <c r="O254" s="144" t="str">
        <f>IF(SP_SUL!L257="","*",SP_SUL!L257)</f>
        <v>*</v>
      </c>
      <c r="P254" s="143">
        <f>IF(SP_SUL!O257="","*",SP_SUL!O257)</f>
        <v>0.35416666666666669</v>
      </c>
      <c r="Q254" s="143">
        <f>IF(SP_SUL!P257="","*",SP_SUL!P257)</f>
        <v>6.25E-2</v>
      </c>
      <c r="R254" s="145" t="str">
        <f>IF(SP_SUL!Q257="","*",CONCATENATE(SP_SUL!Q257," ",SP_SUL!R257))</f>
        <v>1 Nº DE SOLDA</v>
      </c>
      <c r="S254" s="145" t="str">
        <f>IF(SP_SUL!V257="","*",SP_SUL!V257)</f>
        <v xml:space="preserve">Klecio </v>
      </c>
      <c r="T254" s="145" t="str">
        <f>IF(SP_SUL!W257="","*",SP_SUL!W257)</f>
        <v xml:space="preserve">Execução de solda - Condicionado a temperatura </v>
      </c>
      <c r="U254" s="137">
        <f ca="1">_xlfn.XLOOKUP(G254&amp;$U$2,BS_CONTROLE[CHAVE],BS_CONTROLE[Quantidade_11],"-")</f>
        <v>1</v>
      </c>
      <c r="V254" s="137">
        <f ca="1">_xlfn.XLOOKUP(G254&amp;$V$2,BS_CONTROLE[CHAVE],BS_CONTROLE[Quantidade_11],"-")</f>
        <v>1</v>
      </c>
      <c r="W254" s="137">
        <f ca="1">_xlfn.XLOOKUP(G254&amp;$W$2,BS_CONTROLE[CHAVE],BS_CONTROLE[Quantidade_11],"-")</f>
        <v>0</v>
      </c>
    </row>
    <row r="255" spans="1:23" hidden="1">
      <c r="A255" s="146" t="str">
        <f>IF(SP_SUL!Y258="","*",SP_SUL!Y258)</f>
        <v>*</v>
      </c>
      <c r="B255" s="146" t="str">
        <f>IF(SP_SUL!X258="","*",SP_SUL!X258)</f>
        <v>Oportunidade</v>
      </c>
      <c r="C255" s="146" t="str">
        <f>IF(SP_SUL!Z258="","*",SP_SUL!Z258)</f>
        <v>*</v>
      </c>
      <c r="D255" s="139" t="str">
        <f>IF(SP_SUL!S258="","*",SP_SUL!S258)</f>
        <v>SP SUL</v>
      </c>
      <c r="E255" s="139" t="str">
        <f>IF(SP_SUL!T258="","*",SP_SUL!T258)</f>
        <v>ZBV-ZRX</v>
      </c>
      <c r="F255" s="145" t="str">
        <f>IF(SP_SUL!B258="","*",SP_SUL!B258)</f>
        <v>*</v>
      </c>
      <c r="G255" s="145" t="str">
        <f>IF(SP_SUL!D258="","*",SP_SUL!D258)</f>
        <v>W58</v>
      </c>
      <c r="H255" s="145" t="str">
        <f>IF(SP_SUL!F258="","*",SP_SUL!F258)</f>
        <v>RECOLHIMENTO DE DORMENTE</v>
      </c>
      <c r="I255" s="145">
        <f>IF(SP_SUL!H258="","*",SP_SUL!H258)</f>
        <v>106109</v>
      </c>
      <c r="J255" s="145">
        <f>IF(SP_SUL!I258="","*",SP_SUL!I258)</f>
        <v>106109</v>
      </c>
      <c r="K255" s="139" t="str">
        <f>IF(SP_SUL!M258="","*",SP_SUL!M258)</f>
        <v>ZBM-ZHO</v>
      </c>
      <c r="L255" s="139" t="str">
        <f>IF(SP_SUL!N258="","*",SP_SUL!N258)</f>
        <v>K57ZHO</v>
      </c>
      <c r="M255" s="140">
        <f>IF(SP_SUL!J258="","*",SP_SUL!J258)</f>
        <v>68</v>
      </c>
      <c r="N255" s="144">
        <f>IF(SP_SUL!K258="","*",SP_SUL!K258)</f>
        <v>57</v>
      </c>
      <c r="O255" s="144">
        <f>IF(SP_SUL!L258="","*",SP_SUL!L258)</f>
        <v>53</v>
      </c>
      <c r="P255" s="143">
        <f>IF(SP_SUL!O258="","*",SP_SUL!O258)</f>
        <v>0.33333333333333331</v>
      </c>
      <c r="Q255" s="143">
        <f>IF(SP_SUL!P258="","*",SP_SUL!P258)</f>
        <v>4.1666666666666664E-2</v>
      </c>
      <c r="R255" s="145" t="str">
        <f>IF(SP_SUL!Q258="","*",CONCATENATE(SP_SUL!Q258," ",SP_SUL!R258))</f>
        <v>100 Nº DE PEÇAS</v>
      </c>
      <c r="S255" s="145" t="str">
        <f>IF(SP_SUL!V258="","*",SP_SUL!V258)</f>
        <v>Israel</v>
      </c>
      <c r="T255" s="145" t="str">
        <f>IF(SP_SUL!W258="","*",SP_SUL!W258)</f>
        <v xml:space="preserve">Recolhimento de dormentes  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46064</v>
      </c>
      <c r="G256" s="145" t="str">
        <f>IF(SP_SUL!D259="","*",SP_SUL!D259)</f>
        <v>E42</v>
      </c>
      <c r="H256" s="145" t="str">
        <f>IF(SP_SUL!F259="","*",SP_SUL!F259)</f>
        <v>TRILHEIRO - DESCARGA</v>
      </c>
      <c r="I256" s="145" t="str">
        <f>IF(SP_SUL!H259="","*",SP_SUL!H259)</f>
        <v>ZBV3</v>
      </c>
      <c r="J256" s="145" t="str">
        <f>IF(SP_SUL!I259="","*",SP_SUL!I259)</f>
        <v>ZBV3</v>
      </c>
      <c r="K256" s="139" t="str">
        <f>IF(SP_SUL!M259="","*",SP_SUL!M259)</f>
        <v>ZBM</v>
      </c>
      <c r="L256" s="139" t="str">
        <f>IF(SP_SUL!N259="","*",SP_SUL!N259)</f>
        <v>ZBM1</v>
      </c>
      <c r="M256" s="140">
        <f>IF(SP_SUL!J259="","*",SP_SUL!J259)</f>
        <v>68</v>
      </c>
      <c r="N256" s="144">
        <f>IF(SP_SUL!K259="","*",SP_SUL!K259)</f>
        <v>54.96</v>
      </c>
      <c r="O256" s="144">
        <f>IF(SP_SUL!L259="","*",SP_SUL!L259)</f>
        <v>56</v>
      </c>
      <c r="P256" s="143">
        <f>IF(SP_SUL!O259="","*",SP_SUL!O259)</f>
        <v>0.45833333333333331</v>
      </c>
      <c r="Q256" s="143">
        <f>IF(SP_SUL!P259="","*",SP_SUL!P259)</f>
        <v>8.3333333333333329E-2</v>
      </c>
      <c r="R256" s="145" t="str">
        <f>IF(SP_SUL!Q259="","*",CONCATENATE(SP_SUL!Q259," ",SP_SUL!R259))</f>
        <v>1560 M</v>
      </c>
      <c r="S256" s="145" t="str">
        <f>IF(SP_SUL!V259="","*",SP_SUL!V259)</f>
        <v>Israel</v>
      </c>
      <c r="T256" s="145" t="str">
        <f>IF(SP_SUL!W259="","*",SP_SUL!W259)</f>
        <v>Descarga de trilho</v>
      </c>
      <c r="U256" s="137">
        <f ca="1">_xlfn.XLOOKUP(G256&amp;$U$2,BS_CONTROLE[CHAVE],BS_CONTROLE[Quantidade_11],"-")</f>
        <v>0</v>
      </c>
      <c r="V256" s="137">
        <f ca="1">_xlfn.XLOOKUP(G256&amp;$V$2,BS_CONTROLE[CHAVE],BS_CONTROLE[Quantidade_11],"-")</f>
        <v>0</v>
      </c>
      <c r="W256" s="137">
        <f ca="1">_xlfn.XLOOKUP(G256&amp;$W$2,BS_CONTROLE[CHAVE],BS_CONTROLE[Quantidade_11],"-")</f>
        <v>0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-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46064</v>
      </c>
      <c r="G258" s="145" t="str">
        <f>IF(SP_SUL!D261="","*",SP_SUL!D261)</f>
        <v>EDSON (TP-780)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ZDS-ZQB</v>
      </c>
      <c r="L258" s="139" t="str">
        <f>IF(SP_SUL!N261="","*",SP_SUL!N261)</f>
        <v>ZDS2482</v>
      </c>
      <c r="M258" s="140">
        <f>IF(SP_SUL!J261="","*",SP_SUL!J261)</f>
        <v>56</v>
      </c>
      <c r="N258" s="144">
        <f>IF(SP_SUL!K261="","*",SP_SUL!K261)</f>
        <v>243.3</v>
      </c>
      <c r="O258" s="144" t="str">
        <f>IF(SP_SUL!L261="","*",SP_SUL!L261)</f>
        <v>-</v>
      </c>
      <c r="P258" s="143">
        <f>IF(SP_SUL!O261="","*",SP_SUL!O261)</f>
        <v>0.39583333333333331</v>
      </c>
      <c r="Q258" s="143">
        <f>IF(SP_SUL!P261="","*",SP_SUL!P261)</f>
        <v>8.3333333333333329E-2</v>
      </c>
      <c r="R258" s="145" t="str">
        <f>IF(SP_SUL!Q261="","*",CONCATENATE(SP_SUL!Q261," ",SP_SUL!R261))</f>
        <v>40 Nº DE DORMENTES</v>
      </c>
      <c r="S258" s="145" t="str">
        <f>IF(SP_SUL!V261="","*",SP_SUL!V261)</f>
        <v xml:space="preserve">Edson </v>
      </c>
      <c r="T258" s="145" t="str">
        <f>IF(SP_SUL!W261="","*",SP_SUL!W261)</f>
        <v xml:space="preserve">PDM - Substituição de dormentes </v>
      </c>
      <c r="U258" s="137" t="str">
        <f ca="1">_xlfn.XLOOKUP(G258&amp;$U$2,BS_CONTROLE[CHAVE],BS_CONTROLE[Quantidade_11],"-")</f>
        <v>-</v>
      </c>
      <c r="V258" s="137">
        <f ca="1">_xlfn.XLOOKUP(G258&amp;$V$2,BS_CONTROLE[CHAVE],BS_CONTROLE[Quantidade_11],"-")</f>
        <v>0</v>
      </c>
      <c r="W258" s="137">
        <f ca="1">_xlfn.XLOOKUP(G258&amp;$W$2,BS_CONTROLE[CHAVE],BS_CONTROLE[Quantidade_11],"-")</f>
        <v>0</v>
      </c>
    </row>
    <row r="259" spans="1:23" hidden="1">
      <c r="A259" s="146" t="str">
        <f>IF(SP_SUL!Y262="","*",SP_SUL!Y262)</f>
        <v>SIM</v>
      </c>
      <c r="B259" s="146" t="str">
        <f>IF(SP_SUL!X262="","*",SP_SUL!X262)</f>
        <v>Contrato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46064</v>
      </c>
      <c r="G259" s="145" t="str">
        <f>IF(SP_SUL!D262="","*",SP_SUL!D262)</f>
        <v>V93</v>
      </c>
      <c r="H259" s="145" t="str">
        <f>IF(SP_SUL!F262="","*",SP_SUL!F262)</f>
        <v>MECANIZAÇÃO - SOCADORA</v>
      </c>
      <c r="I259" s="145" t="str">
        <f>IF(SP_SUL!H262="","*",SP_SUL!H262)</f>
        <v>ZYU1</v>
      </c>
      <c r="J259" s="145" t="str">
        <f>IF(SP_SUL!I262="","*",SP_SUL!I262)</f>
        <v>ZYU1</v>
      </c>
      <c r="K259" s="139" t="str">
        <f>IF(SP_SUL!M262="","*",SP_SUL!M262)</f>
        <v>ZYU-ZST</v>
      </c>
      <c r="L259" s="139" t="str">
        <f>IF(SP_SUL!N262="","*",SP_SUL!N262)</f>
        <v>ZYU206</v>
      </c>
      <c r="M259" s="140">
        <f>IF(SP_SUL!J262="","*",SP_SUL!J262)</f>
        <v>56</v>
      </c>
      <c r="N259" s="144">
        <f>IF(SP_SUL!K262="","*",SP_SUL!K262)</f>
        <v>204.5</v>
      </c>
      <c r="O259" s="144">
        <f>IF(SP_SUL!L262="","*",SP_SUL!L262)</f>
        <v>205.5</v>
      </c>
      <c r="P259" s="143">
        <f>IF(SP_SUL!O262="","*",SP_SUL!O262)</f>
        <v>0.375</v>
      </c>
      <c r="Q259" s="143">
        <f>IF(SP_SUL!P262="","*",SP_SUL!P262)</f>
        <v>0.125</v>
      </c>
      <c r="R259" s="145" t="str">
        <f>IF(SP_SUL!Q262="","*",CONCATENATE(SP_SUL!Q262," ",SP_SUL!R262))</f>
        <v>300 M</v>
      </c>
      <c r="S259" s="145" t="str">
        <f>IF(SP_SUL!V262="","*",SP_SUL!V262)</f>
        <v>Antonioni</v>
      </c>
      <c r="T259" s="145" t="str">
        <f>IF(SP_SUL!W262="","*",SP_SUL!W262)</f>
        <v xml:space="preserve">Socaria mecanizada </v>
      </c>
      <c r="U259" s="137">
        <f ca="1">_xlfn.XLOOKUP(G259&amp;$U$2,BS_CONTROLE[CHAVE],BS_CONTROLE[Quantidade_11],"-")</f>
        <v>0</v>
      </c>
      <c r="V259" s="137">
        <f ca="1">_xlfn.XLOOKUP(G259&amp;$V$2,BS_CONTROLE[CHAVE],BS_CONTROLE[Quantidade_11],"-")</f>
        <v>0</v>
      </c>
      <c r="W259" s="137">
        <f ca="1">_xlfn.XLOOKUP(G259&amp;$W$2,BS_CONTROLE[CHAVE],BS_CONTROLE[Quantidade_11],"-")</f>
        <v>580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46064</v>
      </c>
      <c r="G260" s="145" t="str">
        <f>IF(SP_SUL!D263="","*",SP_SUL!D263)</f>
        <v>ROGÉRIO (TP-730)</v>
      </c>
      <c r="H260" s="145" t="str">
        <f>IF(SP_SUL!F263="","*",SP_SUL!F263)</f>
        <v>PDM - SUBSTITUIÇÃO - DORMENTE</v>
      </c>
      <c r="I260" s="145" t="str">
        <f>IF(SP_SUL!H263="","*",SP_SUL!H263)</f>
        <v>-</v>
      </c>
      <c r="J260" s="145" t="str">
        <f>IF(SP_SUL!I263="","*",SP_SUL!I263)</f>
        <v>-</v>
      </c>
      <c r="K260" s="139" t="str">
        <f>IF(SP_SUL!M263="","*",SP_SUL!M263)</f>
        <v>ZYU-ZST</v>
      </c>
      <c r="L260" s="139" t="str">
        <f>IF(SP_SUL!N263="","*",SP_SUL!N263)</f>
        <v>ZYU206</v>
      </c>
      <c r="M260" s="140">
        <f>IF(SP_SUL!J263="","*",SP_SUL!J263)</f>
        <v>56</v>
      </c>
      <c r="N260" s="144">
        <f>IF(SP_SUL!K263="","*",SP_SUL!K263)</f>
        <v>205</v>
      </c>
      <c r="O260" s="144" t="str">
        <f>IF(SP_SUL!L263="","*",SP_SUL!L263)</f>
        <v>-</v>
      </c>
      <c r="P260" s="143">
        <f>IF(SP_SUL!O263="","*",SP_SUL!O263)</f>
        <v>0.39583333333333331</v>
      </c>
      <c r="Q260" s="143">
        <f>IF(SP_SUL!P263="","*",SP_SUL!P263)</f>
        <v>8.3333333333333329E-2</v>
      </c>
      <c r="R260" s="145" t="str">
        <f>IF(SP_SUL!Q263="","*",CONCATENATE(SP_SUL!Q263," ",SP_SUL!R263))</f>
        <v>40 Nº DE DORMENTES</v>
      </c>
      <c r="S260" s="145" t="str">
        <f>IF(SP_SUL!V263="","*",SP_SUL!V263)</f>
        <v>Rogerio</v>
      </c>
      <c r="T260" s="145" t="str">
        <f>IF(SP_SUL!W263="","*",SP_SUL!W263)</f>
        <v>PDM - Substituição de dormentes</v>
      </c>
      <c r="U260" s="137">
        <f ca="1">_xlfn.XLOOKUP(G260&amp;$U$2,BS_CONTROLE[CHAVE],BS_CONTROLE[Quantidade_11],"-")</f>
        <v>0</v>
      </c>
      <c r="V260" s="137">
        <f ca="1">_xlfn.XLOOKUP(G260&amp;$V$2,BS_CONTROLE[CHAVE],BS_CONTROLE[Quantidade_11],"-")</f>
        <v>0</v>
      </c>
      <c r="W260" s="137">
        <f ca="1">_xlfn.XLOOKUP(G260&amp;$W$2,BS_CONTROLE[CHAVE],BS_CONTROLE[Quantidade_11],"-")</f>
        <v>22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46064</v>
      </c>
      <c r="G261" s="145" t="str">
        <f>IF(SP_SUL!D264="","*",SP_SUL!D264)</f>
        <v>W59</v>
      </c>
      <c r="H261" s="145" t="str">
        <f>IF(SP_SUL!F264="","*",SP_SUL!F264)</f>
        <v>PDM - DESCARGA - DORMENTE</v>
      </c>
      <c r="I261" s="145" t="str">
        <f>IF(SP_SUL!H264="","*",SP_SUL!H264)</f>
        <v>ZYU1</v>
      </c>
      <c r="J261" s="145" t="str">
        <f>IF(SP_SUL!I264="","*",SP_SUL!I264)</f>
        <v>ZYU1</v>
      </c>
      <c r="K261" s="139" t="str">
        <f>IF(SP_SUL!M264="","*",SP_SUL!M264)</f>
        <v>ZYU</v>
      </c>
      <c r="L261" s="139" t="str">
        <f>IF(SP_SUL!N264="","*",SP_SUL!N264)</f>
        <v>ZYU1 / ZFY1981</v>
      </c>
      <c r="M261" s="140">
        <f>IF(SP_SUL!J264="","*",SP_SUL!J264)</f>
        <v>49</v>
      </c>
      <c r="N261" s="144">
        <f>IF(SP_SUL!K264="","*",SP_SUL!K264)</f>
        <v>203.57</v>
      </c>
      <c r="O261" s="144">
        <f>IF(SP_SUL!L264="","*",SP_SUL!L264)</f>
        <v>198.57</v>
      </c>
      <c r="P261" s="143">
        <f>IF(SP_SUL!O264="","*",SP_SUL!O264)</f>
        <v>0.35416666666666669</v>
      </c>
      <c r="Q261" s="143">
        <f>IF(SP_SUL!P264="","*",SP_SUL!P264)</f>
        <v>6.25E-2</v>
      </c>
      <c r="R261" s="145" t="str">
        <f>IF(SP_SUL!Q264="","*",CONCATENATE(SP_SUL!Q264," ",SP_SUL!R264))</f>
        <v>415 Nº DE DORMENTES</v>
      </c>
      <c r="S261" s="145" t="str">
        <f>IF(SP_SUL!V264="","*",SP_SUL!V264)</f>
        <v>Henrique</v>
      </c>
      <c r="T261" s="145" t="str">
        <f>IF(SP_SUL!W264="","*",SP_SUL!W264)</f>
        <v>PDM - Descarga de dormentes</v>
      </c>
      <c r="U261" s="137">
        <f ca="1">_xlfn.XLOOKUP(G261&amp;$U$2,BS_CONTROLE[CHAVE],BS_CONTROLE[Quantidade_11],"-")</f>
        <v>460</v>
      </c>
      <c r="V261" s="137">
        <f ca="1">_xlfn.XLOOKUP(G261&amp;$V$2,BS_CONTROLE[CHAVE],BS_CONTROLE[Quantidade_11],"-")</f>
        <v>0</v>
      </c>
      <c r="W261" s="137">
        <f ca="1">_xlfn.XLOOKUP(G261&amp;$W$2,BS_CONTROLE[CHAVE],BS_CONTROLE[Quantidade_11],"-")</f>
        <v>300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46064</v>
      </c>
      <c r="G262" s="145" t="str">
        <f>IF(SP_SUL!D265="","*",SP_SUL!D265)</f>
        <v>ROBSON (TP-729)</v>
      </c>
      <c r="H262" s="145" t="str">
        <f>IF(SP_SUL!F265="","*",SP_SUL!F265)</f>
        <v>PDM - SUBSTITUIÇÃO - DORMENTE</v>
      </c>
      <c r="I262" s="145" t="str">
        <f>IF(SP_SUL!H265="","*",SP_SUL!H265)</f>
        <v>-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 t="str">
        <f>IF(SP_SUL!L265="","*",SP_SUL!L265)</f>
        <v>-</v>
      </c>
      <c r="P262" s="143">
        <f>IF(SP_SUL!O265="","*",SP_SUL!O265)</f>
        <v>0.39583333333333331</v>
      </c>
      <c r="Q262" s="143">
        <f>IF(SP_SUL!P265="","*",SP_SUL!P265)</f>
        <v>8.3333333333333329E-2</v>
      </c>
      <c r="R262" s="145" t="str">
        <f>IF(SP_SUL!Q265="","*",CONCATENATE(SP_SUL!Q265," ",SP_SUL!R265))</f>
        <v>40 Nº DE DORMENTES</v>
      </c>
      <c r="S262" s="145" t="str">
        <f>IF(SP_SUL!V265="","*",SP_SUL!V265)</f>
        <v>Robson</v>
      </c>
      <c r="T262" s="145" t="str">
        <f>IF(SP_SUL!W265="","*",SP_SUL!W265)</f>
        <v>PDM - Substituição de dormentes</v>
      </c>
      <c r="U262" s="137">
        <f ca="1">_xlfn.XLOOKUP(G262&amp;$U$2,BS_CONTROLE[CHAVE],BS_CONTROLE[Quantidade_11],"-")</f>
        <v>0</v>
      </c>
      <c r="V262" s="137">
        <f ca="1">_xlfn.XLOOKUP(G262&amp;$V$2,BS_CONTROLE[CHAVE],BS_CONTROLE[Quantidade_11],"-")</f>
        <v>0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ZKE-ZEV</v>
      </c>
      <c r="F264" s="145">
        <f>IF(SP_SUL!B267="","*",SP_SUL!B267)</f>
        <v>46064</v>
      </c>
      <c r="G264" s="145" t="str">
        <f>IF(SP_SUL!D267="","*",SP_SUL!D267)</f>
        <v>E17</v>
      </c>
      <c r="H264" s="145" t="str">
        <f>IF(SP_SUL!F267="","*",SP_SUL!F267)</f>
        <v>CAMINHÃO DE SOLDA</v>
      </c>
      <c r="I264" s="145" t="str">
        <f>IF(SP_SUL!H267="","*",SP_SUL!H267)</f>
        <v>102ZKW2</v>
      </c>
      <c r="J264" s="145" t="str">
        <f>IF(SP_SUL!I267="","*",SP_SUL!I267)</f>
        <v>102ZKW2</v>
      </c>
      <c r="K264" s="139" t="str">
        <f>IF(SP_SUL!M267="","*",SP_SUL!M267)</f>
        <v>ZKW-ZLU</v>
      </c>
      <c r="L264" s="139" t="str">
        <f>IF(SP_SUL!N267="","*",SP_SUL!N267)</f>
        <v>102ZKW2</v>
      </c>
      <c r="M264" s="140">
        <f>IF(SP_SUL!J267="","*",SP_SUL!J267)</f>
        <v>55</v>
      </c>
      <c r="N264" s="144">
        <f>IF(SP_SUL!K267="","*",SP_SUL!K267)</f>
        <v>100.56100000000001</v>
      </c>
      <c r="O264" s="144">
        <f>IF(SP_SUL!L267="","*",SP_SUL!L267)</f>
        <v>100.88200000000001</v>
      </c>
      <c r="P264" s="143">
        <f>IF(SP_SUL!O267="","*",SP_SUL!O267)</f>
        <v>0.41666666666666669</v>
      </c>
      <c r="Q264" s="143">
        <f>IF(SP_SUL!P267="","*",SP_SUL!P267)</f>
        <v>0.125</v>
      </c>
      <c r="R264" s="145" t="str">
        <f>IF(SP_SUL!Q267="","*",CONCATENATE(SP_SUL!Q267," ",SP_SUL!R267))</f>
        <v>2 Nº DE SOLDA</v>
      </c>
      <c r="S264" s="145" t="str">
        <f>IF(SP_SUL!V267="","*",SP_SUL!V267)</f>
        <v>Higor</v>
      </c>
      <c r="T264" s="145" t="str">
        <f>IF(SP_SUL!W267="","*",SP_SUL!W267)</f>
        <v>Caminhão de solda</v>
      </c>
      <c r="U264" s="137">
        <f ca="1">_xlfn.XLOOKUP(G264&amp;$U$2,BS_CONTROLE[CHAVE],BS_CONTROLE[Quantidade_11],"-")</f>
        <v>0</v>
      </c>
      <c r="V264" s="137">
        <f ca="1">_xlfn.XLOOKUP(G264&amp;$V$2,BS_CONTROLE[CHAVE],BS_CONTROLE[Quantidade_11],"-")</f>
        <v>0</v>
      </c>
      <c r="W264" s="137">
        <f ca="1">_xlfn.XLOOKUP(G264&amp;$W$2,BS_CONTROLE[CHAVE],BS_CONTROLE[Quantidade_11],"-")</f>
        <v>0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ZKE-ZEV</v>
      </c>
      <c r="F265" s="145">
        <f>IF(SP_SUL!B268="","*",SP_SUL!B268)</f>
        <v>46064</v>
      </c>
      <c r="G265" s="145" t="str">
        <f>IF(SP_SUL!D268="","*",SP_SUL!D268)</f>
        <v>EDSON (TP-719)</v>
      </c>
      <c r="H265" s="145" t="str">
        <f>IF(SP_SUL!F268="","*",SP_SUL!F268)</f>
        <v>PDM - SUBSTITUIÇÃO - TRILHO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ZKW-ZLU</v>
      </c>
      <c r="L265" s="139" t="str">
        <f>IF(SP_SUL!N268="","*",SP_SUL!N268)</f>
        <v>102ZKW2</v>
      </c>
      <c r="M265" s="140">
        <f>IF(SP_SUL!J268="","*",SP_SUL!J268)</f>
        <v>55</v>
      </c>
      <c r="N265" s="144">
        <f>IF(SP_SUL!K268="","*",SP_SUL!K268)</f>
        <v>102</v>
      </c>
      <c r="O265" s="144" t="str">
        <f>IF(SP_SUL!L268="","*",SP_SUL!L268)</f>
        <v>-</v>
      </c>
      <c r="P265" s="143">
        <f>IF(SP_SUL!O268="","*",SP_SUL!O268)</f>
        <v>0.45833333333333331</v>
      </c>
      <c r="Q265" s="143">
        <f>IF(SP_SUL!P268="","*",SP_SUL!P268)</f>
        <v>8.3333333333333329E-2</v>
      </c>
      <c r="R265" s="145" t="str">
        <f>IF(SP_SUL!Q268="","*",CONCATENATE(SP_SUL!Q268," ",SP_SUL!R268))</f>
        <v>312 M</v>
      </c>
      <c r="S265" s="145" t="str">
        <f>IF(SP_SUL!V268="","*",SP_SUL!V268)</f>
        <v>Felipe</v>
      </c>
      <c r="T265" s="145" t="str">
        <f>IF(SP_SUL!W268="","*",SP_SUL!W268)</f>
        <v>PDM - Substituição de trilho</v>
      </c>
      <c r="U265" s="137" t="str">
        <f ca="1">_xlfn.XLOOKUP(G265&amp;$U$2,BS_CONTROLE[CHAVE],BS_CONTROLE[Quantidade_11],"-")</f>
        <v>-</v>
      </c>
      <c r="V265" s="137">
        <f ca="1">_xlfn.XLOOKUP(G265&amp;$V$2,BS_CONTROLE[CHAVE],BS_CONTROLE[Quantidade_11],"-")</f>
        <v>312</v>
      </c>
      <c r="W265" s="137">
        <f ca="1">_xlfn.XLOOKUP(G265&amp;$W$2,BS_CONTROLE[CHAVE],BS_CONTROLE[Quantidade_11],"-")</f>
        <v>0</v>
      </c>
    </row>
    <row r="266" spans="1:23" hidden="1">
      <c r="A266" s="146" t="str">
        <f>IF(SP_SUL!Y269="","*",SP_SUL!Y269)</f>
        <v>OPORTUNIDADE</v>
      </c>
      <c r="B266" s="146" t="str">
        <f>IF(SP_SUL!X269="","*",SP_SUL!X269)</f>
        <v>Oportunidade</v>
      </c>
      <c r="C266" s="146" t="str">
        <f>IF(SP_SUL!Z269="","*",SP_SUL!Z269)</f>
        <v>*</v>
      </c>
      <c r="D266" s="139" t="str">
        <f>IF(SP_SUL!S269="","*",SP_SUL!S269)</f>
        <v>SP SUL</v>
      </c>
      <c r="E266" s="139" t="str">
        <f>IF(SP_SUL!T269="","*",SP_SUL!T269)</f>
        <v>ZKE-ZEV</v>
      </c>
      <c r="F266" s="145">
        <f>IF(SP_SUL!B269="","*",SP_SUL!B269)</f>
        <v>46064</v>
      </c>
      <c r="G266" s="145" t="str">
        <f>IF(SP_SUL!D269="","*",SP_SUL!D269)</f>
        <v>CLEBISON (TP-728)</v>
      </c>
      <c r="H266" s="145" t="str">
        <f>IF(SP_SUL!F269="","*",SP_SUL!F269)</f>
        <v>PDM - SOLDA</v>
      </c>
      <c r="I266" s="145" t="str">
        <f>IF(SP_SUL!H269="","*",SP_SUL!H269)</f>
        <v>-</v>
      </c>
      <c r="J266" s="145" t="str">
        <f>IF(SP_SUL!I269="","*",SP_SUL!I269)</f>
        <v>-</v>
      </c>
      <c r="K266" s="139" t="str">
        <f>IF(SP_SUL!M269="","*",SP_SUL!M269)</f>
        <v>ZKW-ZLU</v>
      </c>
      <c r="L266" s="139">
        <f>IF(SP_SUL!N269="","*",SP_SUL!N269)</f>
        <v>1051032</v>
      </c>
      <c r="M266" s="140">
        <f>IF(SP_SUL!J269="","*",SP_SUL!J269)</f>
        <v>55</v>
      </c>
      <c r="N266" s="144">
        <f>IF(SP_SUL!K269="","*",SP_SUL!K269)</f>
        <v>104</v>
      </c>
      <c r="O266" s="144" t="str">
        <f>IF(SP_SUL!L269="","*",SP_SUL!L269)</f>
        <v>-</v>
      </c>
      <c r="P266" s="143">
        <f>IF(SP_SUL!O269="","*",SP_SUL!O269)</f>
        <v>0.45833333333333331</v>
      </c>
      <c r="Q266" s="143">
        <f>IF(SP_SUL!P269="","*",SP_SUL!P269)</f>
        <v>8.3333333333333329E-2</v>
      </c>
      <c r="R266" s="145" t="str">
        <f>IF(SP_SUL!Q269="","*",CONCATENATE(SP_SUL!Q269," ",SP_SUL!R269))</f>
        <v>1 Nº DE SOLDA</v>
      </c>
      <c r="S266" s="145" t="str">
        <f>IF(SP_SUL!V269="","*",SP_SUL!V269)</f>
        <v>Felipe</v>
      </c>
      <c r="T266" s="145" t="str">
        <f>IF(SP_SUL!W269="","*",SP_SUL!W269)</f>
        <v xml:space="preserve">Execução de solda - Condicionado a temperatura </v>
      </c>
      <c r="U266" s="137">
        <f ca="1">_xlfn.XLOOKUP(G266&amp;$U$2,BS_CONTROLE[CHAVE],BS_CONTROLE[Quantidade_11],"-")</f>
        <v>0</v>
      </c>
      <c r="V266" s="137">
        <f ca="1">_xlfn.XLOOKUP(G266&amp;$V$2,BS_CONTROLE[CHAVE],BS_CONTROLE[Quantidade_11],"-")</f>
        <v>0</v>
      </c>
      <c r="W266" s="137">
        <f ca="1">_xlfn.XLOOKUP(G266&amp;$W$2,BS_CONTROLE[CHAVE],BS_CONTROLE[Quantidade_11],"-")</f>
        <v>0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46064</v>
      </c>
      <c r="G267" s="145" t="str">
        <f>IF(SP_SUL!D270="","*",SP_SUL!D270)</f>
        <v>ISMAEL(TP-726)</v>
      </c>
      <c r="H267" s="145" t="str">
        <f>IF(SP_SUL!F270="","*",SP_SUL!F270)</f>
        <v>PDM - SOLDA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ZKW-ZLU</v>
      </c>
      <c r="L267" s="139">
        <f>IF(SP_SUL!N270="","*",SP_SUL!N270)</f>
        <v>1051032</v>
      </c>
      <c r="M267" s="140">
        <f>IF(SP_SUL!J270="","*",SP_SUL!J270)</f>
        <v>55</v>
      </c>
      <c r="N267" s="144">
        <f>IF(SP_SUL!K270="","*",SP_SUL!K270)</f>
        <v>104</v>
      </c>
      <c r="O267" s="144" t="str">
        <f>IF(SP_SUL!L270="","*",SP_SUL!L270)</f>
        <v>-</v>
      </c>
      <c r="P267" s="143">
        <f>IF(SP_SUL!O270="","*",SP_SUL!O270)</f>
        <v>0.45833333333333331</v>
      </c>
      <c r="Q267" s="143">
        <f>IF(SP_SUL!P270="","*",SP_SUL!P270)</f>
        <v>8.3333333333333329E-2</v>
      </c>
      <c r="R267" s="145" t="str">
        <f>IF(SP_SUL!Q270="","*",CONCATENATE(SP_SUL!Q270," ",SP_SUL!R270))</f>
        <v>1 Nº DE SOLDA</v>
      </c>
      <c r="S267" s="145" t="str">
        <f>IF(SP_SUL!V270="","*",SP_SUL!V270)</f>
        <v>Felipe</v>
      </c>
      <c r="T267" s="145" t="str">
        <f>IF(SP_SUL!W270="","*",SP_SUL!W270)</f>
        <v xml:space="preserve">Execução de solda - Condicionado a temperatura </v>
      </c>
      <c r="U267" s="137">
        <f ca="1">_xlfn.XLOOKUP(G267&amp;$U$2,BS_CONTROLE[CHAVE],BS_CONTROLE[Quantidade_11],"-")</f>
        <v>0</v>
      </c>
      <c r="V267" s="137">
        <f ca="1">_xlfn.XLOOKUP(G267&amp;$V$2,BS_CONTROLE[CHAVE],BS_CONTROLE[Quantidade_11],"-")</f>
        <v>0</v>
      </c>
      <c r="W267" s="137">
        <f ca="1">_xlfn.XLOOKUP(G267&amp;$W$2,BS_CONTROLE[CHAVE],BS_CONTROLE[Quantidade_11],"-")</f>
        <v>0</v>
      </c>
    </row>
    <row r="268" spans="1:23" hidden="1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46064</v>
      </c>
      <c r="G268" s="145" t="str">
        <f>IF(SP_SUL!D271="","*",SP_SUL!D271)</f>
        <v>V89</v>
      </c>
      <c r="H268" s="145" t="str">
        <f>IF(SP_SUL!F271="","*",SP_SUL!F271)</f>
        <v>MECANIZAÇÃO - SOCADORA</v>
      </c>
      <c r="I268" s="145" t="str">
        <f>IF(SP_SUL!H271="","*",SP_SUL!H271)</f>
        <v>102ZKW2</v>
      </c>
      <c r="J268" s="145" t="str">
        <f>IF(SP_SUL!I271="","*",SP_SUL!I271)</f>
        <v>102ZKW2</v>
      </c>
      <c r="K268" s="139" t="str">
        <f>IF(SP_SUL!M271="","*",SP_SUL!M271)</f>
        <v>ZKW-ZLU</v>
      </c>
      <c r="L268" s="139" t="str">
        <f>IF(SP_SUL!N271="","*",SP_SUL!N271)</f>
        <v>ZLU1052</v>
      </c>
      <c r="M268" s="140">
        <f>IF(SP_SUL!J271="","*",SP_SUL!J271)</f>
        <v>55</v>
      </c>
      <c r="N268" s="144">
        <f>IF(SP_SUL!K271="","*",SP_SUL!K271)</f>
        <v>106</v>
      </c>
      <c r="O268" s="144" t="str">
        <f>IF(SP_SUL!L271="","*",SP_SUL!L271)</f>
        <v>-</v>
      </c>
      <c r="P268" s="143">
        <f>IF(SP_SUL!O271="","*",SP_SUL!O271)</f>
        <v>0.41666666666666669</v>
      </c>
      <c r="Q268" s="143">
        <f>IF(SP_SUL!P271="","*",SP_SUL!P271)</f>
        <v>8.3333333333333329E-2</v>
      </c>
      <c r="R268" s="145" t="str">
        <f>IF(SP_SUL!Q271="","*",CONCATENATE(SP_SUL!Q271," ",SP_SUL!R271))</f>
        <v>480 M</v>
      </c>
      <c r="S268" s="145" t="str">
        <f>IF(SP_SUL!V271="","*",SP_SUL!V271)</f>
        <v>Antonioni</v>
      </c>
      <c r="T268" s="145" t="str">
        <f>IF(SP_SUL!W271="","*",SP_SUL!W271)</f>
        <v xml:space="preserve">Socaria mecanizada </v>
      </c>
      <c r="U268" s="137">
        <f ca="1">_xlfn.XLOOKUP(G268&amp;$U$2,BS_CONTROLE[CHAVE],BS_CONTROLE[Quantidade_11],"-")</f>
        <v>0</v>
      </c>
      <c r="V268" s="137">
        <f ca="1">_xlfn.XLOOKUP(G268&amp;$V$2,BS_CONTROLE[CHAVE],BS_CONTROLE[Quantidade_11],"-")</f>
        <v>810</v>
      </c>
      <c r="W268" s="137">
        <f ca="1">_xlfn.XLOOKUP(G268&amp;$W$2,BS_CONTROLE[CHAVE],BS_CONTROLE[Quantidade_11],"-")</f>
        <v>0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46064</v>
      </c>
      <c r="G269" s="145" t="str">
        <f>IF(SP_SUL!D272="","*",SP_SUL!D272)</f>
        <v>W60</v>
      </c>
      <c r="H269" s="145" t="str">
        <f>IF(SP_SUL!F272="","*",SP_SUL!F272)</f>
        <v>PDM - DESCARGA - DORMENTE</v>
      </c>
      <c r="I269" s="145" t="str">
        <f>IF(SP_SUL!H272="","*",SP_SUL!H272)</f>
        <v>ZEM1302</v>
      </c>
      <c r="J269" s="145" t="str">
        <f>IF(SP_SUL!I272="","*",SP_SUL!I272)</f>
        <v>102ZKW2</v>
      </c>
      <c r="K269" s="139" t="str">
        <f>IF(SP_SUL!M272="","*",SP_SUL!M272)</f>
        <v>ZLU-ZWI</v>
      </c>
      <c r="L269" s="139" t="str">
        <f>IF(SP_SUL!N272="","*",SP_SUL!N272)</f>
        <v>ZWI1131</v>
      </c>
      <c r="M269" s="140">
        <f>IF(SP_SUL!J272="","*",SP_SUL!J272)</f>
        <v>48</v>
      </c>
      <c r="N269" s="144">
        <f>IF(SP_SUL!K272="","*",SP_SUL!K272)</f>
        <v>118</v>
      </c>
      <c r="O269" s="144">
        <f>IF(SP_SUL!L272="","*",SP_SUL!L272)</f>
        <v>113.3</v>
      </c>
      <c r="P269" s="143">
        <f>IF(SP_SUL!O272="","*",SP_SUL!O272)</f>
        <v>0.35416666666666669</v>
      </c>
      <c r="Q269" s="143">
        <f>IF(SP_SUL!P272="","*",SP_SUL!P272)</f>
        <v>5.5555555555555552E-2</v>
      </c>
      <c r="R269" s="145" t="str">
        <f>IF(SP_SUL!Q272="","*",CONCATENATE(SP_SUL!Q272," ",SP_SUL!R272))</f>
        <v>45 Nº DE DORMENTES</v>
      </c>
      <c r="S269" s="145" t="str">
        <f>IF(SP_SUL!V272="","*",SP_SUL!V272)</f>
        <v>Felipe</v>
      </c>
      <c r="T269" s="145" t="str">
        <f>IF(SP_SUL!W272="","*",SP_SUL!W272)</f>
        <v>Descarga de dormentes km 118+00; - Descarga de dormentes km114+300; - Recolher Jacaré km113+300</v>
      </c>
      <c r="U269" s="137">
        <f ca="1">_xlfn.XLOOKUP(G269&amp;$U$2,BS_CONTROLE[CHAVE],BS_CONTROLE[Quantidade_11],"-")</f>
        <v>45</v>
      </c>
      <c r="V269" s="137">
        <f ca="1">_xlfn.XLOOKUP(G269&amp;$V$2,BS_CONTROLE[CHAVE],BS_CONTROLE[Quantidade_11],"-")</f>
        <v>0</v>
      </c>
      <c r="W269" s="137">
        <f ca="1">_xlfn.XLOOKUP(G269&amp;$W$2,BS_CONTROLE[CHAVE],BS_CONTROLE[Quantidade_11],"-")</f>
        <v>0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46064</v>
      </c>
      <c r="G271" s="145" t="str">
        <f>IF(SP_SUL!D274="","*",SP_SUL!D274)</f>
        <v>CAIQUE (TMA-677)</v>
      </c>
      <c r="H271" s="145" t="str">
        <f>IF(SP_SUL!F274="","*",SP_SUL!F274)</f>
        <v>MODERNIZAÇÃO - SOLDA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ZWI-ZEM</v>
      </c>
      <c r="L271" s="139">
        <f>IF(SP_SUL!N274="","*",SP_SUL!N274)</f>
        <v>1241231</v>
      </c>
      <c r="M271" s="140">
        <f>IF(SP_SUL!J274="","*",SP_SUL!J274)</f>
        <v>48</v>
      </c>
      <c r="N271" s="144">
        <f>IF(SP_SUL!K274="","*",SP_SUL!K274)</f>
        <v>123.465</v>
      </c>
      <c r="O271" s="144" t="str">
        <f>IF(SP_SUL!L274="","*",SP_SUL!L274)</f>
        <v>-</v>
      </c>
      <c r="P271" s="143">
        <f>IF(SP_SUL!O274="","*",SP_SUL!O274)</f>
        <v>0.35416666666666669</v>
      </c>
      <c r="Q271" s="143">
        <f>IF(SP_SUL!P274="","*",SP_SUL!P274)</f>
        <v>6.9444444444444448E-2</v>
      </c>
      <c r="R271" s="145" t="str">
        <f>IF(SP_SUL!Q274="","*",CONCATENATE(SP_SUL!Q274," ",SP_SUL!R274))</f>
        <v>1 Nº DE SOLDA</v>
      </c>
      <c r="S271" s="145" t="str">
        <f>IF(SP_SUL!V274="","*",SP_SUL!V274)</f>
        <v xml:space="preserve">Alisson </v>
      </c>
      <c r="T271" s="145" t="str">
        <f>IF(SP_SUL!W274="","*",SP_SUL!W274)</f>
        <v xml:space="preserve">Execução de solda - Condicionado a temperatura </v>
      </c>
      <c r="U271" s="137">
        <f ca="1">_xlfn.XLOOKUP(G271&amp;$U$2,BS_CONTROLE[CHAVE],BS_CONTROLE[Quantidade_11],"-")</f>
        <v>0</v>
      </c>
      <c r="V271" s="137">
        <f ca="1">_xlfn.XLOOKUP(G271&amp;$V$2,BS_CONTROLE[CHAVE],BS_CONTROLE[Quantidade_11],"-")</f>
        <v>0</v>
      </c>
      <c r="W271" s="137">
        <f ca="1">_xlfn.XLOOKUP(G271&amp;$W$2,BS_CONTROLE[CHAVE],BS_CONTROLE[Quantidade_11],"-")</f>
        <v>0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46064</v>
      </c>
      <c r="G272" s="145" t="str">
        <f>IF(SP_SUL!D275="","*",SP_SUL!D275)</f>
        <v>ADENISON (TP-810)</v>
      </c>
      <c r="H272" s="145" t="str">
        <f>IF(SP_SUL!F275="","*",SP_SUL!F275)</f>
        <v>MODERNIZAÇÃO - SOLDA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ZWI-ZEM</v>
      </c>
      <c r="L272" s="139">
        <f>IF(SP_SUL!N275="","*",SP_SUL!N275)</f>
        <v>1241231</v>
      </c>
      <c r="M272" s="140">
        <f>IF(SP_SUL!J275="","*",SP_SUL!J275)</f>
        <v>48</v>
      </c>
      <c r="N272" s="144">
        <f>IF(SP_SUL!K275="","*",SP_SUL!K275)</f>
        <v>123.929</v>
      </c>
      <c r="O272" s="144" t="str">
        <f>IF(SP_SUL!L275="","*",SP_SUL!L275)</f>
        <v>-</v>
      </c>
      <c r="P272" s="143">
        <f>IF(SP_SUL!O275="","*",SP_SUL!O275)</f>
        <v>0.35416666666666669</v>
      </c>
      <c r="Q272" s="143">
        <f>IF(SP_SUL!P275="","*",SP_SUL!P275)</f>
        <v>6.9444444444444448E-2</v>
      </c>
      <c r="R272" s="145" t="str">
        <f>IF(SP_SUL!Q275="","*",CONCATENATE(SP_SUL!Q275," ",SP_SUL!R275))</f>
        <v>1 Nº DE SOLDA</v>
      </c>
      <c r="S272" s="145" t="str">
        <f>IF(SP_SUL!V275="","*",SP_SUL!V275)</f>
        <v xml:space="preserve">Alisson </v>
      </c>
      <c r="T272" s="145" t="str">
        <f>IF(SP_SUL!W275="","*",SP_SUL!W275)</f>
        <v xml:space="preserve">Execução de solda - Condicionado a temperatura </v>
      </c>
      <c r="U272" s="137">
        <f ca="1">_xlfn.XLOOKUP(G272&amp;$U$2,BS_CONTROLE[CHAVE],BS_CONTROLE[Quantidade_11],"-")</f>
        <v>0</v>
      </c>
      <c r="V272" s="137">
        <f ca="1">_xlfn.XLOOKUP(G272&amp;$V$2,BS_CONTROLE[CHAVE],BS_CONTROLE[Quantidade_11],"-")</f>
        <v>0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OPORTUNIDADE</v>
      </c>
      <c r="B274" s="146" t="str">
        <f>IF(SP_SUL!X277="","*",SP_SUL!X277)</f>
        <v>Oportunidade</v>
      </c>
      <c r="C274" s="146" t="str">
        <f>IF(SP_SUL!Z277="","*",SP_SUL!Z277)</f>
        <v>*</v>
      </c>
      <c r="D274" s="139" t="str">
        <f>IF(SP_SUL!S277="","*",SP_SUL!S277)</f>
        <v>SP SUL</v>
      </c>
      <c r="E274" s="139" t="str">
        <f>IF(SP_SUL!T277="","*",SP_SUL!T277)</f>
        <v>ZEV-ZPT</v>
      </c>
      <c r="F274" s="145">
        <f>IF(SP_SUL!B277="","*",SP_SUL!B277)</f>
        <v>46064</v>
      </c>
      <c r="G274" s="145" t="str">
        <f>IF(SP_SUL!D277="","*",SP_SUL!D277)</f>
        <v>W95</v>
      </c>
      <c r="H274" s="145" t="str">
        <f>IF(SP_SUL!F277="","*",SP_SUL!F277)</f>
        <v>DESLOCAMENTO</v>
      </c>
      <c r="I274" s="145" t="str">
        <f>IF(SP_SUL!H277="","*",SP_SUL!H277)</f>
        <v>Z3ZEV</v>
      </c>
      <c r="J274" s="145" t="str">
        <f>IF(SP_SUL!I277="","*",SP_SUL!I277)</f>
        <v>ZPT</v>
      </c>
      <c r="K274" s="139" t="str">
        <f>IF(SP_SUL!M277="","*",SP_SUL!M277)</f>
        <v>ZEV-ZTP</v>
      </c>
      <c r="L274" s="139" t="str">
        <f>IF(SP_SUL!N277="","*",SP_SUL!N277)</f>
        <v>ZEVZPT</v>
      </c>
      <c r="M274" s="140">
        <f>IF(SP_SUL!J277="","*",SP_SUL!J277)</f>
        <v>54</v>
      </c>
      <c r="N274" s="144">
        <f>IF(SP_SUL!K277="","*",SP_SUL!K277)</f>
        <v>67</v>
      </c>
      <c r="O274" s="144" t="str">
        <f>IF(SP_SUL!L277="","*",SP_SUL!L277)</f>
        <v>-</v>
      </c>
      <c r="P274" s="143">
        <f>IF(SP_SUL!O277="","*",SP_SUL!O277)</f>
        <v>0.33333333333333331</v>
      </c>
      <c r="Q274" s="143">
        <f>IF(SP_SUL!P277="","*",SP_SUL!P277)</f>
        <v>4.1666666666666664E-2</v>
      </c>
      <c r="R274" s="145" t="str">
        <f>IF(SP_SUL!Q277="","*",CONCATENATE(SP_SUL!Q277," ",SP_SUL!R277))</f>
        <v>1 BINÁRIO</v>
      </c>
      <c r="S274" s="145" t="str">
        <f>IF(SP_SUL!V277="","*",SP_SUL!V277)</f>
        <v>Augusto</v>
      </c>
      <c r="T274" s="145" t="str">
        <f>IF(SP_SUL!W277="","*",SP_SUL!W277)</f>
        <v>Deslocamento</v>
      </c>
      <c r="U274" s="137" t="str">
        <f ca="1">_xlfn.XLOOKUP(G274&amp;$U$2,BS_CONTROLE[CHAVE],BS_CONTROLE[Quantidade_11],"-")</f>
        <v>-</v>
      </c>
      <c r="V274" s="137">
        <f ca="1">_xlfn.XLOOKUP(G274&amp;$V$2,BS_CONTROLE[CHAVE],BS_CONTROLE[Quantidade_11],"-")</f>
        <v>1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SIM</v>
      </c>
      <c r="B275" s="146" t="str">
        <f>IF(SP_SUL!X278="","*",SP_SUL!X278)</f>
        <v>Contrato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ZEV-ZPT</v>
      </c>
      <c r="F275" s="145">
        <f>IF(SP_SUL!B278="","*",SP_SUL!B278)</f>
        <v>46064</v>
      </c>
      <c r="G275" s="145" t="str">
        <f>IF(SP_SUL!D278="","*",SP_SUL!D278)</f>
        <v>A84</v>
      </c>
      <c r="H275" s="145" t="str">
        <f>IF(SP_SUL!F278="","*",SP_SUL!F278)</f>
        <v>DETECÇÃO - RONDA 7 DIAS</v>
      </c>
      <c r="I275" s="145" t="str">
        <f>IF(SP_SUL!H278="","*",SP_SUL!H278)</f>
        <v>ZEV-2</v>
      </c>
      <c r="J275" s="145" t="str">
        <f>IF(SP_SUL!I278="","*",SP_SUL!I278)</f>
        <v>ZPT109</v>
      </c>
      <c r="K275" s="139" t="str">
        <f>IF(SP_SUL!M278="","*",SP_SUL!M278)</f>
        <v>ZEV-ZPT</v>
      </c>
      <c r="L275" s="139" t="str">
        <f>IF(SP_SUL!N278="","*",SP_SUL!N278)</f>
        <v>ZEVZPT</v>
      </c>
      <c r="M275" s="140">
        <f>IF(SP_SUL!J278="","*",SP_SUL!J278)</f>
        <v>92</v>
      </c>
      <c r="N275" s="144">
        <f>IF(SP_SUL!K278="","*",SP_SUL!K278)</f>
        <v>66</v>
      </c>
      <c r="O275" s="144" t="str">
        <f>IF(SP_SUL!L278="","*",SP_SUL!L278)</f>
        <v>-</v>
      </c>
      <c r="P275" s="143">
        <f>IF(SP_SUL!O278="","*",SP_SUL!O278)</f>
        <v>0.3125</v>
      </c>
      <c r="Q275" s="143">
        <f>IF(SP_SUL!P278="","*",SP_SUL!P278)</f>
        <v>4.1666666666666664E-2</v>
      </c>
      <c r="R275" s="145" t="str">
        <f>IF(SP_SUL!Q278="","*",CONCATENATE(SP_SUL!Q278," ",SP_SUL!R278))</f>
        <v>52 KM</v>
      </c>
      <c r="S275" s="145" t="str">
        <f>IF(SP_SUL!V278="","*",SP_SUL!V278)</f>
        <v>Jhon</v>
      </c>
      <c r="T275" s="145" t="str">
        <f>IF(SP_SUL!W278="","*",SP_SUL!W278)</f>
        <v>R7D</v>
      </c>
      <c r="U275" s="137">
        <f ca="1">_xlfn.XLOOKUP(G275&amp;$U$2,BS_CONTROLE[CHAVE],BS_CONTROLE[Quantidade_11],"-")</f>
        <v>20</v>
      </c>
      <c r="V275" s="137">
        <f ca="1">_xlfn.XLOOKUP(G275&amp;$V$2,BS_CONTROLE[CHAVE],BS_CONTROLE[Quantidade_11],"-")</f>
        <v>52</v>
      </c>
      <c r="W275" s="137">
        <f ca="1">_xlfn.XLOOKUP(G275&amp;$W$2,BS_CONTROLE[CHAVE],BS_CONTROLE[Quantidade_11],"-")</f>
        <v>45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ZPT-ZPG</v>
      </c>
      <c r="F276" s="145">
        <f>IF(SP_SUL!B279="","*",SP_SUL!B279)</f>
        <v>46064</v>
      </c>
      <c r="G276" s="145" t="str">
        <f>IF(SP_SUL!D279="","*",SP_SUL!D279)</f>
        <v>DIEGO (TF-42)</v>
      </c>
      <c r="H276" s="145" t="str">
        <f>IF(SP_SUL!F279="","*",SP_SUL!F279)</f>
        <v>LIMPEZA LASTRO</v>
      </c>
      <c r="I276" s="145" t="str">
        <f>IF(SP_SUL!H279="","*",SP_SUL!H279)</f>
        <v>-</v>
      </c>
      <c r="J276" s="145" t="str">
        <f>IF(SP_SUL!I279="","*",SP_SUL!I279)</f>
        <v>-</v>
      </c>
      <c r="K276" s="139" t="str">
        <f>IF(SP_SUL!M279="","*",SP_SUL!M279)</f>
        <v>PAT-ZGM</v>
      </c>
      <c r="L276" s="139" t="str">
        <f>IF(SP_SUL!N279="","*",SP_SUL!N279)</f>
        <v>PAT1102</v>
      </c>
      <c r="M276" s="140">
        <f>IF(SP_SUL!J279="","*",SP_SUL!J279)</f>
        <v>53</v>
      </c>
      <c r="N276" s="144">
        <f>IF(SP_SUL!K279="","*",SP_SUL!K279)</f>
        <v>109.05</v>
      </c>
      <c r="O276" s="144" t="str">
        <f>IF(SP_SUL!L279="","*",SP_SUL!L279)</f>
        <v>-</v>
      </c>
      <c r="P276" s="143">
        <f>IF(SP_SUL!O279="","*",SP_SUL!O279)</f>
        <v>0.41666666666666669</v>
      </c>
      <c r="Q276" s="143">
        <f>IF(SP_SUL!P279="","*",SP_SUL!P279)</f>
        <v>8.3333333333333329E-2</v>
      </c>
      <c r="R276" s="145" t="str">
        <f>IF(SP_SUL!Q279="","*",CONCATENATE(SP_SUL!Q279," ",SP_SUL!R279))</f>
        <v>30 M</v>
      </c>
      <c r="S276" s="145" t="str">
        <f>IF(SP_SUL!V279="","*",SP_SUL!V279)</f>
        <v>Moises</v>
      </c>
      <c r="T276" s="145" t="str">
        <f>IF(SP_SUL!W279="","*",SP_SUL!W279)</f>
        <v>Limpeza de lastro</v>
      </c>
      <c r="U276" s="137">
        <f ca="1">_xlfn.XLOOKUP(G276&amp;$U$2,BS_CONTROLE[CHAVE],BS_CONTROLE[Quantidade_11],"-")</f>
        <v>53</v>
      </c>
      <c r="V276" s="137">
        <f ca="1">_xlfn.XLOOKUP(G276&amp;$V$2,BS_CONTROLE[CHAVE],BS_CONTROLE[Quantidade_11],"-")</f>
        <v>104</v>
      </c>
      <c r="W276" s="137">
        <f ca="1">_xlfn.XLOOKUP(G276&amp;$W$2,BS_CONTROLE[CHAVE],BS_CONTROLE[Quantidade_11],"-")</f>
        <v>0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ZPT-ZPG</v>
      </c>
      <c r="F277" s="145">
        <f>IF(SP_SUL!B280="","*",SP_SUL!B280)</f>
        <v>46064</v>
      </c>
      <c r="G277" s="145" t="str">
        <f>IF(SP_SUL!D280="","*",SP_SUL!D280)</f>
        <v>EXPANSÃO TURMA 1</v>
      </c>
      <c r="H277" s="145" t="str">
        <f>IF(SP_SUL!F280="","*",SP_SUL!F280)</f>
        <v>EXPANSÃO - OUTRA ATIVIDADE</v>
      </c>
      <c r="I277" s="145" t="str">
        <f>IF(SP_SUL!H280="","*",SP_SUL!H280)</f>
        <v>-</v>
      </c>
      <c r="J277" s="145" t="str">
        <f>IF(SP_SUL!I280="","*",SP_SUL!I280)</f>
        <v>-</v>
      </c>
      <c r="K277" s="139" t="str">
        <f>IF(SP_SUL!M280="","*",SP_SUL!M280)</f>
        <v>ZZV-ZPG</v>
      </c>
      <c r="L277" s="139" t="str">
        <f>IF(SP_SUL!N280="","*",SP_SUL!N280)</f>
        <v>ZPGZZV</v>
      </c>
      <c r="M277" s="140">
        <f>IF(SP_SUL!J280="","*",SP_SUL!J280)</f>
        <v>53</v>
      </c>
      <c r="N277" s="144">
        <f>IF(SP_SUL!K280="","*",SP_SUL!K280)</f>
        <v>123.35</v>
      </c>
      <c r="O277" s="144" t="str">
        <f>IF(SP_SUL!L280="","*",SP_SUL!L280)</f>
        <v>-</v>
      </c>
      <c r="P277" s="143">
        <f>IF(SP_SUL!O280="","*",SP_SUL!O280)</f>
        <v>0.33333333333333331</v>
      </c>
      <c r="Q277" s="143">
        <f>IF(SP_SUL!P280="","*",SP_SUL!P280)</f>
        <v>8.3333333333333329E-2</v>
      </c>
      <c r="R277" s="145" t="str">
        <f>IF(SP_SUL!Q280="","*",CONCATENATE(SP_SUL!Q280," ",SP_SUL!R280))</f>
        <v>1 BINÁRIO</v>
      </c>
      <c r="S277" s="145" t="str">
        <f>IF(SP_SUL!V280="","*",SP_SUL!V280)</f>
        <v>Pedro</v>
      </c>
      <c r="T277" s="145" t="str">
        <f>IF(SP_SUL!W280="","*",SP_SUL!W280)</f>
        <v>Içamento de peças de concreto para o viaduto</v>
      </c>
      <c r="U277" s="137">
        <f ca="1">_xlfn.XLOOKUP(G277&amp;$U$2,BS_CONTROLE[CHAVE],BS_CONTROLE[Quantidade_11],"-")</f>
        <v>2</v>
      </c>
      <c r="V277" s="137">
        <f ca="1">_xlfn.XLOOKUP(G277&amp;$V$2,BS_CONTROLE[CHAVE],BS_CONTROLE[Quantidade_11],"-")</f>
        <v>0</v>
      </c>
      <c r="W277" s="137">
        <f ca="1">_xlfn.XLOOKUP(G277&amp;$W$2,BS_CONTROLE[CHAVE],BS_CONTROLE[Quantidade_11],"-")</f>
        <v>0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ZPT-ZPG</v>
      </c>
      <c r="F278" s="145">
        <f>IF(SP_SUL!B281="","*",SP_SUL!B281)</f>
        <v>46064</v>
      </c>
      <c r="G278" s="145" t="str">
        <f>IF(SP_SUL!D281="","*",SP_SUL!D281)</f>
        <v>EXPANSÃO TURMA 1</v>
      </c>
      <c r="H278" s="145" t="str">
        <f>IF(SP_SUL!F281="","*",SP_SUL!F281)</f>
        <v>EXPANSÃO - SOLDA</v>
      </c>
      <c r="I278" s="145" t="str">
        <f>IF(SP_SUL!H281="","*",SP_SUL!H281)</f>
        <v>-</v>
      </c>
      <c r="J278" s="145" t="str">
        <f>IF(SP_SUL!I281="","*",SP_SUL!I281)</f>
        <v>-</v>
      </c>
      <c r="K278" s="139" t="str">
        <f>IF(SP_SUL!M281="","*",SP_SUL!M281)</f>
        <v>ZZV-ZPG</v>
      </c>
      <c r="L278" s="139" t="str">
        <f>IF(SP_SUL!N281="","*",SP_SUL!N281)</f>
        <v>ZPGRUM2</v>
      </c>
      <c r="M278" s="140">
        <f>IF(SP_SUL!J281="","*",SP_SUL!J281)</f>
        <v>53</v>
      </c>
      <c r="N278" s="144">
        <f>IF(SP_SUL!K281="","*",SP_SUL!K281)</f>
        <v>123.76</v>
      </c>
      <c r="O278" s="144" t="str">
        <f>IF(SP_SUL!L281="","*",SP_SUL!L281)</f>
        <v>-</v>
      </c>
      <c r="P278" s="143">
        <f>IF(SP_SUL!O281="","*",SP_SUL!O281)</f>
        <v>0.33333333333333331</v>
      </c>
      <c r="Q278" s="143">
        <f>IF(SP_SUL!P281="","*",SP_SUL!P281)</f>
        <v>8.3333333333333329E-2</v>
      </c>
      <c r="R278" s="145" t="str">
        <f>IF(SP_SUL!Q281="","*",CONCATENATE(SP_SUL!Q281," ",SP_SUL!R281))</f>
        <v>1 Nº DE SOLDA</v>
      </c>
      <c r="S278" s="145" t="str">
        <f>IF(SP_SUL!V281="","*",SP_SUL!V281)</f>
        <v>Pedro</v>
      </c>
      <c r="T278" s="145" t="str">
        <f>IF(SP_SUL!W281="","*",SP_SUL!W281)</f>
        <v xml:space="preserve">Execução de solda - Condicionado a temperatura </v>
      </c>
      <c r="U278" s="137">
        <f ca="1">_xlfn.XLOOKUP(G278&amp;$U$2,BS_CONTROLE[CHAVE],BS_CONTROLE[Quantidade_11],"-")</f>
        <v>2</v>
      </c>
      <c r="V278" s="137">
        <f ca="1">_xlfn.XLOOKUP(G278&amp;$V$2,BS_CONTROLE[CHAVE],BS_CONTROLE[Quantidade_11],"-")</f>
        <v>0</v>
      </c>
      <c r="W278" s="137">
        <f ca="1">_xlfn.XLOOKUP(G278&amp;$W$2,BS_CONTROLE[CHAVE],BS_CONTROLE[Quantidade_11],"-")</f>
        <v>0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Extra</v>
      </c>
      <c r="C280" s="146" t="str">
        <f>IF(SP_SUL!Z283="","*",SP_SUL!Z283)</f>
        <v>*</v>
      </c>
      <c r="D280" s="139" t="str">
        <f>IF(SP_SUL!S283="","*",SP_SUL!S283)</f>
        <v>SP SUL</v>
      </c>
      <c r="E280" s="139" t="str">
        <f>IF(SP_SUL!T283="","*",SP_SUL!T283)</f>
        <v>ZBV-ZRX</v>
      </c>
      <c r="F280" s="145">
        <f>IF(SP_SUL!B283="","*",SP_SUL!B283)</f>
        <v>46065</v>
      </c>
      <c r="G280" s="145" t="str">
        <f>IF(SP_SUL!D283="","*",SP_SUL!D283)</f>
        <v>EXPANSÃO TURMA 1</v>
      </c>
      <c r="H280" s="145" t="str">
        <f>IF(SP_SUL!F283="","*",SP_SUL!F283)</f>
        <v>EXPANSÃO - SOLDA</v>
      </c>
      <c r="I280" s="145" t="str">
        <f>IF(SP_SUL!H283="","*",SP_SUL!H283)</f>
        <v>-</v>
      </c>
      <c r="J280" s="145" t="str">
        <f>IF(SP_SUL!I283="","*",SP_SUL!I283)</f>
        <v>-</v>
      </c>
      <c r="K280" s="139" t="str">
        <f>IF(SP_SUL!M283="","*",SP_SUL!M283)</f>
        <v>ZCD</v>
      </c>
      <c r="L280" s="139" t="str">
        <f>IF(SP_SUL!N283="","*",SP_SUL!N283)</f>
        <v>ZCD1</v>
      </c>
      <c r="M280" s="140">
        <f>IF(SP_SUL!J283="","*",SP_SUL!J283)</f>
        <v>70</v>
      </c>
      <c r="N280" s="144">
        <f>IF(SP_SUL!K283="","*",SP_SUL!K283)</f>
        <v>113.6</v>
      </c>
      <c r="O280" s="144" t="str">
        <f>IF(SP_SUL!L283="","*",SP_SUL!L283)</f>
        <v>-</v>
      </c>
      <c r="P280" s="143">
        <f>IF(SP_SUL!O283="","*",SP_SUL!O283)</f>
        <v>0.375</v>
      </c>
      <c r="Q280" s="143">
        <f>IF(SP_SUL!P283="","*",SP_SUL!P283)</f>
        <v>6.25E-2</v>
      </c>
      <c r="R280" s="145" t="str">
        <f>IF(SP_SUL!Q283="","*",CONCATENATE(SP_SUL!Q283," ",SP_SUL!R283))</f>
        <v>1 Nº DE SOLDA</v>
      </c>
      <c r="S280" s="145" t="str">
        <f>IF(SP_SUL!V283="","*",SP_SUL!V283)</f>
        <v>Fabio</v>
      </c>
      <c r="T280" s="145" t="str">
        <f>IF(SP_SUL!W283="","*",SP_SUL!W283)</f>
        <v xml:space="preserve">Execução de solda - Condicionado a temperatura </v>
      </c>
      <c r="U280" s="137">
        <f ca="1">_xlfn.XLOOKUP(G280&amp;$U$2,BS_CONTROLE[CHAVE],BS_CONTROLE[Quantidade_11],"-")</f>
        <v>2</v>
      </c>
      <c r="V280" s="137">
        <f ca="1">_xlfn.XLOOKUP(G280&amp;$V$2,BS_CONTROLE[CHAVE],BS_CONTROLE[Quantidade_11],"-")</f>
        <v>0</v>
      </c>
      <c r="W280" s="137">
        <f ca="1">_xlfn.XLOOKUP(G280&amp;$W$2,BS_CONTROLE[CHAVE],BS_CONTROLE[Quantidade_11],"-")</f>
        <v>0</v>
      </c>
    </row>
    <row r="281" spans="1:23" hidden="1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ZBV-ZRX</v>
      </c>
      <c r="F281" s="145">
        <f>IF(SP_SUL!B284="","*",SP_SUL!B284)</f>
        <v>46065</v>
      </c>
      <c r="G281" s="145" t="str">
        <f>IF(SP_SUL!D284="","*",SP_SUL!D284)</f>
        <v>KLECIO (TP-699)</v>
      </c>
      <c r="H281" s="145" t="str">
        <f>IF(SP_SUL!F284="","*",SP_SUL!F284)</f>
        <v>PDM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ZRX-ZRQ</v>
      </c>
      <c r="L281" s="139" t="str">
        <f>IF(SP_SUL!N284="","*",SP_SUL!N284)</f>
        <v>133ZRQ1</v>
      </c>
      <c r="M281" s="140">
        <f>IF(SP_SUL!J284="","*",SP_SUL!J284)</f>
        <v>70</v>
      </c>
      <c r="N281" s="144">
        <f>IF(SP_SUL!K284="","*",SP_SUL!K284)</f>
        <v>134.85</v>
      </c>
      <c r="O281" s="144" t="str">
        <f>IF(SP_SUL!L284="","*",SP_SUL!L284)</f>
        <v>*</v>
      </c>
      <c r="P281" s="143">
        <f>IF(SP_SUL!O284="","*",SP_SUL!O284)</f>
        <v>0.35416666666666669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 xml:space="preserve">Klecio </v>
      </c>
      <c r="T281" s="145" t="str">
        <f>IF(SP_SUL!W284="","*",SP_SUL!W284)</f>
        <v xml:space="preserve">Execução de solda - Condicionado a temperatura </v>
      </c>
      <c r="U281" s="137">
        <f ca="1">_xlfn.XLOOKUP(G281&amp;$U$2,BS_CONTROLE[CHAVE],BS_CONTROLE[Quantidade_11],"-")</f>
        <v>1</v>
      </c>
      <c r="V281" s="137">
        <f ca="1">_xlfn.XLOOKUP(G281&amp;$V$2,BS_CONTROLE[CHAVE],BS_CONTROLE[Quantidade_11],"-")</f>
        <v>1</v>
      </c>
      <c r="W281" s="137">
        <f ca="1">_xlfn.XLOOKUP(G281&amp;$W$2,BS_CONTROLE[CHAVE],BS_CONTROLE[Quantidade_11],"-")</f>
        <v>0</v>
      </c>
    </row>
    <row r="282" spans="1:23" hidden="1">
      <c r="A282" s="146" t="str">
        <f>IF(SP_SUL!Y285="","*",SP_SUL!Y285)</f>
        <v>*</v>
      </c>
      <c r="B282" s="146" t="str">
        <f>IF(SP_SUL!X285="","*",SP_SUL!X285)</f>
        <v>Oportunidade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ZBV-ZRX</v>
      </c>
      <c r="F282" s="145" t="str">
        <f>IF(SP_SUL!B285="","*",SP_SUL!B285)</f>
        <v>*</v>
      </c>
      <c r="G282" s="145" t="str">
        <f>IF(SP_SUL!D285="","*",SP_SUL!D285)</f>
        <v>W58</v>
      </c>
      <c r="H282" s="145" t="str">
        <f>IF(SP_SUL!F285="","*",SP_SUL!F285)</f>
        <v>RECOLHIMENTO DE DORMENTE</v>
      </c>
      <c r="I282" s="145">
        <f>IF(SP_SUL!H285="","*",SP_SUL!H285)</f>
        <v>106109</v>
      </c>
      <c r="J282" s="145">
        <f>IF(SP_SUL!I285="","*",SP_SUL!I285)</f>
        <v>106109</v>
      </c>
      <c r="K282" s="139" t="str">
        <f>IF(SP_SUL!M285="","*",SP_SUL!M285)</f>
        <v>ZBM-ZHO</v>
      </c>
      <c r="L282" s="139" t="str">
        <f>IF(SP_SUL!N285="","*",SP_SUL!N285)</f>
        <v>K57ZHO</v>
      </c>
      <c r="M282" s="140">
        <f>IF(SP_SUL!J285="","*",SP_SUL!J285)</f>
        <v>68</v>
      </c>
      <c r="N282" s="144">
        <f>IF(SP_SUL!K285="","*",SP_SUL!K285)</f>
        <v>57</v>
      </c>
      <c r="O282" s="144">
        <f>IF(SP_SUL!L285="","*",SP_SUL!L285)</f>
        <v>53</v>
      </c>
      <c r="P282" s="143">
        <f>IF(SP_SUL!O285="","*",SP_SUL!O285)</f>
        <v>0.33333333333333331</v>
      </c>
      <c r="Q282" s="143">
        <f>IF(SP_SUL!P285="","*",SP_SUL!P285)</f>
        <v>4.1666666666666664E-2</v>
      </c>
      <c r="R282" s="145" t="str">
        <f>IF(SP_SUL!Q285="","*",CONCATENATE(SP_SUL!Q285," ",SP_SUL!R285))</f>
        <v>100 Nº DE PEÇAS</v>
      </c>
      <c r="S282" s="145" t="str">
        <f>IF(SP_SUL!V285="","*",SP_SUL!V285)</f>
        <v>Israel</v>
      </c>
      <c r="T282" s="145" t="str">
        <f>IF(SP_SUL!W285="","*",SP_SUL!W285)</f>
        <v xml:space="preserve">Recolhimento de dormentes  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OPORTUNIDADE</v>
      </c>
      <c r="B283" s="146" t="str">
        <f>IF(SP_SUL!X286="","*",SP_SUL!X286)</f>
        <v>Oportunidade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ZBV-ZRX</v>
      </c>
      <c r="F283" s="145">
        <f>IF(SP_SUL!B286="","*",SP_SUL!B286)</f>
        <v>46065</v>
      </c>
      <c r="G283" s="145" t="str">
        <f>IF(SP_SUL!D286="","*",SP_SUL!D286)</f>
        <v>E42</v>
      </c>
      <c r="H283" s="145" t="str">
        <f>IF(SP_SUL!F286="","*",SP_SUL!F286)</f>
        <v>TRILHEIRO - DESCARGA</v>
      </c>
      <c r="I283" s="145" t="str">
        <f>IF(SP_SUL!H286="","*",SP_SUL!H286)</f>
        <v>ZBV3</v>
      </c>
      <c r="J283" s="145" t="str">
        <f>IF(SP_SUL!I286="","*",SP_SUL!I286)</f>
        <v>ZBV3</v>
      </c>
      <c r="K283" s="139" t="str">
        <f>IF(SP_SUL!M286="","*",SP_SUL!M286)</f>
        <v>ZBM</v>
      </c>
      <c r="L283" s="139" t="str">
        <f>IF(SP_SUL!N286="","*",SP_SUL!N286)</f>
        <v>ZBM1</v>
      </c>
      <c r="M283" s="140">
        <f>IF(SP_SUL!J286="","*",SP_SUL!J286)</f>
        <v>68</v>
      </c>
      <c r="N283" s="144">
        <f>IF(SP_SUL!K286="","*",SP_SUL!K286)</f>
        <v>54.96</v>
      </c>
      <c r="O283" s="144">
        <f>IF(SP_SUL!L286="","*",SP_SUL!L286)</f>
        <v>56</v>
      </c>
      <c r="P283" s="143">
        <f>IF(SP_SUL!O286="","*",SP_SUL!O286)</f>
        <v>0.45833333333333331</v>
      </c>
      <c r="Q283" s="143">
        <f>IF(SP_SUL!P286="","*",SP_SUL!P286)</f>
        <v>8.3333333333333329E-2</v>
      </c>
      <c r="R283" s="145" t="str">
        <f>IF(SP_SUL!Q286="","*",CONCATENATE(SP_SUL!Q286," ",SP_SUL!R286))</f>
        <v>1560 M</v>
      </c>
      <c r="S283" s="145" t="str">
        <f>IF(SP_SUL!V286="","*",SP_SUL!V286)</f>
        <v>Israel</v>
      </c>
      <c r="T283" s="145" t="str">
        <f>IF(SP_SUL!W286="","*",SP_SUL!W286)</f>
        <v>Descarga de trilho</v>
      </c>
      <c r="U283" s="137">
        <f ca="1">_xlfn.XLOOKUP(G283&amp;$U$2,BS_CONTROLE[CHAVE],BS_CONTROLE[Quantidade_11],"-")</f>
        <v>0</v>
      </c>
      <c r="V283" s="137">
        <f ca="1">_xlfn.XLOOKUP(G283&amp;$V$2,BS_CONTROLE[CHAVE],BS_CONTROLE[Quantidade_11],"-")</f>
        <v>0</v>
      </c>
      <c r="W283" s="137">
        <f ca="1">_xlfn.XLOOKUP(G283&amp;$W$2,BS_CONTROLE[CHAVE],BS_CONTROLE[Quantidade_11],"-")</f>
        <v>0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ZBV-ZKE</v>
      </c>
      <c r="F285" s="145">
        <f>IF(SP_SUL!B288="","*",SP_SUL!B288)</f>
        <v>46065</v>
      </c>
      <c r="G285" s="145" t="str">
        <f>IF(SP_SUL!D288="","*",SP_SUL!D288)</f>
        <v>V93</v>
      </c>
      <c r="H285" s="145" t="str">
        <f>IF(SP_SUL!F288="","*",SP_SUL!F288)</f>
        <v>MECANIZAÇÃO - SOCADORA</v>
      </c>
      <c r="I285" s="145" t="str">
        <f>IF(SP_SUL!H288="","*",SP_SUL!H288)</f>
        <v>ZYU1</v>
      </c>
      <c r="J285" s="145" t="str">
        <f>IF(SP_SUL!I288="","*",SP_SUL!I288)</f>
        <v>ZYU1</v>
      </c>
      <c r="K285" s="139" t="str">
        <f>IF(SP_SUL!M288="","*",SP_SUL!M288)</f>
        <v>ZYU-ZST</v>
      </c>
      <c r="L285" s="139" t="str">
        <f>IF(SP_SUL!N288="","*",SP_SUL!N288)</f>
        <v>ZYU206</v>
      </c>
      <c r="M285" s="140">
        <f>IF(SP_SUL!J288="","*",SP_SUL!J288)</f>
        <v>56</v>
      </c>
      <c r="N285" s="144">
        <f>IF(SP_SUL!K288="","*",SP_SUL!K288)</f>
        <v>204.5</v>
      </c>
      <c r="O285" s="144">
        <f>IF(SP_SUL!L288="","*",SP_SUL!L288)</f>
        <v>205.5</v>
      </c>
      <c r="P285" s="143">
        <f>IF(SP_SUL!O288="","*",SP_SUL!O288)</f>
        <v>0.375</v>
      </c>
      <c r="Q285" s="143">
        <f>IF(SP_SUL!P288="","*",SP_SUL!P288)</f>
        <v>8.3333333333333329E-2</v>
      </c>
      <c r="R285" s="145" t="str">
        <f>IF(SP_SUL!Q288="","*",CONCATENATE(SP_SUL!Q288," ",SP_SUL!R288))</f>
        <v>200 M</v>
      </c>
      <c r="S285" s="145" t="str">
        <f>IF(SP_SUL!V288="","*",SP_SUL!V288)</f>
        <v>Moises</v>
      </c>
      <c r="T285" s="145" t="str">
        <f>IF(SP_SUL!W288="","*",SP_SUL!W288)</f>
        <v xml:space="preserve">Socaria mecanizada </v>
      </c>
      <c r="U285" s="137">
        <f ca="1">_xlfn.XLOOKUP(G285&amp;$U$2,BS_CONTROLE[CHAVE],BS_CONTROLE[Quantidade_11],"-")</f>
        <v>0</v>
      </c>
      <c r="V285" s="137">
        <f ca="1">_xlfn.XLOOKUP(G285&amp;$V$2,BS_CONTROLE[CHAVE],BS_CONTROLE[Quantidade_11],"-")</f>
        <v>0</v>
      </c>
      <c r="W285" s="137">
        <f ca="1">_xlfn.XLOOKUP(G285&amp;$W$2,BS_CONTROLE[CHAVE],BS_CONTROLE[Quantidade_11],"-")</f>
        <v>580</v>
      </c>
    </row>
    <row r="286" spans="1:23" hidden="1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ZBV-ZKE</v>
      </c>
      <c r="F286" s="145">
        <f>IF(SP_SUL!B289="","*",SP_SUL!B289)</f>
        <v>46065</v>
      </c>
      <c r="G286" s="145" t="str">
        <f>IF(SP_SUL!D289="","*",SP_SUL!D289)</f>
        <v>ROGÉRIO (TP-730)</v>
      </c>
      <c r="H286" s="145" t="str">
        <f>IF(SP_SUL!F289="","*",SP_SUL!F289)</f>
        <v>PDM - SUBSTITUIÇÃO - DORMENTE</v>
      </c>
      <c r="I286" s="145" t="str">
        <f>IF(SP_SUL!H289="","*",SP_SUL!H289)</f>
        <v>-</v>
      </c>
      <c r="J286" s="145" t="str">
        <f>IF(SP_SUL!I289="","*",SP_SUL!I289)</f>
        <v>-</v>
      </c>
      <c r="K286" s="139" t="str">
        <f>IF(SP_SUL!M289="","*",SP_SUL!M289)</f>
        <v>ZYU-ZST</v>
      </c>
      <c r="L286" s="139" t="str">
        <f>IF(SP_SUL!N289="","*",SP_SUL!N289)</f>
        <v>ZYU206</v>
      </c>
      <c r="M286" s="140">
        <f>IF(SP_SUL!J289="","*",SP_SUL!J289)</f>
        <v>56</v>
      </c>
      <c r="N286" s="144">
        <f>IF(SP_SUL!K289="","*",SP_SUL!K289)</f>
        <v>205</v>
      </c>
      <c r="O286" s="144" t="str">
        <f>IF(SP_SUL!L289="","*",SP_SUL!L289)</f>
        <v>-</v>
      </c>
      <c r="P286" s="143">
        <f>IF(SP_SUL!O289="","*",SP_SUL!O289)</f>
        <v>0.39583333333333331</v>
      </c>
      <c r="Q286" s="143">
        <f>IF(SP_SUL!P289="","*",SP_SUL!P289)</f>
        <v>8.3333333333333329E-2</v>
      </c>
      <c r="R286" s="145" t="str">
        <f>IF(SP_SUL!Q289="","*",CONCATENATE(SP_SUL!Q289," ",SP_SUL!R289))</f>
        <v>40 Nº DE DORMENTES</v>
      </c>
      <c r="S286" s="145" t="str">
        <f>IF(SP_SUL!V289="","*",SP_SUL!V289)</f>
        <v>Rogerio</v>
      </c>
      <c r="T286" s="145" t="str">
        <f>IF(SP_SUL!W289="","*",SP_SUL!W289)</f>
        <v>PDM - Substituição de dormentes</v>
      </c>
      <c r="U286" s="137">
        <f ca="1">_xlfn.XLOOKUP(G286&amp;$U$2,BS_CONTROLE[CHAVE],BS_CONTROLE[Quantidade_11],"-")</f>
        <v>0</v>
      </c>
      <c r="V286" s="137">
        <f ca="1">_xlfn.XLOOKUP(G286&amp;$V$2,BS_CONTROLE[CHAVE],BS_CONTROLE[Quantidade_11],"-")</f>
        <v>0</v>
      </c>
      <c r="W286" s="137">
        <f ca="1">_xlfn.XLOOKUP(G286&amp;$W$2,BS_CONTROLE[CHAVE],BS_CONTROLE[Quantidade_11],"-")</f>
        <v>22</v>
      </c>
    </row>
    <row r="287" spans="1:23" hidden="1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ZBV-ZKE</v>
      </c>
      <c r="F287" s="145">
        <f>IF(SP_SUL!B290="","*",SP_SUL!B290)</f>
        <v>46065</v>
      </c>
      <c r="G287" s="145" t="str">
        <f>IF(SP_SUL!D290="","*",SP_SUL!D290)</f>
        <v>W59</v>
      </c>
      <c r="H287" s="145" t="str">
        <f>IF(SP_SUL!F290="","*",SP_SUL!F290)</f>
        <v>PDM - DESCARGA - DORMENTE</v>
      </c>
      <c r="I287" s="145" t="str">
        <f>IF(SP_SUL!H290="","*",SP_SUL!H290)</f>
        <v>ZYU1</v>
      </c>
      <c r="J287" s="145" t="str">
        <f>IF(SP_SUL!I290="","*",SP_SUL!I290)</f>
        <v>ZYU1</v>
      </c>
      <c r="K287" s="139" t="str">
        <f>IF(SP_SUL!M290="","*",SP_SUL!M290)</f>
        <v>ZYU</v>
      </c>
      <c r="L287" s="139" t="str">
        <f>IF(SP_SUL!N290="","*",SP_SUL!N290)</f>
        <v>ZYU1 / ZFY1981</v>
      </c>
      <c r="M287" s="140">
        <f>IF(SP_SUL!J290="","*",SP_SUL!J290)</f>
        <v>49</v>
      </c>
      <c r="N287" s="144">
        <f>IF(SP_SUL!K290="","*",SP_SUL!K290)</f>
        <v>203.57</v>
      </c>
      <c r="O287" s="144">
        <f>IF(SP_SUL!L290="","*",SP_SUL!L290)</f>
        <v>198.57</v>
      </c>
      <c r="P287" s="143">
        <f>IF(SP_SUL!O290="","*",SP_SUL!O290)</f>
        <v>0.35416666666666669</v>
      </c>
      <c r="Q287" s="143">
        <f>IF(SP_SUL!P290="","*",SP_SUL!P290)</f>
        <v>4.1666666666666664E-2</v>
      </c>
      <c r="R287" s="145" t="str">
        <f>IF(SP_SUL!Q290="","*",CONCATENATE(SP_SUL!Q290," ",SP_SUL!R290))</f>
        <v>415 Nº DE DORMENTES</v>
      </c>
      <c r="S287" s="145" t="str">
        <f>IF(SP_SUL!V290="","*",SP_SUL!V290)</f>
        <v>Henrique</v>
      </c>
      <c r="T287" s="145" t="str">
        <f>IF(SP_SUL!W290="","*",SP_SUL!W290)</f>
        <v>PDM - Descarga de dormentes</v>
      </c>
      <c r="U287" s="137">
        <f ca="1">_xlfn.XLOOKUP(G287&amp;$U$2,BS_CONTROLE[CHAVE],BS_CONTROLE[Quantidade_11],"-")</f>
        <v>460</v>
      </c>
      <c r="V287" s="137">
        <f ca="1">_xlfn.XLOOKUP(G287&amp;$V$2,BS_CONTROLE[CHAVE],BS_CONTROLE[Quantidade_11],"-")</f>
        <v>0</v>
      </c>
      <c r="W287" s="137">
        <f ca="1">_xlfn.XLOOKUP(G287&amp;$W$2,BS_CONTROLE[CHAVE],BS_CONTROLE[Quantidade_11],"-")</f>
        <v>300</v>
      </c>
    </row>
    <row r="288" spans="1:23" hidden="1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ZBV-ZKE</v>
      </c>
      <c r="F288" s="145">
        <f>IF(SP_SUL!B291="","*",SP_SUL!B291)</f>
        <v>46065</v>
      </c>
      <c r="G288" s="145" t="str">
        <f>IF(SP_SUL!D291="","*",SP_SUL!D291)</f>
        <v>ROBSON (TP-729)</v>
      </c>
      <c r="H288" s="145" t="str">
        <f>IF(SP_SUL!F291="","*",SP_SUL!F291)</f>
        <v>PDM - SUBSTITUIÇÃO - DORMENTE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ZDY-ZFY</v>
      </c>
      <c r="L288" s="139" t="str">
        <f>IF(SP_SUL!N291="","*",SP_SUL!N291)</f>
        <v>189ZFY</v>
      </c>
      <c r="M288" s="140">
        <f>IF(SP_SUL!J291="","*",SP_SUL!J291)</f>
        <v>56</v>
      </c>
      <c r="N288" s="144">
        <f>IF(SP_SUL!K291="","*",SP_SUL!K291)</f>
        <v>190.3</v>
      </c>
      <c r="O288" s="144" t="str">
        <f>IF(SP_SUL!L291="","*",SP_SUL!L291)</f>
        <v>-</v>
      </c>
      <c r="P288" s="143">
        <f>IF(SP_SUL!O291="","*",SP_SUL!O291)</f>
        <v>0.39583333333333331</v>
      </c>
      <c r="Q288" s="143">
        <f>IF(SP_SUL!P291="","*",SP_SUL!P291)</f>
        <v>8.3333333333333329E-2</v>
      </c>
      <c r="R288" s="145" t="str">
        <f>IF(SP_SUL!Q291="","*",CONCATENATE(SP_SUL!Q291," ",SP_SUL!R291))</f>
        <v>40 Nº DE DORMENTES</v>
      </c>
      <c r="S288" s="145" t="str">
        <f>IF(SP_SUL!V291="","*",SP_SUL!V291)</f>
        <v>Robson</v>
      </c>
      <c r="T288" s="145" t="str">
        <f>IF(SP_SUL!W291="","*",SP_SUL!W291)</f>
        <v>PDM - Substituição de dormentes</v>
      </c>
      <c r="U288" s="137">
        <f ca="1">_xlfn.XLOOKUP(G288&amp;$U$2,BS_CONTROLE[CHAVE],BS_CONTROLE[Quantidade_11],"-")</f>
        <v>0</v>
      </c>
      <c r="V288" s="137">
        <f ca="1">_xlfn.XLOOKUP(G288&amp;$V$2,BS_CONTROLE[CHAVE],BS_CONTROLE[Quantidade_11],"-")</f>
        <v>0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OPORTUNIDADE</v>
      </c>
      <c r="B290" s="146" t="str">
        <f>IF(SP_SUL!X293="","*",SP_SUL!X293)</f>
        <v>Oportunidade</v>
      </c>
      <c r="C290" s="146" t="str">
        <f>IF(SP_SUL!Z293="","*",SP_SUL!Z293)</f>
        <v>*</v>
      </c>
      <c r="D290" s="139" t="str">
        <f>IF(SP_SUL!S293="","*",SP_SUL!S293)</f>
        <v>SP SUL</v>
      </c>
      <c r="E290" s="139" t="str">
        <f>IF(SP_SUL!T293="","*",SP_SUL!T293)</f>
        <v>ZKE-ZEV</v>
      </c>
      <c r="F290" s="145">
        <f>IF(SP_SUL!B293="","*",SP_SUL!B293)</f>
        <v>46065</v>
      </c>
      <c r="G290" s="145" t="str">
        <f>IF(SP_SUL!D293="","*",SP_SUL!D293)</f>
        <v>DIEGO (TP-681)</v>
      </c>
      <c r="H290" s="145" t="str">
        <f>IF(SP_SUL!F293="","*",SP_SUL!F293)</f>
        <v>PDM - SUBSTITUIÇÃO - TRILHO</v>
      </c>
      <c r="I290" s="145" t="str">
        <f>IF(SP_SUL!H293="","*",SP_SUL!H293)</f>
        <v>-</v>
      </c>
      <c r="J290" s="145" t="str">
        <f>IF(SP_SUL!I293="","*",SP_SUL!I293)</f>
        <v>-</v>
      </c>
      <c r="K290" s="139" t="str">
        <f>IF(SP_SUL!M293="","*",SP_SUL!M293)</f>
        <v>ZKE-ZWW</v>
      </c>
      <c r="L290" s="139" t="str">
        <f>IF(SP_SUL!N293="","*",SP_SUL!N293)</f>
        <v>K83K802</v>
      </c>
      <c r="M290" s="140">
        <f>IF(SP_SUL!J293="","*",SP_SUL!J293)</f>
        <v>55</v>
      </c>
      <c r="N290" s="144">
        <f>IF(SP_SUL!K293="","*",SP_SUL!K293)</f>
        <v>81.415000000000006</v>
      </c>
      <c r="O290" s="144">
        <f>IF(SP_SUL!L293="","*",SP_SUL!L293)</f>
        <v>81.674999999999997</v>
      </c>
      <c r="P290" s="143">
        <f>IF(SP_SUL!O293="","*",SP_SUL!O293)</f>
        <v>0.41666666666666669</v>
      </c>
      <c r="Q290" s="143">
        <f>IF(SP_SUL!P293="","*",SP_SUL!P293)</f>
        <v>8.3333333333333329E-2</v>
      </c>
      <c r="R290" s="145" t="str">
        <f>IF(SP_SUL!Q293="","*",CONCATENATE(SP_SUL!Q293," ",SP_SUL!R293))</f>
        <v>312 M</v>
      </c>
      <c r="S290" s="145" t="str">
        <f>IF(SP_SUL!V293="","*",SP_SUL!V293)</f>
        <v>Felipe</v>
      </c>
      <c r="T290" s="145" t="str">
        <f>IF(SP_SUL!W293="","*",SP_SUL!W293)</f>
        <v>PDM - Substituição de trilho</v>
      </c>
      <c r="U290" s="137">
        <f ca="1">_xlfn.XLOOKUP(G290&amp;$U$2,BS_CONTROLE[CHAVE],BS_CONTROLE[Quantidade_11],"-")</f>
        <v>312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OPORTUNIDADE</v>
      </c>
      <c r="B291" s="146" t="str">
        <f>IF(SP_SUL!X294="","*",SP_SUL!X294)</f>
        <v>Oportunidade</v>
      </c>
      <c r="C291" s="146" t="str">
        <f>IF(SP_SUL!Z294="","*",SP_SUL!Z294)</f>
        <v>*</v>
      </c>
      <c r="D291" s="139" t="str">
        <f>IF(SP_SUL!S294="","*",SP_SUL!S294)</f>
        <v>SP SUL</v>
      </c>
      <c r="E291" s="139" t="str">
        <f>IF(SP_SUL!T294="","*",SP_SUL!T294)</f>
        <v>ZKE-ZEV</v>
      </c>
      <c r="F291" s="145">
        <f>IF(SP_SUL!B294="","*",SP_SUL!B294)</f>
        <v>46065</v>
      </c>
      <c r="G291" s="145" t="str">
        <f>IF(SP_SUL!D294="","*",SP_SUL!D294)</f>
        <v>V89</v>
      </c>
      <c r="H291" s="145" t="str">
        <f>IF(SP_SUL!F294="","*",SP_SUL!F294)</f>
        <v>MECANIZAÇÃO - SOCADORA</v>
      </c>
      <c r="I291" s="145" t="str">
        <f>IF(SP_SUL!H294="","*",SP_SUL!H294)</f>
        <v>102ZKW2</v>
      </c>
      <c r="J291" s="145" t="str">
        <f>IF(SP_SUL!I294="","*",SP_SUL!I294)</f>
        <v>102ZKW2</v>
      </c>
      <c r="K291" s="139" t="str">
        <f>IF(SP_SUL!M294="","*",SP_SUL!M294)</f>
        <v>ZKW</v>
      </c>
      <c r="L291" s="139" t="str">
        <f>IF(SP_SUL!N294="","*",SP_SUL!N294)</f>
        <v>ZKW2/102ZKW2</v>
      </c>
      <c r="M291" s="140">
        <f>IF(SP_SUL!J294="","*",SP_SUL!J294)</f>
        <v>55</v>
      </c>
      <c r="N291" s="144">
        <f>IF(SP_SUL!K294="","*",SP_SUL!K294)</f>
        <v>97</v>
      </c>
      <c r="O291" s="144">
        <f>IF(SP_SUL!L294="","*",SP_SUL!L294)</f>
        <v>100</v>
      </c>
      <c r="P291" s="143">
        <f>IF(SP_SUL!O294="","*",SP_SUL!O294)</f>
        <v>0.41666666666666669</v>
      </c>
      <c r="Q291" s="143">
        <f>IF(SP_SUL!P294="","*",SP_SUL!P294)</f>
        <v>0.125</v>
      </c>
      <c r="R291" s="145" t="str">
        <f>IF(SP_SUL!Q294="","*",CONCATENATE(SP_SUL!Q294," ",SP_SUL!R294))</f>
        <v>2 M</v>
      </c>
      <c r="S291" s="145" t="str">
        <f>IF(SP_SUL!V294="","*",SP_SUL!V294)</f>
        <v>Antonioni</v>
      </c>
      <c r="T291" s="145" t="str">
        <f>IF(SP_SUL!W294="","*",SP_SUL!W294)</f>
        <v xml:space="preserve">Socaria mecanizada </v>
      </c>
      <c r="U291" s="137">
        <f ca="1">_xlfn.XLOOKUP(G291&amp;$U$2,BS_CONTROLE[CHAVE],BS_CONTROLE[Quantidade_11],"-")</f>
        <v>0</v>
      </c>
      <c r="V291" s="137">
        <f ca="1">_xlfn.XLOOKUP(G291&amp;$V$2,BS_CONTROLE[CHAVE],BS_CONTROLE[Quantidade_11],"-")</f>
        <v>810</v>
      </c>
      <c r="W291" s="137">
        <f ca="1">_xlfn.XLOOKUP(G291&amp;$W$2,BS_CONTROLE[CHAVE],BS_CONTROLE[Quantidade_11],"-")</f>
        <v>0</v>
      </c>
    </row>
    <row r="292" spans="1:23" hidden="1">
      <c r="A292" s="146" t="str">
        <f>IF(SP_SUL!Y295="","*",SP_SUL!Y295)</f>
        <v>OPORTUNIDADE</v>
      </c>
      <c r="B292" s="146" t="str">
        <f>IF(SP_SUL!X295="","*",SP_SUL!X295)</f>
        <v>Oportunidade</v>
      </c>
      <c r="C292" s="146" t="str">
        <f>IF(SP_SUL!Z295="","*",SP_SUL!Z295)</f>
        <v>*</v>
      </c>
      <c r="D292" s="139" t="str">
        <f>IF(SP_SUL!S295="","*",SP_SUL!S295)</f>
        <v>SP SUL</v>
      </c>
      <c r="E292" s="139" t="str">
        <f>IF(SP_SUL!T295="","*",SP_SUL!T295)</f>
        <v>ZKE-ZEV</v>
      </c>
      <c r="F292" s="145">
        <f>IF(SP_SUL!B295="","*",SP_SUL!B295)</f>
        <v>46065</v>
      </c>
      <c r="G292" s="145" t="str">
        <f>IF(SP_SUL!D295="","*",SP_SUL!D295)</f>
        <v>E17</v>
      </c>
      <c r="H292" s="145" t="str">
        <f>IF(SP_SUL!F295="","*",SP_SUL!F295)</f>
        <v>CAMINHÃO DE SOLDA</v>
      </c>
      <c r="I292" s="145" t="str">
        <f>IF(SP_SUL!H295="","*",SP_SUL!H295)</f>
        <v>102ZKW2</v>
      </c>
      <c r="J292" s="145" t="str">
        <f>IF(SP_SUL!I295="","*",SP_SUL!I295)</f>
        <v>102ZKW2</v>
      </c>
      <c r="K292" s="139" t="str">
        <f>IF(SP_SUL!M295="","*",SP_SUL!M295)</f>
        <v>ZKW-ZLU</v>
      </c>
      <c r="L292" s="139" t="str">
        <f>IF(SP_SUL!N295="","*",SP_SUL!N295)</f>
        <v>102ZKW2</v>
      </c>
      <c r="M292" s="140">
        <f>IF(SP_SUL!J295="","*",SP_SUL!J295)</f>
        <v>55</v>
      </c>
      <c r="N292" s="144">
        <f>IF(SP_SUL!K295="","*",SP_SUL!K295)</f>
        <v>100.56100000000001</v>
      </c>
      <c r="O292" s="144">
        <f>IF(SP_SUL!L295="","*",SP_SUL!L295)</f>
        <v>100.88200000000001</v>
      </c>
      <c r="P292" s="143">
        <f>IF(SP_SUL!O295="","*",SP_SUL!O295)</f>
        <v>0.41666666666666669</v>
      </c>
      <c r="Q292" s="143">
        <f>IF(SP_SUL!P295="","*",SP_SUL!P295)</f>
        <v>0.125</v>
      </c>
      <c r="R292" s="145" t="str">
        <f>IF(SP_SUL!Q295="","*",CONCATENATE(SP_SUL!Q295," ",SP_SUL!R295))</f>
        <v>2 Nº DE SOLDA</v>
      </c>
      <c r="S292" s="145" t="str">
        <f>IF(SP_SUL!V295="","*",SP_SUL!V295)</f>
        <v>Higor</v>
      </c>
      <c r="T292" s="145" t="str">
        <f>IF(SP_SUL!W295="","*",SP_SUL!W295)</f>
        <v>Caminhão de solda</v>
      </c>
      <c r="U292" s="137">
        <f ca="1">_xlfn.XLOOKUP(G292&amp;$U$2,BS_CONTROLE[CHAVE],BS_CONTROLE[Quantidade_11],"-")</f>
        <v>0</v>
      </c>
      <c r="V292" s="137">
        <f ca="1">_xlfn.XLOOKUP(G292&amp;$V$2,BS_CONTROLE[CHAVE],BS_CONTROLE[Quantidade_11],"-")</f>
        <v>0</v>
      </c>
      <c r="W292" s="137">
        <f ca="1">_xlfn.XLOOKUP(G292&amp;$W$2,BS_CONTROLE[CHAVE],BS_CONTROLE[Quantidade_11],"-")</f>
        <v>0</v>
      </c>
    </row>
    <row r="293" spans="1:23" hidden="1">
      <c r="A293" s="146" t="str">
        <f>IF(SP_SUL!Y296="","*",SP_SUL!Y296)</f>
        <v>OPORTUNIDADE</v>
      </c>
      <c r="B293" s="146" t="str">
        <f>IF(SP_SUL!X296="","*",SP_SUL!X296)</f>
        <v>Oportunidade</v>
      </c>
      <c r="C293" s="146" t="str">
        <f>IF(SP_SUL!Z296="","*",SP_SUL!Z296)</f>
        <v>*</v>
      </c>
      <c r="D293" s="139" t="str">
        <f>IF(SP_SUL!S296="","*",SP_SUL!S296)</f>
        <v>SP SUL</v>
      </c>
      <c r="E293" s="139" t="str">
        <f>IF(SP_SUL!T296="","*",SP_SUL!T296)</f>
        <v>ZKE-ZEV</v>
      </c>
      <c r="F293" s="145">
        <f>IF(SP_SUL!B296="","*",SP_SUL!B296)</f>
        <v>46065</v>
      </c>
      <c r="G293" s="145" t="str">
        <f>IF(SP_SUL!D296="","*",SP_SUL!D296)</f>
        <v>CLEBISON (TP-728)</v>
      </c>
      <c r="H293" s="145" t="str">
        <f>IF(SP_SUL!F296="","*",SP_SUL!F296)</f>
        <v>PDM - SOLDA</v>
      </c>
      <c r="I293" s="145" t="str">
        <f>IF(SP_SUL!H296="","*",SP_SUL!H296)</f>
        <v>-</v>
      </c>
      <c r="J293" s="145" t="str">
        <f>IF(SP_SUL!I296="","*",SP_SUL!I296)</f>
        <v>-</v>
      </c>
      <c r="K293" s="139" t="str">
        <f>IF(SP_SUL!M296="","*",SP_SUL!M296)</f>
        <v>ZWI-ZEM</v>
      </c>
      <c r="L293" s="139" t="str">
        <f>IF(SP_SUL!N296="","*",SP_SUL!N296)</f>
        <v>130ZYQ2</v>
      </c>
      <c r="M293" s="140">
        <f>IF(SP_SUL!J296="","*",SP_SUL!J296)</f>
        <v>55</v>
      </c>
      <c r="N293" s="144">
        <f>IF(SP_SUL!K296="","*",SP_SUL!K296)</f>
        <v>127.41500000000001</v>
      </c>
      <c r="O293" s="144">
        <f>IF(SP_SUL!L296="","*",SP_SUL!L296)</f>
        <v>127.529</v>
      </c>
      <c r="P293" s="143">
        <f>IF(SP_SUL!O296="","*",SP_SUL!O296)</f>
        <v>0.45833333333333331</v>
      </c>
      <c r="Q293" s="143">
        <f>IF(SP_SUL!P296="","*",SP_SUL!P296)</f>
        <v>8.3333333333333329E-2</v>
      </c>
      <c r="R293" s="145" t="str">
        <f>IF(SP_SUL!Q296="","*",CONCATENATE(SP_SUL!Q296," ",SP_SUL!R296))</f>
        <v>1 Nº DE SOLDA</v>
      </c>
      <c r="S293" s="145" t="str">
        <f>IF(SP_SUL!V296="","*",SP_SUL!V296)</f>
        <v>Felipe</v>
      </c>
      <c r="T293" s="145" t="str">
        <f>IF(SP_SUL!W296="","*",SP_SUL!W296)</f>
        <v xml:space="preserve">Execução de solda - Condicionado a temperatura </v>
      </c>
      <c r="U293" s="137">
        <f ca="1">_xlfn.XLOOKUP(G293&amp;$U$2,BS_CONTROLE[CHAVE],BS_CONTROLE[Quantidade_11],"-")</f>
        <v>0</v>
      </c>
      <c r="V293" s="137">
        <f ca="1">_xlfn.XLOOKUP(G293&amp;$V$2,BS_CONTROLE[CHAVE],BS_CONTROLE[Quantidade_11],"-")</f>
        <v>0</v>
      </c>
      <c r="W293" s="137">
        <f ca="1">_xlfn.XLOOKUP(G293&amp;$W$2,BS_CONTROLE[CHAVE],BS_CONTROLE[Quantidade_11],"-")</f>
        <v>0</v>
      </c>
    </row>
    <row r="294" spans="1:23" hidden="1">
      <c r="A294" s="146" t="str">
        <f>IF(SP_SUL!Y297="","*",SP_SUL!Y297)</f>
        <v>OPORTUNIDADE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ZKE-ZEV</v>
      </c>
      <c r="F294" s="145">
        <f>IF(SP_SUL!B297="","*",SP_SUL!B297)</f>
        <v>46065</v>
      </c>
      <c r="G294" s="145" t="str">
        <f>IF(SP_SUL!D297="","*",SP_SUL!D297)</f>
        <v>ISMAEL(TP-726)</v>
      </c>
      <c r="H294" s="145" t="str">
        <f>IF(SP_SUL!F297="","*",SP_SUL!F297)</f>
        <v>PDM - SOLDA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ZWI-ZEM</v>
      </c>
      <c r="L294" s="139" t="str">
        <f>IF(SP_SUL!N297="","*",SP_SUL!N297)</f>
        <v>130ZYQ2</v>
      </c>
      <c r="M294" s="140">
        <f>IF(SP_SUL!J297="","*",SP_SUL!J297)</f>
        <v>55</v>
      </c>
      <c r="N294" s="144">
        <f>IF(SP_SUL!K297="","*",SP_SUL!K297)</f>
        <v>127.41500000000001</v>
      </c>
      <c r="O294" s="144">
        <f>IF(SP_SUL!L297="","*",SP_SUL!L297)</f>
        <v>127.529</v>
      </c>
      <c r="P294" s="143">
        <f>IF(SP_SUL!O297="","*",SP_SUL!O297)</f>
        <v>0.45833333333333331</v>
      </c>
      <c r="Q294" s="143">
        <f>IF(SP_SUL!P297="","*",SP_SUL!P297)</f>
        <v>8.3333333333333329E-2</v>
      </c>
      <c r="R294" s="145" t="str">
        <f>IF(SP_SUL!Q297="","*",CONCATENATE(SP_SUL!Q297," ",SP_SUL!R297))</f>
        <v>1 Nº DE SOLDA</v>
      </c>
      <c r="S294" s="145" t="str">
        <f>IF(SP_SUL!V297="","*",SP_SUL!V297)</f>
        <v>Felipe</v>
      </c>
      <c r="T294" s="145" t="str">
        <f>IF(SP_SUL!W297="","*",SP_SUL!W297)</f>
        <v xml:space="preserve">Execução de solda - Condicionado a temperatura </v>
      </c>
      <c r="U294" s="137">
        <f ca="1">_xlfn.XLOOKUP(G294&amp;$U$2,BS_CONTROLE[CHAVE],BS_CONTROLE[Quantidade_11],"-")</f>
        <v>0</v>
      </c>
      <c r="V294" s="137">
        <f ca="1">_xlfn.XLOOKUP(G294&amp;$V$2,BS_CONTROLE[CHAVE],BS_CONTROLE[Quantidade_11],"-")</f>
        <v>0</v>
      </c>
      <c r="W294" s="137">
        <f ca="1">_xlfn.XLOOKUP(G294&amp;$W$2,BS_CONTROLE[CHAVE],BS_CONTROLE[Quantidade_11],"-")</f>
        <v>0</v>
      </c>
    </row>
    <row r="295" spans="1:23" hidden="1">
      <c r="A295" s="146" t="str">
        <f>IF(SP_SUL!Y298="","*",SP_SUL!Y298)</f>
        <v>*</v>
      </c>
      <c r="B295" s="146" t="str">
        <f>IF(SP_SUL!X298="","*",SP_SUL!X298)</f>
        <v>Oportunidade</v>
      </c>
      <c r="C295" s="146" t="str">
        <f>IF(SP_SUL!Z298="","*",SP_SUL!Z298)</f>
        <v>*</v>
      </c>
      <c r="D295" s="139" t="str">
        <f>IF(SP_SUL!S298="","*",SP_SUL!S298)</f>
        <v>SP SUL</v>
      </c>
      <c r="E295" s="139" t="str">
        <f>IF(SP_SUL!T298="","*",SP_SUL!T298)</f>
        <v>ZKE-ZEV</v>
      </c>
      <c r="F295" s="145">
        <f>IF(SP_SUL!B298="","*",SP_SUL!B298)</f>
        <v>46065</v>
      </c>
      <c r="G295" s="145" t="str">
        <f>IF(SP_SUL!D298="","*",SP_SUL!D298)</f>
        <v>W60</v>
      </c>
      <c r="H295" s="145" t="str">
        <f>IF(SP_SUL!F298="","*",SP_SUL!F298)</f>
        <v>PDM - DESCARGA - DORMENTE</v>
      </c>
      <c r="I295" s="145" t="str">
        <f>IF(SP_SUL!H298="","*",SP_SUL!H298)</f>
        <v>ZEM1302</v>
      </c>
      <c r="J295" s="145" t="str">
        <f>IF(SP_SUL!I298="","*",SP_SUL!I298)</f>
        <v>102ZKW2</v>
      </c>
      <c r="K295" s="139" t="str">
        <f>IF(SP_SUL!M298="","*",SP_SUL!M298)</f>
        <v>ZLU-ZWI</v>
      </c>
      <c r="L295" s="139" t="str">
        <f>IF(SP_SUL!N298="","*",SP_SUL!N298)</f>
        <v>ZWI1131</v>
      </c>
      <c r="M295" s="140">
        <f>IF(SP_SUL!J298="","*",SP_SUL!J298)</f>
        <v>48</v>
      </c>
      <c r="N295" s="144">
        <f>IF(SP_SUL!K298="","*",SP_SUL!K298)</f>
        <v>118</v>
      </c>
      <c r="O295" s="144">
        <f>IF(SP_SUL!L298="","*",SP_SUL!L298)</f>
        <v>113.3</v>
      </c>
      <c r="P295" s="143">
        <f>IF(SP_SUL!O298="","*",SP_SUL!O298)</f>
        <v>0.35416666666666669</v>
      </c>
      <c r="Q295" s="143">
        <f>IF(SP_SUL!P298="","*",SP_SUL!P298)</f>
        <v>5.5555555555555552E-2</v>
      </c>
      <c r="R295" s="145" t="str">
        <f>IF(SP_SUL!Q298="","*",CONCATENATE(SP_SUL!Q298," ",SP_SUL!R298))</f>
        <v>45 Nº DE DORMENTES</v>
      </c>
      <c r="S295" s="145" t="str">
        <f>IF(SP_SUL!V298="","*",SP_SUL!V298)</f>
        <v>Felipe</v>
      </c>
      <c r="T295" s="145" t="str">
        <f>IF(SP_SUL!W298="","*",SP_SUL!W298)</f>
        <v>Descarga de dormentes km 118+00; - Descarga de dormentes km114+300; - Recolher Jacaré km113+300</v>
      </c>
      <c r="U295" s="137">
        <f ca="1">_xlfn.XLOOKUP(G295&amp;$U$2,BS_CONTROLE[CHAVE],BS_CONTROLE[Quantidade_11],"-")</f>
        <v>45</v>
      </c>
      <c r="V295" s="137">
        <f ca="1">_xlfn.XLOOKUP(G295&amp;$V$2,BS_CONTROLE[CHAVE],BS_CONTROLE[Quantidade_11],"-")</f>
        <v>0</v>
      </c>
      <c r="W295" s="137">
        <f ca="1">_xlfn.XLOOKUP(G295&amp;$W$2,BS_CONTROLE[CHAVE],BS_CONTROLE[Quantidade_11],"-")</f>
        <v>0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OPORTUNIDADE</v>
      </c>
      <c r="B297" s="146" t="str">
        <f>IF(SP_SUL!X300="","*",SP_SUL!X300)</f>
        <v>Oportunidade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ZKE-ZEV</v>
      </c>
      <c r="F297" s="145">
        <f>IF(SP_SUL!B300="","*",SP_SUL!B300)</f>
        <v>46065</v>
      </c>
      <c r="G297" s="145" t="str">
        <f>IF(SP_SUL!D300="","*",SP_SUL!D300)</f>
        <v>CAIQUE (TMA-677)</v>
      </c>
      <c r="H297" s="145" t="str">
        <f>IF(SP_SUL!F300="","*",SP_SUL!F300)</f>
        <v>MODERNIZAÇÃO - SOLDA</v>
      </c>
      <c r="I297" s="145" t="str">
        <f>IF(SP_SUL!H300="","*",SP_SUL!H300)</f>
        <v>-</v>
      </c>
      <c r="J297" s="145" t="str">
        <f>IF(SP_SUL!I300="","*",SP_SUL!I300)</f>
        <v>-</v>
      </c>
      <c r="K297" s="139" t="str">
        <f>IF(SP_SUL!M300="","*",SP_SUL!M300)</f>
        <v>ZWI-ZEM</v>
      </c>
      <c r="L297" s="139">
        <f>IF(SP_SUL!N300="","*",SP_SUL!N300)</f>
        <v>1231211</v>
      </c>
      <c r="M297" s="140">
        <f>IF(SP_SUL!J300="","*",SP_SUL!J300)</f>
        <v>48</v>
      </c>
      <c r="N297" s="144">
        <f>IF(SP_SUL!K300="","*",SP_SUL!K300)</f>
        <v>121.31100000000001</v>
      </c>
      <c r="O297" s="144" t="str">
        <f>IF(SP_SUL!L300="","*",SP_SUL!L300)</f>
        <v>-</v>
      </c>
      <c r="P297" s="143">
        <f>IF(SP_SUL!O300="","*",SP_SUL!O300)</f>
        <v>0.35416666666666669</v>
      </c>
      <c r="Q297" s="143">
        <f>IF(SP_SUL!P300="","*",SP_SUL!P300)</f>
        <v>6.9444444444444448E-2</v>
      </c>
      <c r="R297" s="145" t="str">
        <f>IF(SP_SUL!Q300="","*",CONCATENATE(SP_SUL!Q300," ",SP_SUL!R300))</f>
        <v>1 Nº DE SOLDA</v>
      </c>
      <c r="S297" s="145" t="str">
        <f>IF(SP_SUL!V300="","*",SP_SUL!V300)</f>
        <v xml:space="preserve">Alisson </v>
      </c>
      <c r="T297" s="145" t="str">
        <f>IF(SP_SUL!W300="","*",SP_SUL!W300)</f>
        <v xml:space="preserve">Execução de solda - Condicionado a temperatura </v>
      </c>
      <c r="U297" s="137">
        <f ca="1">_xlfn.XLOOKUP(G297&amp;$U$2,BS_CONTROLE[CHAVE],BS_CONTROLE[Quantidade_11],"-")</f>
        <v>0</v>
      </c>
      <c r="V297" s="137">
        <f ca="1">_xlfn.XLOOKUP(G297&amp;$V$2,BS_CONTROLE[CHAVE],BS_CONTROLE[Quantidade_11],"-")</f>
        <v>0</v>
      </c>
      <c r="W297" s="137">
        <f ca="1">_xlfn.XLOOKUP(G297&amp;$W$2,BS_CONTROLE[CHAVE],BS_CONTROLE[Quantidade_11],"-")</f>
        <v>0</v>
      </c>
    </row>
    <row r="298" spans="1:23" hidden="1">
      <c r="A298" s="146" t="str">
        <f>IF(SP_SUL!Y301="","*",SP_SUL!Y301)</f>
        <v>OPORTUNIDADE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ZKE-ZEV</v>
      </c>
      <c r="F298" s="145">
        <f>IF(SP_SUL!B301="","*",SP_SUL!B301)</f>
        <v>46065</v>
      </c>
      <c r="G298" s="145" t="str">
        <f>IF(SP_SUL!D301="","*",SP_SUL!D301)</f>
        <v>ADENISON (TP-810)</v>
      </c>
      <c r="H298" s="145" t="str">
        <f>IF(SP_SUL!F301="","*",SP_SUL!F301)</f>
        <v>MODERNIZAÇÃO - SOLDA</v>
      </c>
      <c r="I298" s="145" t="str">
        <f>IF(SP_SUL!H301="","*",SP_SUL!H301)</f>
        <v>-</v>
      </c>
      <c r="J298" s="145" t="str">
        <f>IF(SP_SUL!I301="","*",SP_SUL!I301)</f>
        <v>-</v>
      </c>
      <c r="K298" s="139" t="str">
        <f>IF(SP_SUL!M301="","*",SP_SUL!M301)</f>
        <v>ZWI-ZEM</v>
      </c>
      <c r="L298" s="139">
        <f>IF(SP_SUL!N301="","*",SP_SUL!N301)</f>
        <v>1241231</v>
      </c>
      <c r="M298" s="140">
        <f>IF(SP_SUL!J301="","*",SP_SUL!J301)</f>
        <v>48</v>
      </c>
      <c r="N298" s="144">
        <f>IF(SP_SUL!K301="","*",SP_SUL!K301)</f>
        <v>123.929</v>
      </c>
      <c r="O298" s="144" t="str">
        <f>IF(SP_SUL!L301="","*",SP_SUL!L301)</f>
        <v>-</v>
      </c>
      <c r="P298" s="143">
        <f>IF(SP_SUL!O301="","*",SP_SUL!O301)</f>
        <v>0.35416666666666669</v>
      </c>
      <c r="Q298" s="143">
        <f>IF(SP_SUL!P301="","*",SP_SUL!P301)</f>
        <v>6.9444444444444448E-2</v>
      </c>
      <c r="R298" s="145" t="str">
        <f>IF(SP_SUL!Q301="","*",CONCATENATE(SP_SUL!Q301," ",SP_SUL!R301))</f>
        <v>1 Nº DE SOLDA</v>
      </c>
      <c r="S298" s="145" t="str">
        <f>IF(SP_SUL!V301="","*",SP_SUL!V301)</f>
        <v xml:space="preserve">Alisson </v>
      </c>
      <c r="T298" s="145" t="str">
        <f>IF(SP_SUL!W301="","*",SP_SUL!W301)</f>
        <v xml:space="preserve">Execução de solda - Condicionado a temperatura </v>
      </c>
      <c r="U298" s="137">
        <f ca="1">_xlfn.XLOOKUP(G298&amp;$U$2,BS_CONTROLE[CHAVE],BS_CONTROLE[Quantidade_11],"-")</f>
        <v>0</v>
      </c>
      <c r="V298" s="137">
        <f ca="1">_xlfn.XLOOKUP(G298&amp;$V$2,BS_CONTROLE[CHAVE],BS_CONTROLE[Quantidade_11],"-")</f>
        <v>0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OPORTUNIDADE</v>
      </c>
      <c r="B299" s="146" t="str">
        <f>IF(SP_SUL!X302="","*",SP_SUL!X302)</f>
        <v>Extra</v>
      </c>
      <c r="C299" s="146" t="str">
        <f>IF(SP_SUL!Z302="","*",SP_SUL!Z302)</f>
        <v>*</v>
      </c>
      <c r="D299" s="139" t="str">
        <f>IF(SP_SUL!S302="","*",SP_SUL!S302)</f>
        <v>SP SUL</v>
      </c>
      <c r="E299" s="139" t="str">
        <f>IF(SP_SUL!T302="","*",SP_SUL!T302)</f>
        <v>ZPT-ZPG</v>
      </c>
      <c r="F299" s="145">
        <f>IF(SP_SUL!B302="","*",SP_SUL!B302)</f>
        <v>46065</v>
      </c>
      <c r="G299" s="145" t="str">
        <f>IF(SP_SUL!D302="","*",SP_SUL!D302)</f>
        <v>A84</v>
      </c>
      <c r="H299" s="145" t="str">
        <f>IF(SP_SUL!F302="","*",SP_SUL!F302)</f>
        <v>DETECÇÃO - RONDA 7 DIAS</v>
      </c>
      <c r="I299" s="145" t="str">
        <f>IF(SP_SUL!H302="","*",SP_SUL!H302)</f>
        <v>S29MRS</v>
      </c>
      <c r="J299" s="145" t="str">
        <f>IF(SP_SUL!I302="","*",SP_SUL!I302)</f>
        <v>ZPT109</v>
      </c>
      <c r="K299" s="139" t="str">
        <f>IF(SP_SUL!M302="","*",SP_SUL!M302)</f>
        <v>ZPG-ZPT</v>
      </c>
      <c r="L299" s="139" t="str">
        <f>IF(SP_SUL!N302="","*",SP_SUL!N302)</f>
        <v>ZPGZPT</v>
      </c>
      <c r="M299" s="140">
        <f>IF(SP_SUL!J302="","*",SP_SUL!J302)</f>
        <v>53</v>
      </c>
      <c r="N299" s="144">
        <f>IF(SP_SUL!K302="","*",SP_SUL!K302)</f>
        <v>123</v>
      </c>
      <c r="O299" s="144" t="str">
        <f>IF(SP_SUL!L302="","*",SP_SUL!L302)</f>
        <v>*</v>
      </c>
      <c r="P299" s="143">
        <f>IF(SP_SUL!O302="","*",SP_SUL!O302)</f>
        <v>0.3125</v>
      </c>
      <c r="Q299" s="143">
        <f>IF(SP_SUL!P302="","*",SP_SUL!P302)</f>
        <v>4.1666666666666664E-2</v>
      </c>
      <c r="R299" s="145" t="str">
        <f>IF(SP_SUL!Q302="","*",CONCATENATE(SP_SUL!Q302," ",SP_SUL!R302))</f>
        <v>20 KM</v>
      </c>
      <c r="S299" s="145" t="str">
        <f>IF(SP_SUL!V302="","*",SP_SUL!V302)</f>
        <v>Jhon</v>
      </c>
      <c r="T299" s="145" t="str">
        <f>IF(SP_SUL!W302="","*",SP_SUL!W302)</f>
        <v>R7D</v>
      </c>
      <c r="U299" s="137">
        <f ca="1">_xlfn.XLOOKUP(G299&amp;$U$2,BS_CONTROLE[CHAVE],BS_CONTROLE[Quantidade_11],"-")</f>
        <v>20</v>
      </c>
      <c r="V299" s="137">
        <f ca="1">_xlfn.XLOOKUP(G299&amp;$V$2,BS_CONTROLE[CHAVE],BS_CONTROLE[Quantidade_11],"-")</f>
        <v>52</v>
      </c>
      <c r="W299" s="137">
        <f ca="1">_xlfn.XLOOKUP(G299&amp;$W$2,BS_CONTROLE[CHAVE],BS_CONTROLE[Quantidade_11],"-")</f>
        <v>45</v>
      </c>
    </row>
    <row r="300" spans="1:23" hidden="1">
      <c r="A300" s="146" t="str">
        <f>IF(SP_SUL!Y303="","*",SP_SUL!Y303)</f>
        <v>SIM</v>
      </c>
      <c r="B300" s="146" t="str">
        <f>IF(SP_SUL!X303="","*",SP_SUL!X303)</f>
        <v>Contrato</v>
      </c>
      <c r="C300" s="146" t="str">
        <f>IF(SP_SUL!Z303="","*",SP_SUL!Z303)</f>
        <v>*</v>
      </c>
      <c r="D300" s="139" t="str">
        <f>IF(SP_SUL!S303="","*",SP_SUL!S303)</f>
        <v>SP SUL</v>
      </c>
      <c r="E300" s="139" t="str">
        <f>IF(SP_SUL!T303="","*",SP_SUL!T303)</f>
        <v>ZEV-ZPT</v>
      </c>
      <c r="F300" s="145">
        <f>IF(SP_SUL!B303="","*",SP_SUL!B303)</f>
        <v>46065</v>
      </c>
      <c r="G300" s="145" t="str">
        <f>IF(SP_SUL!D303="","*",SP_SUL!D303)</f>
        <v>W62</v>
      </c>
      <c r="H300" s="145" t="str">
        <f>IF(SP_SUL!F303="","*",SP_SUL!F303)</f>
        <v>DESLOCAMENTO</v>
      </c>
      <c r="I300" s="145" t="str">
        <f>IF(SP_SUL!H303="","*",SP_SUL!H303)</f>
        <v>ZDRZPT</v>
      </c>
      <c r="J300" s="145" t="str">
        <f>IF(SP_SUL!I303="","*",SP_SUL!I303)</f>
        <v>ZDRZPT</v>
      </c>
      <c r="K300" s="139" t="str">
        <f>IF(SP_SUL!M303="","*",SP_SUL!M303)</f>
        <v>ZXW-ZGP</v>
      </c>
      <c r="L300" s="139" t="str">
        <f>IF(SP_SUL!N303="","*",SP_SUL!N303)</f>
        <v>K84ZXW2</v>
      </c>
      <c r="M300" s="140">
        <f>IF(SP_SUL!J303="","*",SP_SUL!J303)</f>
        <v>92</v>
      </c>
      <c r="N300" s="144">
        <f>IF(SP_SUL!K303="","*",SP_SUL!K303)</f>
        <v>83.7</v>
      </c>
      <c r="O300" s="144" t="str">
        <f>IF(SP_SUL!L303="","*",SP_SUL!L303)</f>
        <v>-</v>
      </c>
      <c r="P300" s="143">
        <f>IF(SP_SUL!O303="","*",SP_SUL!O303)</f>
        <v>0.33333333333333331</v>
      </c>
      <c r="Q300" s="143">
        <f>IF(SP_SUL!P303="","*",SP_SUL!P303)</f>
        <v>4.1666666666666664E-2</v>
      </c>
      <c r="R300" s="145" t="str">
        <f>IF(SP_SUL!Q303="","*",CONCATENATE(SP_SUL!Q303," ",SP_SUL!R303))</f>
        <v>1 BINÁRIO</v>
      </c>
      <c r="S300" s="145" t="str">
        <f>IF(SP_SUL!V303="","*",SP_SUL!V303)</f>
        <v>Moises</v>
      </c>
      <c r="T300" s="145" t="str">
        <f>IF(SP_SUL!W303="","*",SP_SUL!W303)</f>
        <v>Deslocamento das turmas</v>
      </c>
      <c r="U300" s="137">
        <f ca="1">_xlfn.XLOOKUP(G300&amp;$U$2,BS_CONTROLE[CHAVE],BS_CONTROLE[Quantidade_11],"-")</f>
        <v>1</v>
      </c>
      <c r="V300" s="137" t="str">
        <f ca="1">_xlfn.XLOOKUP(G300&amp;$V$2,BS_CONTROLE[CHAVE],BS_CONTROLE[Quantidade_11],"-")</f>
        <v>-</v>
      </c>
      <c r="W300" s="137">
        <f ca="1">_xlfn.XLOOKUP(G300&amp;$W$2,BS_CONTROLE[CHAVE],BS_CONTROLE[Quantidade_11],"-")</f>
        <v>1</v>
      </c>
    </row>
    <row r="301" spans="1:23" hidden="1">
      <c r="A301" s="146" t="str">
        <f>IF(SP_SUL!Y304="","*",SP_SUL!Y304)</f>
        <v>OPORTUNIDADE</v>
      </c>
      <c r="B301" s="146" t="str">
        <f>IF(SP_SUL!X304="","*",SP_SUL!X304)</f>
        <v>Oportunidade</v>
      </c>
      <c r="C301" s="146" t="str">
        <f>IF(SP_SUL!Z304="","*",SP_SUL!Z304)</f>
        <v>*</v>
      </c>
      <c r="D301" s="139" t="str">
        <f>IF(SP_SUL!S304="","*",SP_SUL!S304)</f>
        <v>SP SUL</v>
      </c>
      <c r="E301" s="139" t="str">
        <f>IF(SP_SUL!T304="","*",SP_SUL!T304)</f>
        <v>ZPT-ZPG</v>
      </c>
      <c r="F301" s="145">
        <f>IF(SP_SUL!B304="","*",SP_SUL!B304)</f>
        <v>46065</v>
      </c>
      <c r="G301" s="145" t="str">
        <f>IF(SP_SUL!D304="","*",SP_SUL!D304)</f>
        <v>DIEGO (TF-42)</v>
      </c>
      <c r="H301" s="145" t="str">
        <f>IF(SP_SUL!F304="","*",SP_SUL!F304)</f>
        <v>LIMPEZA LASTRO</v>
      </c>
      <c r="I301" s="145" t="str">
        <f>IF(SP_SUL!H304="","*",SP_SUL!H304)</f>
        <v>-</v>
      </c>
      <c r="J301" s="145" t="str">
        <f>IF(SP_SUL!I304="","*",SP_SUL!I304)</f>
        <v>-</v>
      </c>
      <c r="K301" s="139" t="str">
        <f>IF(SP_SUL!M304="","*",SP_SUL!M304)</f>
        <v>PAT-ZGM</v>
      </c>
      <c r="L301" s="139" t="str">
        <f>IF(SP_SUL!N304="","*",SP_SUL!N304)</f>
        <v>PAT1102</v>
      </c>
      <c r="M301" s="140">
        <f>IF(SP_SUL!J304="","*",SP_SUL!J304)</f>
        <v>53</v>
      </c>
      <c r="N301" s="144">
        <f>IF(SP_SUL!K304="","*",SP_SUL!K304)</f>
        <v>109.05</v>
      </c>
      <c r="O301" s="144" t="str">
        <f>IF(SP_SUL!L304="","*",SP_SUL!L304)</f>
        <v>-</v>
      </c>
      <c r="P301" s="143">
        <f>IF(SP_SUL!O304="","*",SP_SUL!O304)</f>
        <v>0.41666666666666669</v>
      </c>
      <c r="Q301" s="143">
        <f>IF(SP_SUL!P304="","*",SP_SUL!P304)</f>
        <v>6.25E-2</v>
      </c>
      <c r="R301" s="145" t="str">
        <f>IF(SP_SUL!Q304="","*",CONCATENATE(SP_SUL!Q304," ",SP_SUL!R304))</f>
        <v>30 M</v>
      </c>
      <c r="S301" s="145" t="str">
        <f>IF(SP_SUL!V304="","*",SP_SUL!V304)</f>
        <v>Moises</v>
      </c>
      <c r="T301" s="145" t="str">
        <f>IF(SP_SUL!W304="","*",SP_SUL!W304)</f>
        <v>Limpeza de lastro</v>
      </c>
      <c r="U301" s="137">
        <f ca="1">_xlfn.XLOOKUP(G301&amp;$U$2,BS_CONTROLE[CHAVE],BS_CONTROLE[Quantidade_11],"-")</f>
        <v>53</v>
      </c>
      <c r="V301" s="137">
        <f ca="1">_xlfn.XLOOKUP(G301&amp;$V$2,BS_CONTROLE[CHAVE],BS_CONTROLE[Quantidade_11],"-")</f>
        <v>104</v>
      </c>
      <c r="W301" s="137">
        <f ca="1">_xlfn.XLOOKUP(G301&amp;$W$2,BS_CONTROLE[CHAVE],BS_CONTROLE[Quantidade_11],"-")</f>
        <v>0</v>
      </c>
    </row>
    <row r="302" spans="1:23" hidden="1">
      <c r="A302" s="146" t="str">
        <f>IF(SP_SUL!Y305="","*",SP_SUL!Y305)</f>
        <v>OPORTUNIDADE</v>
      </c>
      <c r="B302" s="146" t="str">
        <f>IF(SP_SUL!X305="","*",SP_SUL!X305)</f>
        <v>Oportunidade</v>
      </c>
      <c r="C302" s="146" t="str">
        <f>IF(SP_SUL!Z305="","*",SP_SUL!Z305)</f>
        <v>*</v>
      </c>
      <c r="D302" s="139" t="str">
        <f>IF(SP_SUL!S305="","*",SP_SUL!S305)</f>
        <v>SP SUL</v>
      </c>
      <c r="E302" s="139" t="str">
        <f>IF(SP_SUL!T305="","*",SP_SUL!T305)</f>
        <v>ZEV-ZPT</v>
      </c>
      <c r="F302" s="145">
        <f>IF(SP_SUL!B305="","*",SP_SUL!B305)</f>
        <v>46065</v>
      </c>
      <c r="G302" s="145" t="str">
        <f>IF(SP_SUL!D305="","*",SP_SUL!D305)</f>
        <v>RAFAEL (TP-695)</v>
      </c>
      <c r="H302" s="145" t="str">
        <f>IF(SP_SUL!F305="","*",SP_SUL!F305)</f>
        <v>LIMPEZA LASTRO</v>
      </c>
      <c r="I302" s="145" t="str">
        <f>IF(SP_SUL!H305="","*",SP_SUL!H305)</f>
        <v>-</v>
      </c>
      <c r="J302" s="145" t="str">
        <f>IF(SP_SUL!I305="","*",SP_SUL!I305)</f>
        <v>-</v>
      </c>
      <c r="K302" s="139" t="str">
        <f>IF(SP_SUL!M305="","*",SP_SUL!M305)</f>
        <v>ZDR</v>
      </c>
      <c r="L302" s="139" t="str">
        <f>IF(SP_SUL!N305="","*",SP_SUL!N305)</f>
        <v>ZDR1</v>
      </c>
      <c r="M302" s="140">
        <f>IF(SP_SUL!J305="","*",SP_SUL!J305)</f>
        <v>54</v>
      </c>
      <c r="N302" s="144">
        <f>IF(SP_SUL!K305="","*",SP_SUL!K305)</f>
        <v>106.5</v>
      </c>
      <c r="O302" s="144" t="str">
        <f>IF(SP_SUL!L305="","*",SP_SUL!L305)</f>
        <v>-</v>
      </c>
      <c r="P302" s="143">
        <f>IF(SP_SUL!O305="","*",SP_SUL!O305)</f>
        <v>0.45833333333333331</v>
      </c>
      <c r="Q302" s="143">
        <f>IF(SP_SUL!P305="","*",SP_SUL!P305)</f>
        <v>8.3333333333333329E-2</v>
      </c>
      <c r="R302" s="145" t="str">
        <f>IF(SP_SUL!Q305="","*",CONCATENATE(SP_SUL!Q305," ",SP_SUL!R305))</f>
        <v>10 M</v>
      </c>
      <c r="S302" s="145" t="str">
        <f>IF(SP_SUL!V305="","*",SP_SUL!V305)</f>
        <v>Moises</v>
      </c>
      <c r="T302" s="145" t="str">
        <f>IF(SP_SUL!W305="","*",SP_SUL!W305)</f>
        <v>Limpeza de lastro</v>
      </c>
      <c r="U302" s="137">
        <f ca="1">_xlfn.XLOOKUP(G302&amp;$U$2,BS_CONTROLE[CHAVE],BS_CONTROLE[Quantidade_11],"-")</f>
        <v>0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OPORTUNIDADE</v>
      </c>
      <c r="B303" s="146" t="str">
        <f>IF(SP_SUL!X306="","*",SP_SUL!X306)</f>
        <v>Oportunidade</v>
      </c>
      <c r="C303" s="146" t="str">
        <f>IF(SP_SUL!Z306="","*",SP_SUL!Z306)</f>
        <v>*</v>
      </c>
      <c r="D303" s="139" t="str">
        <f>IF(SP_SUL!S306="","*",SP_SUL!S306)</f>
        <v>SP SUL</v>
      </c>
      <c r="E303" s="139" t="str">
        <f>IF(SP_SUL!T306="","*",SP_SUL!T306)</f>
        <v>ZEV-ZPT</v>
      </c>
      <c r="F303" s="145">
        <f>IF(SP_SUL!B306="","*",SP_SUL!B306)</f>
        <v>46065</v>
      </c>
      <c r="G303" s="145" t="str">
        <f>IF(SP_SUL!D306="","*",SP_SUL!D306)</f>
        <v>EXPANSÃO TURMA 1</v>
      </c>
      <c r="H303" s="145" t="str">
        <f>IF(SP_SUL!F306="","*",SP_SUL!F306)</f>
        <v>EXPANSÃO - SOLDA</v>
      </c>
      <c r="I303" s="145" t="str">
        <f>IF(SP_SUL!H306="","*",SP_SUL!H306)</f>
        <v>-</v>
      </c>
      <c r="J303" s="145" t="str">
        <f>IF(SP_SUL!I306="","*",SP_SUL!I306)</f>
        <v>-</v>
      </c>
      <c r="K303" s="139" t="str">
        <f>IF(SP_SUL!M306="","*",SP_SUL!M306)</f>
        <v>109-ZGM</v>
      </c>
      <c r="L303" s="139" t="str">
        <f>IF(SP_SUL!N306="","*",SP_SUL!N306)</f>
        <v>1101091/1101093</v>
      </c>
      <c r="M303" s="140">
        <f>IF(SP_SUL!J306="","*",SP_SUL!J306)</f>
        <v>30</v>
      </c>
      <c r="N303" s="144">
        <f>IF(SP_SUL!K306="","*",SP_SUL!K306)</f>
        <v>109</v>
      </c>
      <c r="O303" s="144" t="str">
        <f>IF(SP_SUL!L306="","*",SP_SUL!L306)</f>
        <v>-</v>
      </c>
      <c r="P303" s="143">
        <f>IF(SP_SUL!O306="","*",SP_SUL!O306)</f>
        <v>0.33333333333333331</v>
      </c>
      <c r="Q303" s="143">
        <f>IF(SP_SUL!P306="","*",SP_SUL!P306)</f>
        <v>6.25E-2</v>
      </c>
      <c r="R303" s="145" t="str">
        <f>IF(SP_SUL!Q306="","*",CONCATENATE(SP_SUL!Q306," ",SP_SUL!R306))</f>
        <v>1 Nº DE SOLDA</v>
      </c>
      <c r="S303" s="145" t="str">
        <f>IF(SP_SUL!V306="","*",SP_SUL!V306)</f>
        <v>Pedro</v>
      </c>
      <c r="T303" s="145" t="str">
        <f>IF(SP_SUL!W306="","*",SP_SUL!W306)</f>
        <v>Execução de solda - Condicionado a temperatura (Obs: Ocupação do AMV da L1 p/ L3)</v>
      </c>
      <c r="U303" s="137">
        <f ca="1">_xlfn.XLOOKUP(G303&amp;$U$2,BS_CONTROLE[CHAVE],BS_CONTROLE[Quantidade_11],"-")</f>
        <v>2</v>
      </c>
      <c r="V303" s="137">
        <f ca="1">_xlfn.XLOOKUP(G303&amp;$V$2,BS_CONTROLE[CHAVE],BS_CONTROLE[Quantidade_11],"-")</f>
        <v>0</v>
      </c>
      <c r="W303" s="137">
        <f ca="1">_xlfn.XLOOKUP(G303&amp;$W$2,BS_CONTROLE[CHAVE],BS_CONTROLE[Quantidade_11],"-")</f>
        <v>0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OPORTUNIDADE</v>
      </c>
      <c r="B305" s="146" t="str">
        <f>IF(SP_SUL!X308="","*",SP_SUL!X308)</f>
        <v>Oportunidade</v>
      </c>
      <c r="C305" s="146" t="str">
        <f>IF(SP_SUL!Z308="","*",SP_SUL!Z308)</f>
        <v>*</v>
      </c>
      <c r="D305" s="139" t="str">
        <f>IF(SP_SUL!S308="","*",SP_SUL!S308)</f>
        <v>SP SUL</v>
      </c>
      <c r="E305" s="139" t="str">
        <f>IF(SP_SUL!T308="","*",SP_SUL!T308)</f>
        <v>ZBV-ZRX</v>
      </c>
      <c r="F305" s="145">
        <f>IF(SP_SUL!B308="","*",SP_SUL!B308)</f>
        <v>46066</v>
      </c>
      <c r="G305" s="145" t="str">
        <f>IF(SP_SUL!D308="","*",SP_SUL!D308)</f>
        <v>EXPANSÃO TURMA 1</v>
      </c>
      <c r="H305" s="145" t="str">
        <f>IF(SP_SUL!F308="","*",SP_SUL!F308)</f>
        <v>EXPANSÃO - SOLDA</v>
      </c>
      <c r="I305" s="145" t="str">
        <f>IF(SP_SUL!H308="","*",SP_SUL!H308)</f>
        <v>-</v>
      </c>
      <c r="J305" s="145" t="str">
        <f>IF(SP_SUL!I308="","*",SP_SUL!I308)</f>
        <v>-</v>
      </c>
      <c r="K305" s="139" t="str">
        <f>IF(SP_SUL!M308="","*",SP_SUL!M308)</f>
        <v>ZCD</v>
      </c>
      <c r="L305" s="139" t="str">
        <f>IF(SP_SUL!N308="","*",SP_SUL!N308)</f>
        <v>109ZCD2</v>
      </c>
      <c r="M305" s="140">
        <f>IF(SP_SUL!J308="","*",SP_SUL!J308)</f>
        <v>170</v>
      </c>
      <c r="N305" s="144">
        <f>IF(SP_SUL!K308="","*",SP_SUL!K308)</f>
        <v>110.35</v>
      </c>
      <c r="O305" s="144">
        <f>IF(SP_SUL!L308="","*",SP_SUL!L308)</f>
        <v>111</v>
      </c>
      <c r="P305" s="143">
        <f>IF(SP_SUL!O308="","*",SP_SUL!O308)</f>
        <v>0.35416666666666669</v>
      </c>
      <c r="Q305" s="143">
        <f>IF(SP_SUL!P308="","*",SP_SUL!P308)</f>
        <v>0.125</v>
      </c>
      <c r="R305" s="145" t="str">
        <f>IF(SP_SUL!Q308="","*",CONCATENATE(SP_SUL!Q308," ",SP_SUL!R308))</f>
        <v>1 Nº DE SOLDA</v>
      </c>
      <c r="S305" s="145" t="str">
        <f>IF(SP_SUL!V308="","*",SP_SUL!V308)</f>
        <v>Fabio</v>
      </c>
      <c r="T305" s="145" t="str">
        <f>IF(SP_SUL!W308="","*",SP_SUL!W308)</f>
        <v>Execução de solda - Condicionado a temperatura + Alívio de tensão</v>
      </c>
      <c r="U305" s="137">
        <f ca="1">_xlfn.XLOOKUP(G305&amp;$U$2,BS_CONTROLE[CHAVE],BS_CONTROLE[Quantidade_11],"-")</f>
        <v>2</v>
      </c>
      <c r="V305" s="137">
        <f ca="1">_xlfn.XLOOKUP(G305&amp;$V$2,BS_CONTROLE[CHAVE],BS_CONTROLE[Quantidade_11],"-")</f>
        <v>0</v>
      </c>
      <c r="W305" s="137">
        <f ca="1">_xlfn.XLOOKUP(G305&amp;$W$2,BS_CONTROLE[CHAVE],BS_CONTROLE[Quantidade_11],"-")</f>
        <v>0</v>
      </c>
    </row>
    <row r="306" spans="1:23" hidden="1">
      <c r="A306" s="146" t="str">
        <f>IF(SP_SUL!Y309="","*",SP_SUL!Y309)</f>
        <v>OPORTUNIDADE</v>
      </c>
      <c r="B306" s="146" t="str">
        <f>IF(SP_SUL!X309="","*",SP_SUL!X309)</f>
        <v>Oportunidade</v>
      </c>
      <c r="C306" s="146" t="str">
        <f>IF(SP_SUL!Z309="","*",SP_SUL!Z309)</f>
        <v>*</v>
      </c>
      <c r="D306" s="139" t="str">
        <f>IF(SP_SUL!S309="","*",SP_SUL!S309)</f>
        <v>SP SUL</v>
      </c>
      <c r="E306" s="139" t="str">
        <f>IF(SP_SUL!T309="","*",SP_SUL!T309)</f>
        <v>ZBV-ZRX</v>
      </c>
      <c r="F306" s="145">
        <f>IF(SP_SUL!B309="","*",SP_SUL!B309)</f>
        <v>46066</v>
      </c>
      <c r="G306" s="145" t="str">
        <f>IF(SP_SUL!D309="","*",SP_SUL!D309)</f>
        <v>KLECIO (TP-699)</v>
      </c>
      <c r="H306" s="145" t="str">
        <f>IF(SP_SUL!F309="","*",SP_SUL!F309)</f>
        <v>PDM - SOLDA</v>
      </c>
      <c r="I306" s="145" t="str">
        <f>IF(SP_SUL!H309="","*",SP_SUL!H309)</f>
        <v>-</v>
      </c>
      <c r="J306" s="145" t="str">
        <f>IF(SP_SUL!I309="","*",SP_SUL!I309)</f>
        <v>-</v>
      </c>
      <c r="K306" s="139" t="str">
        <f>IF(SP_SUL!M309="","*",SP_SUL!M309)</f>
        <v>ZSW-ZTT</v>
      </c>
      <c r="L306" s="139" t="str">
        <f>IF(SP_SUL!N309="","*",SP_SUL!N309)</f>
        <v>K90ZTT</v>
      </c>
      <c r="M306" s="140">
        <f>IF(SP_SUL!J309="","*",SP_SUL!J309)</f>
        <v>70</v>
      </c>
      <c r="N306" s="144">
        <f>IF(SP_SUL!K309="","*",SP_SUL!K309)</f>
        <v>92</v>
      </c>
      <c r="O306" s="144" t="str">
        <f>IF(SP_SUL!L309="","*",SP_SUL!L309)</f>
        <v>-</v>
      </c>
      <c r="P306" s="143">
        <f>IF(SP_SUL!O309="","*",SP_SUL!O309)</f>
        <v>0.35416666666666669</v>
      </c>
      <c r="Q306" s="143">
        <f>IF(SP_SUL!P309="","*",SP_SUL!P309)</f>
        <v>6.25E-2</v>
      </c>
      <c r="R306" s="145" t="str">
        <f>IF(SP_SUL!Q309="","*",CONCATENATE(SP_SUL!Q309," ",SP_SUL!R309))</f>
        <v>1 Nº DE SOLDA</v>
      </c>
      <c r="S306" s="145" t="str">
        <f>IF(SP_SUL!V309="","*",SP_SUL!V309)</f>
        <v xml:space="preserve">Klecio </v>
      </c>
      <c r="T306" s="145" t="str">
        <f>IF(SP_SUL!W309="","*",SP_SUL!W309)</f>
        <v xml:space="preserve">Execução de solda - Condicionado a temperatura </v>
      </c>
      <c r="U306" s="137">
        <f ca="1">_xlfn.XLOOKUP(G306&amp;$U$2,BS_CONTROLE[CHAVE],BS_CONTROLE[Quantidade_11],"-")</f>
        <v>1</v>
      </c>
      <c r="V306" s="137">
        <f ca="1">_xlfn.XLOOKUP(G306&amp;$V$2,BS_CONTROLE[CHAVE],BS_CONTROLE[Quantidade_11],"-")</f>
        <v>1</v>
      </c>
      <c r="W306" s="137">
        <f ca="1">_xlfn.XLOOKUP(G306&amp;$W$2,BS_CONTROLE[CHAVE],BS_CONTROLE[Quantidade_11],"-")</f>
        <v>0</v>
      </c>
    </row>
    <row r="307" spans="1:23">
      <c r="A307" s="146" t="str">
        <f>IF(SP_SUL!Y310="","*",SP_SUL!Y310)</f>
        <v>OPORTUNIDADE</v>
      </c>
      <c r="B307" s="146" t="str">
        <f>IF(SP_SUL!X310="","*",SP_SUL!X310)</f>
        <v>Oportunidade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ZBV-ZRX</v>
      </c>
      <c r="F307" s="145">
        <f>IF(SP_SUL!B310="","*",SP_SUL!B310)</f>
        <v>46066</v>
      </c>
      <c r="G307" s="145" t="str">
        <f>IF(SP_SUL!D310="","*",SP_SUL!D310)</f>
        <v>V11</v>
      </c>
      <c r="H307" s="145" t="str">
        <f>IF(SP_SUL!F310="","*",SP_SUL!F310)</f>
        <v>DESLOCAMENTO</v>
      </c>
      <c r="I307" s="145" t="str">
        <f>IF(SP_SUL!H310="","*",SP_SUL!H310)</f>
        <v>ZHO-2</v>
      </c>
      <c r="J307" s="145" t="str">
        <f>IF(SP_SUL!I310="","*",SP_SUL!I310)</f>
        <v>ZAC2</v>
      </c>
      <c r="K307" s="139" t="str">
        <f>IF(SP_SUL!M310="","*",SP_SUL!M310)</f>
        <v>ZHO-ZAC</v>
      </c>
      <c r="L307" s="139" t="str">
        <f>IF(SP_SUL!N310="","*",SP_SUL!N310)</f>
        <v>ZHOZAC</v>
      </c>
      <c r="M307" s="140">
        <f>IF(SP_SUL!J310="","*",SP_SUL!J310)</f>
        <v>68</v>
      </c>
      <c r="N307" s="144">
        <f>IF(SP_SUL!K310="","*",SP_SUL!K310)</f>
        <v>61</v>
      </c>
      <c r="O307" s="144">
        <f>IF(SP_SUL!L310="","*",SP_SUL!L310)</f>
        <v>82</v>
      </c>
      <c r="P307" s="143">
        <f>IF(SP_SUL!O310="","*",SP_SUL!O310)</f>
        <v>0.375</v>
      </c>
      <c r="Q307" s="143">
        <f>IF(SP_SUL!P310="","*",SP_SUL!P310)</f>
        <v>4.1666666666666664E-2</v>
      </c>
      <c r="R307" s="145" t="str">
        <f>IF(SP_SUL!Q310="","*",CONCATENATE(SP_SUL!Q310," ",SP_SUL!R310))</f>
        <v>1 BINÁRIO</v>
      </c>
      <c r="S307" s="145" t="str">
        <f>IF(SP_SUL!V310="","*",SP_SUL!V310)</f>
        <v>Eziquiel</v>
      </c>
      <c r="T307" s="145" t="str">
        <f>IF(SP_SUL!W310="","*",SP_SUL!W310)</f>
        <v>Deslocamento das turmas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NÃO</v>
      </c>
      <c r="B308" s="146" t="str">
        <f>IF(SP_SUL!X311="","*",SP_SUL!X311)</f>
        <v>Contrato</v>
      </c>
      <c r="C308" s="146" t="str">
        <f>IF(SP_SUL!Z311="","*",SP_SUL!Z311)</f>
        <v>*</v>
      </c>
      <c r="D308" s="139" t="str">
        <f>IF(SP_SUL!S311="","*",SP_SUL!S311)</f>
        <v>SP SUL</v>
      </c>
      <c r="E308" s="139" t="str">
        <f>IF(SP_SUL!T311="","*",SP_SUL!T311)</f>
        <v>ZBV-ZRX</v>
      </c>
      <c r="F308" s="145">
        <f>IF(SP_SUL!B311="","*",SP_SUL!B311)</f>
        <v>46066</v>
      </c>
      <c r="G308" s="145" t="str">
        <f>IF(SP_SUL!D311="","*",SP_SUL!D311)</f>
        <v>E42</v>
      </c>
      <c r="H308" s="145" t="str">
        <f>IF(SP_SUL!F311="","*",SP_SUL!F311)</f>
        <v>TRILHEIRO - DESCARGA</v>
      </c>
      <c r="I308" s="145" t="str">
        <f>IF(SP_SUL!H311="","*",SP_SUL!H311)</f>
        <v>ZBV3</v>
      </c>
      <c r="J308" s="145" t="str">
        <f>IF(SP_SUL!I311="","*",SP_SUL!I311)</f>
        <v>ZBV3</v>
      </c>
      <c r="K308" s="139" t="str">
        <f>IF(SP_SUL!M311="","*",SP_SUL!M311)</f>
        <v>ZBM</v>
      </c>
      <c r="L308" s="139" t="str">
        <f>IF(SP_SUL!N311="","*",SP_SUL!N311)</f>
        <v>ZBM1</v>
      </c>
      <c r="M308" s="140">
        <f>IF(SP_SUL!J311="","*",SP_SUL!J311)</f>
        <v>68</v>
      </c>
      <c r="N308" s="144">
        <f>IF(SP_SUL!K311="","*",SP_SUL!K311)</f>
        <v>54.96</v>
      </c>
      <c r="O308" s="144">
        <f>IF(SP_SUL!L311="","*",SP_SUL!L311)</f>
        <v>56</v>
      </c>
      <c r="P308" s="143">
        <f>IF(SP_SUL!O311="","*",SP_SUL!O311)</f>
        <v>0.45833333333333331</v>
      </c>
      <c r="Q308" s="143">
        <f>IF(SP_SUL!P311="","*",SP_SUL!P311)</f>
        <v>0.16666666666666666</v>
      </c>
      <c r="R308" s="145" t="str">
        <f>IF(SP_SUL!Q311="","*",CONCATENATE(SP_SUL!Q311," ",SP_SUL!R311))</f>
        <v>3120 M</v>
      </c>
      <c r="S308" s="145" t="str">
        <f>IF(SP_SUL!V311="","*",SP_SUL!V311)</f>
        <v>Israel</v>
      </c>
      <c r="T308" s="145" t="str">
        <f>IF(SP_SUL!W311="","*",SP_SUL!W311)</f>
        <v>Descarga de trilho</v>
      </c>
      <c r="U308" s="137">
        <f ca="1">_xlfn.XLOOKUP(G308&amp;$U$2,BS_CONTROLE[CHAVE],BS_CONTROLE[Quantidade_11],"-")</f>
        <v>0</v>
      </c>
      <c r="V308" s="137">
        <f ca="1">_xlfn.XLOOKUP(G308&amp;$V$2,BS_CONTROLE[CHAVE],BS_CONTROLE[Quantidade_11],"-")</f>
        <v>0</v>
      </c>
      <c r="W308" s="137">
        <f ca="1">_xlfn.XLOOKUP(G308&amp;$W$2,BS_CONTROLE[CHAVE],BS_CONTROLE[Quantidade_11],"-")</f>
        <v>0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OPORTUNIDADE</v>
      </c>
      <c r="B310" s="146" t="str">
        <f>IF(SP_SUL!X313="","*",SP_SUL!X313)</f>
        <v>Oportunidade</v>
      </c>
      <c r="C310" s="146" t="str">
        <f>IF(SP_SUL!Z313="","*",SP_SUL!Z313)</f>
        <v>*</v>
      </c>
      <c r="D310" s="139" t="str">
        <f>IF(SP_SUL!S313="","*",SP_SUL!S313)</f>
        <v>SP SUL</v>
      </c>
      <c r="E310" s="139" t="str">
        <f>IF(SP_SUL!T313="","*",SP_SUL!T313)</f>
        <v>ZBV-ZKE</v>
      </c>
      <c r="F310" s="145">
        <f>IF(SP_SUL!B313="","*",SP_SUL!B313)</f>
        <v>46066</v>
      </c>
      <c r="G310" s="145" t="str">
        <f>IF(SP_SUL!D313="","*",SP_SUL!D313)</f>
        <v>ROGÉRIO (TP-730)</v>
      </c>
      <c r="H310" s="145" t="str">
        <f>IF(SP_SUL!F313="","*",SP_SUL!F313)</f>
        <v>PDM - SUBSTITUIÇÃO - DORMENTE</v>
      </c>
      <c r="I310" s="145" t="str">
        <f>IF(SP_SUL!H313="","*",SP_SUL!H313)</f>
        <v>-</v>
      </c>
      <c r="J310" s="145" t="str">
        <f>IF(SP_SUL!I313="","*",SP_SUL!I313)</f>
        <v>-</v>
      </c>
      <c r="K310" s="139" t="str">
        <f>IF(SP_SUL!M313="","*",SP_SUL!M313)</f>
        <v>ZYU-ZST</v>
      </c>
      <c r="L310" s="139" t="str">
        <f>IF(SP_SUL!N313="","*",SP_SUL!N313)</f>
        <v>206ZST</v>
      </c>
      <c r="M310" s="140">
        <f>IF(SP_SUL!J313="","*",SP_SUL!J313)</f>
        <v>56</v>
      </c>
      <c r="N310" s="144">
        <f>IF(SP_SUL!K313="","*",SP_SUL!K313)</f>
        <v>206.9</v>
      </c>
      <c r="O310" s="144">
        <f>IF(SP_SUL!L313="","*",SP_SUL!L313)</f>
        <v>205.9</v>
      </c>
      <c r="P310" s="143">
        <f>IF(SP_SUL!O313="","*",SP_SUL!O313)</f>
        <v>0.41666666666666669</v>
      </c>
      <c r="Q310" s="143">
        <f>IF(SP_SUL!P313="","*",SP_SUL!P313)</f>
        <v>8.3333333333333329E-2</v>
      </c>
      <c r="R310" s="145" t="str">
        <f>IF(SP_SUL!Q313="","*",CONCATENATE(SP_SUL!Q313," ",SP_SUL!R313))</f>
        <v>65 Nº DE DORMENTES</v>
      </c>
      <c r="S310" s="145" t="str">
        <f>IF(SP_SUL!V313="","*",SP_SUL!V313)</f>
        <v>Moises</v>
      </c>
      <c r="T310" s="145" t="str">
        <f>IF(SP_SUL!W313="","*",SP_SUL!W313)</f>
        <v xml:space="preserve">PDM - Substituição de dormentes </v>
      </c>
      <c r="U310" s="137">
        <f ca="1">_xlfn.XLOOKUP(G310&amp;$U$2,BS_CONTROLE[CHAVE],BS_CONTROLE[Quantidade_11],"-")</f>
        <v>0</v>
      </c>
      <c r="V310" s="137">
        <f ca="1">_xlfn.XLOOKUP(G310&amp;$V$2,BS_CONTROLE[CHAVE],BS_CONTROLE[Quantidade_11],"-")</f>
        <v>0</v>
      </c>
      <c r="W310" s="137">
        <f ca="1">_xlfn.XLOOKUP(G310&amp;$W$2,BS_CONTROLE[CHAVE],BS_CONTROLE[Quantidade_11],"-")</f>
        <v>22</v>
      </c>
    </row>
    <row r="311" spans="1:23">
      <c r="A311" s="146" t="str">
        <f>IF(SP_SUL!Y314="","*",SP_SUL!Y314)</f>
        <v>OPORTUNIDADE</v>
      </c>
      <c r="B311" s="146" t="str">
        <f>IF(SP_SUL!X314="","*",SP_SUL!X314)</f>
        <v>Oportunidade</v>
      </c>
      <c r="C311" s="146" t="str">
        <f>IF(SP_SUL!Z314="","*",SP_SUL!Z314)</f>
        <v>*</v>
      </c>
      <c r="D311" s="139" t="str">
        <f>IF(SP_SUL!S314="","*",SP_SUL!S314)</f>
        <v>SP SUL</v>
      </c>
      <c r="E311" s="139" t="str">
        <f>IF(SP_SUL!T314="","*",SP_SUL!T314)</f>
        <v>ZBV-ZKE</v>
      </c>
      <c r="F311" s="145">
        <f>IF(SP_SUL!B314="","*",SP_SUL!B314)</f>
        <v>46066</v>
      </c>
      <c r="G311" s="145" t="str">
        <f>IF(SP_SUL!D314="","*",SP_SUL!D314)</f>
        <v>V93</v>
      </c>
      <c r="H311" s="145" t="str">
        <f>IF(SP_SUL!F314="","*",SP_SUL!F314)</f>
        <v>MECANIZAÇÃO - SOCADORA</v>
      </c>
      <c r="I311" s="145" t="str">
        <f>IF(SP_SUL!H314="","*",SP_SUL!H314)</f>
        <v>ZYU1</v>
      </c>
      <c r="J311" s="145" t="str">
        <f>IF(SP_SUL!I314="","*",SP_SUL!I314)</f>
        <v>ZYU1</v>
      </c>
      <c r="K311" s="139" t="str">
        <f>IF(SP_SUL!M314="","*",SP_SUL!M314)</f>
        <v>ZYU-ZST</v>
      </c>
      <c r="L311" s="139" t="str">
        <f>IF(SP_SUL!N314="","*",SP_SUL!N314)</f>
        <v>ZYU206</v>
      </c>
      <c r="M311" s="140">
        <f>IF(SP_SUL!J314="","*",SP_SUL!J314)</f>
        <v>56</v>
      </c>
      <c r="N311" s="144">
        <f>IF(SP_SUL!K314="","*",SP_SUL!K314)</f>
        <v>204.4</v>
      </c>
      <c r="O311" s="144">
        <f>IF(SP_SUL!L314="","*",SP_SUL!L314)</f>
        <v>205.8</v>
      </c>
      <c r="P311" s="143">
        <f>IF(SP_SUL!O314="","*",SP_SUL!O314)</f>
        <v>0.375</v>
      </c>
      <c r="Q311" s="143">
        <f>IF(SP_SUL!P314="","*",SP_SUL!P314)</f>
        <v>8.3333333333333329E-2</v>
      </c>
      <c r="R311" s="145" t="str">
        <f>IF(SP_SUL!Q314="","*",CONCATENATE(SP_SUL!Q314," ",SP_SUL!R314))</f>
        <v>200 M</v>
      </c>
      <c r="S311" s="145" t="str">
        <f>IF(SP_SUL!V314="","*",SP_SUL!V314)</f>
        <v>Moises</v>
      </c>
      <c r="T311" s="145" t="str">
        <f>IF(SP_SUL!W314="","*",SP_SUL!W314)</f>
        <v xml:space="preserve">Socaria mecanizada </v>
      </c>
      <c r="U311" s="137">
        <f ca="1">_xlfn.XLOOKUP(G311&amp;$U$2,BS_CONTROLE[CHAVE],BS_CONTROLE[Quantidade_11],"-")</f>
        <v>0</v>
      </c>
      <c r="V311" s="137">
        <f ca="1">_xlfn.XLOOKUP(G311&amp;$V$2,BS_CONTROLE[CHAVE],BS_CONTROLE[Quantidade_11],"-")</f>
        <v>0</v>
      </c>
      <c r="W311" s="137">
        <f ca="1">_xlfn.XLOOKUP(G311&amp;$W$2,BS_CONTROLE[CHAVE],BS_CONTROLE[Quantidade_11],"-")</f>
        <v>580</v>
      </c>
    </row>
    <row r="312" spans="1:23" hidden="1">
      <c r="A312" s="146" t="str">
        <f>IF(SP_SUL!Y315="","*",SP_SUL!Y315)</f>
        <v>OPORTUNIDADE</v>
      </c>
      <c r="B312" s="146" t="str">
        <f>IF(SP_SUL!X315="","*",SP_SUL!X315)</f>
        <v>Oportunidade</v>
      </c>
      <c r="C312" s="146" t="str">
        <f>IF(SP_SUL!Z315="","*",SP_SUL!Z315)</f>
        <v>*</v>
      </c>
      <c r="D312" s="139" t="str">
        <f>IF(SP_SUL!S315="","*",SP_SUL!S315)</f>
        <v>SP SUL</v>
      </c>
      <c r="E312" s="139" t="str">
        <f>IF(SP_SUL!T315="","*",SP_SUL!T315)</f>
        <v>ZBV-ZKE</v>
      </c>
      <c r="F312" s="145">
        <f>IF(SP_SUL!B315="","*",SP_SUL!B315)</f>
        <v>46066</v>
      </c>
      <c r="G312" s="145" t="str">
        <f>IF(SP_SUL!D315="","*",SP_SUL!D315)</f>
        <v>W59</v>
      </c>
      <c r="H312" s="145" t="str">
        <f>IF(SP_SUL!F315="","*",SP_SUL!F315)</f>
        <v>PDM - DESCARGA - DORMENTE</v>
      </c>
      <c r="I312" s="145" t="str">
        <f>IF(SP_SUL!H315="","*",SP_SUL!H315)</f>
        <v>ZYU1</v>
      </c>
      <c r="J312" s="145" t="str">
        <f>IF(SP_SUL!I315="","*",SP_SUL!I315)</f>
        <v>ZYU1</v>
      </c>
      <c r="K312" s="139" t="str">
        <f>IF(SP_SUL!M315="","*",SP_SUL!M315)</f>
        <v>ZDY-ZFY</v>
      </c>
      <c r="L312" s="139" t="str">
        <f>IF(SP_SUL!N315="","*",SP_SUL!N315)</f>
        <v>189ZFY</v>
      </c>
      <c r="M312" s="140">
        <f>IF(SP_SUL!J315="","*",SP_SUL!J315)</f>
        <v>56</v>
      </c>
      <c r="N312" s="144">
        <f>IF(SP_SUL!K315="","*",SP_SUL!K315)</f>
        <v>191</v>
      </c>
      <c r="O312" s="144">
        <f>IF(SP_SUL!L315="","*",SP_SUL!L315)</f>
        <v>190.5</v>
      </c>
      <c r="P312" s="143">
        <f>IF(SP_SUL!O315="","*",SP_SUL!O315)</f>
        <v>0.35416666666666669</v>
      </c>
      <c r="Q312" s="143">
        <f>IF(SP_SUL!P315="","*",SP_SUL!P315)</f>
        <v>8.3333333333333329E-2</v>
      </c>
      <c r="R312" s="145" t="str">
        <f>IF(SP_SUL!Q315="","*",CONCATENATE(SP_SUL!Q315," ",SP_SUL!R315))</f>
        <v>700 Nº DE DORMENTES</v>
      </c>
      <c r="S312" s="145" t="str">
        <f>IF(SP_SUL!V315="","*",SP_SUL!V315)</f>
        <v>Moises</v>
      </c>
      <c r="T312" s="145" t="str">
        <f>IF(SP_SUL!W315="","*",SP_SUL!W315)</f>
        <v>PDM - Descarga de dormentes</v>
      </c>
      <c r="U312" s="137">
        <f ca="1">_xlfn.XLOOKUP(G312&amp;$U$2,BS_CONTROLE[CHAVE],BS_CONTROLE[Quantidade_11],"-")</f>
        <v>460</v>
      </c>
      <c r="V312" s="137">
        <f ca="1">_xlfn.XLOOKUP(G312&amp;$V$2,BS_CONTROLE[CHAVE],BS_CONTROLE[Quantidade_11],"-")</f>
        <v>0</v>
      </c>
      <c r="W312" s="137">
        <f ca="1">_xlfn.XLOOKUP(G312&amp;$W$2,BS_CONTROLE[CHAVE],BS_CONTROLE[Quantidade_11],"-")</f>
        <v>300</v>
      </c>
    </row>
    <row r="313" spans="1:23" hidden="1">
      <c r="A313" s="146" t="str">
        <f>IF(SP_SUL!Y316="","*",SP_SUL!Y316)</f>
        <v>OPORTUNIDADE</v>
      </c>
      <c r="B313" s="146" t="str">
        <f>IF(SP_SUL!X316="","*",SP_SUL!X316)</f>
        <v>Oportunidade</v>
      </c>
      <c r="C313" s="146" t="str">
        <f>IF(SP_SUL!Z316="","*",SP_SUL!Z316)</f>
        <v>*</v>
      </c>
      <c r="D313" s="139" t="str">
        <f>IF(SP_SUL!S316="","*",SP_SUL!S316)</f>
        <v>SP SUL</v>
      </c>
      <c r="E313" s="139" t="str">
        <f>IF(SP_SUL!T316="","*",SP_SUL!T316)</f>
        <v>ZBV-ZKE</v>
      </c>
      <c r="F313" s="145">
        <f>IF(SP_SUL!B316="","*",SP_SUL!B316)</f>
        <v>46066</v>
      </c>
      <c r="G313" s="145" t="str">
        <f>IF(SP_SUL!D316="","*",SP_SUL!D316)</f>
        <v>ROBSON (TF-701)</v>
      </c>
      <c r="H313" s="145" t="str">
        <f>IF(SP_SUL!F316="","*",SP_SUL!F316)</f>
        <v>PDM - SUBSTITUIÇÃO - DORMENTE</v>
      </c>
      <c r="I313" s="145" t="str">
        <f>IF(SP_SUL!H316="","*",SP_SUL!H316)</f>
        <v>-</v>
      </c>
      <c r="J313" s="145" t="str">
        <f>IF(SP_SUL!I316="","*",SP_SUL!I316)</f>
        <v>-</v>
      </c>
      <c r="K313" s="139" t="str">
        <f>IF(SP_SUL!M316="","*",SP_SUL!M316)</f>
        <v>ZDY-ZFY</v>
      </c>
      <c r="L313" s="139" t="str">
        <f>IF(SP_SUL!N316="","*",SP_SUL!N316)</f>
        <v>189ZFY</v>
      </c>
      <c r="M313" s="140">
        <f>IF(SP_SUL!J316="","*",SP_SUL!J316)</f>
        <v>56</v>
      </c>
      <c r="N313" s="144">
        <f>IF(SP_SUL!K316="","*",SP_SUL!K316)</f>
        <v>190.3</v>
      </c>
      <c r="O313" s="144">
        <f>IF(SP_SUL!L316="","*",SP_SUL!L316)</f>
        <v>190.5</v>
      </c>
      <c r="P313" s="143">
        <f>IF(SP_SUL!O316="","*",SP_SUL!O316)</f>
        <v>0.375</v>
      </c>
      <c r="Q313" s="143">
        <f>IF(SP_SUL!P316="","*",SP_SUL!P316)</f>
        <v>8.3333333333333329E-2</v>
      </c>
      <c r="R313" s="145" t="str">
        <f>IF(SP_SUL!Q316="","*",CONCATENATE(SP_SUL!Q316," ",SP_SUL!R316))</f>
        <v>50 Nº DE DORMENTES</v>
      </c>
      <c r="S313" s="145" t="str">
        <f>IF(SP_SUL!V316="","*",SP_SUL!V316)</f>
        <v>Moises</v>
      </c>
      <c r="T313" s="145" t="str">
        <f>IF(SP_SUL!W316="","*",SP_SUL!W316)</f>
        <v xml:space="preserve">PDM - Substituição de dormentes 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OPORTUNIDADE</v>
      </c>
      <c r="B314" s="146" t="str">
        <f>IF(SP_SUL!X317="","*",SP_SUL!X317)</f>
        <v>Oportunidade</v>
      </c>
      <c r="C314" s="146" t="str">
        <f>IF(SP_SUL!Z317="","*",SP_SUL!Z317)</f>
        <v>*</v>
      </c>
      <c r="D314" s="139" t="str">
        <f>IF(SP_SUL!S317="","*",SP_SUL!S317)</f>
        <v>SP SUL</v>
      </c>
      <c r="E314" s="139" t="str">
        <f>IF(SP_SUL!T317="","*",SP_SUL!T317)</f>
        <v>ZBV-ZKE</v>
      </c>
      <c r="F314" s="145">
        <f>IF(SP_SUL!B317="","*",SP_SUL!B317)</f>
        <v>46066</v>
      </c>
      <c r="G314" s="145" t="str">
        <f>IF(SP_SUL!D317="","*",SP_SUL!D317)</f>
        <v>JACIANO (TF-674)</v>
      </c>
      <c r="H314" s="145" t="str">
        <f>IF(SP_SUL!F317="","*",SP_SUL!F317)</f>
        <v>PDM - SUBSTITUIÇÃO - DORMENTE</v>
      </c>
      <c r="I314" s="145" t="str">
        <f>IF(SP_SUL!H317="","*",SP_SUL!H317)</f>
        <v>ZYU1</v>
      </c>
      <c r="J314" s="145" t="str">
        <f>IF(SP_SUL!I317="","*",SP_SUL!I317)</f>
        <v>ZYU1</v>
      </c>
      <c r="K314" s="139" t="str">
        <f>IF(SP_SUL!M317="","*",SP_SUL!M317)</f>
        <v>ZDY-ZFY</v>
      </c>
      <c r="L314" s="139" t="str">
        <f>IF(SP_SUL!N317="","*",SP_SUL!N317)</f>
        <v>189ZFY</v>
      </c>
      <c r="M314" s="140">
        <f>IF(SP_SUL!J317="","*",SP_SUL!J317)</f>
        <v>56</v>
      </c>
      <c r="N314" s="144">
        <f>IF(SP_SUL!K317="","*",SP_SUL!K317)</f>
        <v>191</v>
      </c>
      <c r="O314" s="144">
        <f>IF(SP_SUL!L317="","*",SP_SUL!L317)</f>
        <v>190.5</v>
      </c>
      <c r="P314" s="143">
        <f>IF(SP_SUL!O317="","*",SP_SUL!O317)</f>
        <v>0.375</v>
      </c>
      <c r="Q314" s="143">
        <f>IF(SP_SUL!P317="","*",SP_SUL!P317)</f>
        <v>8.3333333333333329E-2</v>
      </c>
      <c r="R314" s="145" t="str">
        <f>IF(SP_SUL!Q317="","*",CONCATENATE(SP_SUL!Q317," ",SP_SUL!R317))</f>
        <v>50 Nº DE DORMENTES</v>
      </c>
      <c r="S314" s="145" t="str">
        <f>IF(SP_SUL!V317="","*",SP_SUL!V317)</f>
        <v>Moises</v>
      </c>
      <c r="T314" s="145" t="str">
        <f>IF(SP_SUL!W317="","*",SP_SUL!W317)</f>
        <v xml:space="preserve">PDM - Substituição de dormentes 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NÃO</v>
      </c>
      <c r="B316" s="146" t="str">
        <f>IF(SP_SUL!X319="","*",SP_SUL!X319)</f>
        <v>Contrato</v>
      </c>
      <c r="C316" s="146" t="str">
        <f>IF(SP_SUL!Z319="","*",SP_SUL!Z319)</f>
        <v>*</v>
      </c>
      <c r="D316" s="139" t="str">
        <f>IF(SP_SUL!S319="","*",SP_SUL!S319)</f>
        <v>SP SUL</v>
      </c>
      <c r="E316" s="139" t="str">
        <f>IF(SP_SUL!T319="","*",SP_SUL!T319)</f>
        <v>ZKE-ZEV</v>
      </c>
      <c r="F316" s="145">
        <f>IF(SP_SUL!B319="","*",SP_SUL!B319)</f>
        <v>46066</v>
      </c>
      <c r="G316" s="145" t="str">
        <f>IF(SP_SUL!D319="","*",SP_SUL!D319)</f>
        <v>SUPER ZWW</v>
      </c>
      <c r="H316" s="145" t="str">
        <f>IF(SP_SUL!F319="","*",SP_SUL!F319)</f>
        <v>BLOCO</v>
      </c>
      <c r="I316" s="145" t="str">
        <f>IF(SP_SUL!H319="","*",SP_SUL!H319)</f>
        <v>-</v>
      </c>
      <c r="J316" s="145" t="str">
        <f>IF(SP_SUL!I319="","*",SP_SUL!I319)</f>
        <v>-</v>
      </c>
      <c r="K316" s="139" t="str">
        <f>IF(SP_SUL!M319="","*",SP_SUL!M319)</f>
        <v>ZKW-ZLU</v>
      </c>
      <c r="L316" s="139" t="str">
        <f>IF(SP_SUL!N319="","*",SP_SUL!N319)</f>
        <v>102ZKW2</v>
      </c>
      <c r="M316" s="140">
        <f>IF(SP_SUL!J319="","*",SP_SUL!J319)</f>
        <v>55</v>
      </c>
      <c r="N316" s="144">
        <f>IF(SP_SUL!K319="","*",SP_SUL!K319)</f>
        <v>97.843000000000004</v>
      </c>
      <c r="O316" s="144">
        <f>IF(SP_SUL!L319="","*",SP_SUL!L319)</f>
        <v>108.22</v>
      </c>
      <c r="P316" s="143">
        <f>IF(SP_SUL!O319="","*",SP_SUL!O319)</f>
        <v>0.45833333333333331</v>
      </c>
      <c r="Q316" s="143">
        <f>IF(SP_SUL!P319="","*",SP_SUL!P319)</f>
        <v>0.125</v>
      </c>
      <c r="R316" s="145" t="str">
        <f>IF(SP_SUL!Q319="","*",CONCATENATE(SP_SUL!Q319," ",SP_SUL!R319))</f>
        <v>1 BINÁRIO</v>
      </c>
      <c r="S316" s="145" t="str">
        <f>IF(SP_SUL!V319="","*",SP_SUL!V319)</f>
        <v>Felipe</v>
      </c>
      <c r="T316" s="145" t="str">
        <f>IF(SP_SUL!W319="","*",SP_SUL!W319)</f>
        <v>BLoco - TP's / Caminhão de solda / Socadora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>
        <f ca="1">_xlfn.XLOOKUP(G316&amp;$W$2,BS_CONTROLE[CHAVE],BS_CONTROLE[Quantidade_11],"-")</f>
        <v>0</v>
      </c>
    </row>
    <row r="317" spans="1:23" hidden="1">
      <c r="A317" s="146" t="str">
        <f>IF(SP_SUL!Y320="","*",SP_SUL!Y320)</f>
        <v>NÃO</v>
      </c>
      <c r="B317" s="146" t="str">
        <f>IF(SP_SUL!X320="","*",SP_SUL!X320)</f>
        <v>Contrato</v>
      </c>
      <c r="C317" s="146" t="str">
        <f>IF(SP_SUL!Z320="","*",SP_SUL!Z320)</f>
        <v>*</v>
      </c>
      <c r="D317" s="139" t="str">
        <f>IF(SP_SUL!S320="","*",SP_SUL!S320)</f>
        <v>SP SUL</v>
      </c>
      <c r="E317" s="139" t="str">
        <f>IF(SP_SUL!T320="","*",SP_SUL!T320)</f>
        <v>ZKE-ZEV</v>
      </c>
      <c r="F317" s="145">
        <f>IF(SP_SUL!B320="","*",SP_SUL!B320)</f>
        <v>46066</v>
      </c>
      <c r="G317" s="145" t="str">
        <f>IF(SP_SUL!D320="","*",SP_SUL!D320)</f>
        <v>E17</v>
      </c>
      <c r="H317" s="145" t="str">
        <f>IF(SP_SUL!F320="","*",SP_SUL!F320)</f>
        <v>CAMINHÃO DE SOLDA</v>
      </c>
      <c r="I317" s="145" t="str">
        <f>IF(SP_SUL!H320="","*",SP_SUL!H320)</f>
        <v>102ZKW2</v>
      </c>
      <c r="J317" s="145" t="str">
        <f>IF(SP_SUL!I320="","*",SP_SUL!I320)</f>
        <v>102ZKW2</v>
      </c>
      <c r="K317" s="139" t="str">
        <f>IF(SP_SUL!M320="","*",SP_SUL!M320)</f>
        <v>ZKW-ZLU</v>
      </c>
      <c r="L317" s="139" t="str">
        <f>IF(SP_SUL!N320="","*",SP_SUL!N320)</f>
        <v>102ZKW2</v>
      </c>
      <c r="M317" s="140">
        <f>IF(SP_SUL!J320="","*",SP_SUL!J320)</f>
        <v>55</v>
      </c>
      <c r="N317" s="144">
        <f>IF(SP_SUL!K320="","*",SP_SUL!K320)</f>
        <v>100.56100000000001</v>
      </c>
      <c r="O317" s="144">
        <f>IF(SP_SUL!L320="","*",SP_SUL!L320)</f>
        <v>100.88200000000001</v>
      </c>
      <c r="P317" s="143">
        <f>IF(SP_SUL!O320="","*",SP_SUL!O320)</f>
        <v>0.4513888888888889</v>
      </c>
      <c r="Q317" s="143">
        <f>IF(SP_SUL!P320="","*",SP_SUL!P320)</f>
        <v>6.9444444444444447E-4</v>
      </c>
      <c r="R317" s="145" t="str">
        <f>IF(SP_SUL!Q320="","*",CONCATENATE(SP_SUL!Q320," ",SP_SUL!R320))</f>
        <v>2 Nº DE SOLDA</v>
      </c>
      <c r="S317" s="145" t="str">
        <f>IF(SP_SUL!V320="","*",SP_SUL!V320)</f>
        <v>Higor</v>
      </c>
      <c r="T317" s="145" t="str">
        <f>IF(SP_SUL!W320="","*",SP_SUL!W320)</f>
        <v>Caminhão de solda</v>
      </c>
      <c r="U317" s="137">
        <f ca="1">_xlfn.XLOOKUP(G317&amp;$U$2,BS_CONTROLE[CHAVE],BS_CONTROLE[Quantidade_11],"-")</f>
        <v>0</v>
      </c>
      <c r="V317" s="137">
        <f ca="1">_xlfn.XLOOKUP(G317&amp;$V$2,BS_CONTROLE[CHAVE],BS_CONTROLE[Quantidade_11],"-")</f>
        <v>0</v>
      </c>
      <c r="W317" s="137">
        <f ca="1">_xlfn.XLOOKUP(G317&amp;$W$2,BS_CONTROLE[CHAVE],BS_CONTROLE[Quantidade_11],"-")</f>
        <v>0</v>
      </c>
    </row>
    <row r="318" spans="1:23">
      <c r="A318" s="146" t="str">
        <f>IF(SP_SUL!Y321="","*",SP_SUL!Y321)</f>
        <v>NÃO</v>
      </c>
      <c r="B318" s="146" t="str">
        <f>IF(SP_SUL!X321="","*",SP_SUL!X321)</f>
        <v>Contrato</v>
      </c>
      <c r="C318" s="146" t="str">
        <f>IF(SP_SUL!Z321="","*",SP_SUL!Z321)</f>
        <v>*</v>
      </c>
      <c r="D318" s="139" t="str">
        <f>IF(SP_SUL!S321="","*",SP_SUL!S321)</f>
        <v>SP SUL</v>
      </c>
      <c r="E318" s="139" t="str">
        <f>IF(SP_SUL!T321="","*",SP_SUL!T321)</f>
        <v>ZKE-ZEV</v>
      </c>
      <c r="F318" s="145">
        <f>IF(SP_SUL!B321="","*",SP_SUL!B321)</f>
        <v>46066</v>
      </c>
      <c r="G318" s="145" t="str">
        <f>IF(SP_SUL!D321="","*",SP_SUL!D321)</f>
        <v>V89</v>
      </c>
      <c r="H318" s="145" t="str">
        <f>IF(SP_SUL!F321="","*",SP_SUL!F321)</f>
        <v>MECANIZAÇÃO - SOCADORA</v>
      </c>
      <c r="I318" s="145" t="str">
        <f>IF(SP_SUL!H321="","*",SP_SUL!H321)</f>
        <v>102ZKW2</v>
      </c>
      <c r="J318" s="145" t="str">
        <f>IF(SP_SUL!I321="","*",SP_SUL!I321)</f>
        <v>102ZKW2</v>
      </c>
      <c r="K318" s="139" t="str">
        <f>IF(SP_SUL!M321="","*",SP_SUL!M321)</f>
        <v>ZKW-ZLU</v>
      </c>
      <c r="L318" s="139" t="str">
        <f>IF(SP_SUL!N321="","*",SP_SUL!N321)</f>
        <v>102ZKW2</v>
      </c>
      <c r="M318" s="140">
        <f>IF(SP_SUL!J321="","*",SP_SUL!J321)</f>
        <v>55</v>
      </c>
      <c r="N318" s="144">
        <f>IF(SP_SUL!K321="","*",SP_SUL!K321)</f>
        <v>101.8</v>
      </c>
      <c r="O318" s="144">
        <f>IF(SP_SUL!L321="","*",SP_SUL!L321)</f>
        <v>103.3</v>
      </c>
      <c r="P318" s="143">
        <f>IF(SP_SUL!O321="","*",SP_SUL!O321)</f>
        <v>0.44791666666666669</v>
      </c>
      <c r="Q318" s="143">
        <f>IF(SP_SUL!P321="","*",SP_SUL!P321)</f>
        <v>6.9444444444444447E-4</v>
      </c>
      <c r="R318" s="145" t="str">
        <f>IF(SP_SUL!Q321="","*",CONCATENATE(SP_SUL!Q321," ",SP_SUL!R321))</f>
        <v>480 M</v>
      </c>
      <c r="S318" s="145" t="str">
        <f>IF(SP_SUL!V321="","*",SP_SUL!V321)</f>
        <v>Antonioni</v>
      </c>
      <c r="T318" s="145" t="str">
        <f>IF(SP_SUL!W321="","*",SP_SUL!W321)</f>
        <v xml:space="preserve">Socaria mecanizada </v>
      </c>
      <c r="U318" s="137">
        <f ca="1">_xlfn.XLOOKUP(G318&amp;$U$2,BS_CONTROLE[CHAVE],BS_CONTROLE[Quantidade_11],"-")</f>
        <v>0</v>
      </c>
      <c r="V318" s="137">
        <f ca="1">_xlfn.XLOOKUP(G318&amp;$V$2,BS_CONTROLE[CHAVE],BS_CONTROLE[Quantidade_11],"-")</f>
        <v>810</v>
      </c>
      <c r="W318" s="137">
        <f ca="1">_xlfn.XLOOKUP(G318&amp;$W$2,BS_CONTROLE[CHAVE],BS_CONTROLE[Quantidade_11],"-")</f>
        <v>0</v>
      </c>
    </row>
    <row r="319" spans="1:23" hidden="1">
      <c r="A319" s="146" t="str">
        <f>IF(SP_SUL!Y322="","*",SP_SUL!Y322)</f>
        <v>NÃO</v>
      </c>
      <c r="B319" s="146" t="str">
        <f>IF(SP_SUL!X322="","*",SP_SUL!X322)</f>
        <v>Contrato</v>
      </c>
      <c r="C319" s="146" t="str">
        <f>IF(SP_SUL!Z322="","*",SP_SUL!Z322)</f>
        <v>*</v>
      </c>
      <c r="D319" s="139" t="str">
        <f>IF(SP_SUL!S322="","*",SP_SUL!S322)</f>
        <v>SP SUL</v>
      </c>
      <c r="E319" s="139" t="str">
        <f>IF(SP_SUL!T322="","*",SP_SUL!T322)</f>
        <v>ZKE-ZEV</v>
      </c>
      <c r="F319" s="145">
        <f>IF(SP_SUL!B322="","*",SP_SUL!B322)</f>
        <v>46066</v>
      </c>
      <c r="G319" s="145" t="str">
        <f>IF(SP_SUL!D322="","*",SP_SUL!D322)</f>
        <v>DIEGO (TP-681)</v>
      </c>
      <c r="H319" s="145" t="str">
        <f>IF(SP_SUL!F322="","*",SP_SUL!F322)</f>
        <v>PDM - SUBSTITUIÇÃO - TRILHO</v>
      </c>
      <c r="I319" s="145" t="str">
        <f>IF(SP_SUL!H322="","*",SP_SUL!H322)</f>
        <v>-</v>
      </c>
      <c r="J319" s="145" t="str">
        <f>IF(SP_SUL!I322="","*",SP_SUL!I322)</f>
        <v>-</v>
      </c>
      <c r="K319" s="139" t="str">
        <f>IF(SP_SUL!M322="","*",SP_SUL!M322)</f>
        <v>ZKW-ZLU</v>
      </c>
      <c r="L319" s="139">
        <f>IF(SP_SUL!N322="","*",SP_SUL!N322)</f>
        <v>1051032</v>
      </c>
      <c r="M319" s="140">
        <f>IF(SP_SUL!J322="","*",SP_SUL!J322)</f>
        <v>55</v>
      </c>
      <c r="N319" s="144">
        <f>IF(SP_SUL!K322="","*",SP_SUL!K322)</f>
        <v>104</v>
      </c>
      <c r="O319" s="144" t="str">
        <f>IF(SP_SUL!L322="","*",SP_SUL!L322)</f>
        <v>-</v>
      </c>
      <c r="P319" s="143">
        <f>IF(SP_SUL!O322="","*",SP_SUL!O322)</f>
        <v>0.45833333333333331</v>
      </c>
      <c r="Q319" s="143">
        <f>IF(SP_SUL!P322="","*",SP_SUL!P322)</f>
        <v>6.9444444444444447E-4</v>
      </c>
      <c r="R319" s="145" t="str">
        <f>IF(SP_SUL!Q322="","*",CONCATENATE(SP_SUL!Q322," ",SP_SUL!R322))</f>
        <v>312 M</v>
      </c>
      <c r="S319" s="145" t="str">
        <f>IF(SP_SUL!V322="","*",SP_SUL!V322)</f>
        <v>Felipe</v>
      </c>
      <c r="T319" s="145" t="str">
        <f>IF(SP_SUL!W322="","*",SP_SUL!W322)</f>
        <v>PDM - Substituição de trilho</v>
      </c>
      <c r="U319" s="137">
        <f ca="1">_xlfn.XLOOKUP(G319&amp;$U$2,BS_CONTROLE[CHAVE],BS_CONTROLE[Quantidade_11],"-")</f>
        <v>312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NÃO</v>
      </c>
      <c r="B321" s="146" t="str">
        <f>IF(SP_SUL!X324="","*",SP_SUL!X324)</f>
        <v>Contrato</v>
      </c>
      <c r="C321" s="146" t="str">
        <f>IF(SP_SUL!Z324="","*",SP_SUL!Z324)</f>
        <v>*</v>
      </c>
      <c r="D321" s="139" t="str">
        <f>IF(SP_SUL!S324="","*",SP_SUL!S324)</f>
        <v>SP SUL</v>
      </c>
      <c r="E321" s="139" t="str">
        <f>IF(SP_SUL!T324="","*",SP_SUL!T324)</f>
        <v>ZKE-ZEV</v>
      </c>
      <c r="F321" s="145">
        <f>IF(SP_SUL!B324="","*",SP_SUL!B324)</f>
        <v>46066</v>
      </c>
      <c r="G321" s="145" t="str">
        <f>IF(SP_SUL!D324="","*",SP_SUL!D324)</f>
        <v>MOD ZRB</v>
      </c>
      <c r="H321" s="145" t="str">
        <f>IF(SP_SUL!F324="","*",SP_SUL!F324)</f>
        <v>BLOCO</v>
      </c>
      <c r="I321" s="145" t="str">
        <f>IF(SP_SUL!H324="","*",SP_SUL!H324)</f>
        <v>-</v>
      </c>
      <c r="J321" s="145" t="str">
        <f>IF(SP_SUL!I324="","*",SP_SUL!I324)</f>
        <v>-</v>
      </c>
      <c r="K321" s="139" t="str">
        <f>IF(SP_SUL!M324="","*",SP_SUL!M324)</f>
        <v>ZRB-ZEV</v>
      </c>
      <c r="L321" s="139" t="str">
        <f>IF(SP_SUL!N324="","*",SP_SUL!N324)</f>
        <v>ZRBZEV</v>
      </c>
      <c r="M321" s="140">
        <f>IF(SP_SUL!J324="","*",SP_SUL!J324)</f>
        <v>48</v>
      </c>
      <c r="N321" s="144">
        <f>IF(SP_SUL!K324="","*",SP_SUL!K324)</f>
        <v>152.19999999999999</v>
      </c>
      <c r="O321" s="144">
        <f>IF(SP_SUL!L324="","*",SP_SUL!L324)</f>
        <v>159</v>
      </c>
      <c r="P321" s="143">
        <f>IF(SP_SUL!O324="","*",SP_SUL!O324)</f>
        <v>0.33333333333333331</v>
      </c>
      <c r="Q321" s="143">
        <f>IF(SP_SUL!P324="","*",SP_SUL!P324)</f>
        <v>0.33333333333333331</v>
      </c>
      <c r="R321" s="145" t="str">
        <f>IF(SP_SUL!Q324="","*",CONCATENATE(SP_SUL!Q324," ",SP_SUL!R324))</f>
        <v>1 BINÁRIO</v>
      </c>
      <c r="S321" s="145" t="str">
        <f>IF(SP_SUL!V324="","*",SP_SUL!V324)</f>
        <v xml:space="preserve">Alisson </v>
      </c>
      <c r="T321" s="145" t="str">
        <f>IF(SP_SUL!W324="","*",SP_SUL!W324)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>
        <f ca="1">_xlfn.XLOOKUP(G321&amp;$W$2,BS_CONTROLE[CHAVE],BS_CONTROLE[Quantidade_11],"-")</f>
        <v>0</v>
      </c>
    </row>
    <row r="322" spans="1:23" hidden="1">
      <c r="A322" s="146" t="str">
        <f>IF(SP_SUL!Y325="","*",SP_SUL!Y325)</f>
        <v>NÃO</v>
      </c>
      <c r="B322" s="146" t="str">
        <f>IF(SP_SUL!X325="","*",SP_SUL!X325)</f>
        <v>Contrato</v>
      </c>
      <c r="C322" s="146" t="str">
        <f>IF(SP_SUL!Z325="","*",SP_SUL!Z325)</f>
        <v>*</v>
      </c>
      <c r="D322" s="139" t="str">
        <f>IF(SP_SUL!S325="","*",SP_SUL!S325)</f>
        <v>SP SUL</v>
      </c>
      <c r="E322" s="139" t="str">
        <f>IF(SP_SUL!T325="","*",SP_SUL!T325)</f>
        <v>ZKE-ZEV</v>
      </c>
      <c r="F322" s="145">
        <f>IF(SP_SUL!B325="","*",SP_SUL!B325)</f>
        <v>46066</v>
      </c>
      <c r="G322" s="145" t="str">
        <f>IF(SP_SUL!D325="","*",SP_SUL!D325)</f>
        <v>W97</v>
      </c>
      <c r="H322" s="145" t="str">
        <f>IF(SP_SUL!F325="","*",SP_SUL!F325)</f>
        <v>MODERNIZAÇÃO - DORMENTE - DESCARGA</v>
      </c>
      <c r="I322" s="145" t="str">
        <f>IF(SP_SUL!H325="","*",SP_SUL!H325)</f>
        <v>ZEM1</v>
      </c>
      <c r="J322" s="145" t="str">
        <f>IF(SP_SUL!I325="","*",SP_SUL!I325)</f>
        <v>ZEM1</v>
      </c>
      <c r="K322" s="139" t="str">
        <f>IF(SP_SUL!M325="","*",SP_SUL!M325)</f>
        <v>ZRB-ZEV</v>
      </c>
      <c r="L322" s="139">
        <f>IF(SP_SUL!N325="","*",SP_SUL!N325)</f>
        <v>1561551</v>
      </c>
      <c r="M322" s="140">
        <f>IF(SP_SUL!J325="","*",SP_SUL!J325)</f>
        <v>48</v>
      </c>
      <c r="N322" s="144">
        <f>IF(SP_SUL!K325="","*",SP_SUL!K325)</f>
        <v>155.69999999999999</v>
      </c>
      <c r="O322" s="144" t="str">
        <f>IF(SP_SUL!L325="","*",SP_SUL!L325)</f>
        <v>-</v>
      </c>
      <c r="P322" s="143">
        <f>IF(SP_SUL!O325="","*",SP_SUL!O325)</f>
        <v>0.29166666666666669</v>
      </c>
      <c r="Q322" s="143">
        <f>IF(SP_SUL!P325="","*",SP_SUL!P325)</f>
        <v>6.9444444444444447E-4</v>
      </c>
      <c r="R322" s="145" t="str">
        <f>IF(SP_SUL!Q325="","*",CONCATENATE(SP_SUL!Q325," ",SP_SUL!R325))</f>
        <v>1 Nº DE DORMENTES</v>
      </c>
      <c r="S322" s="145" t="str">
        <f>IF(SP_SUL!V325="","*",SP_SUL!V325)</f>
        <v xml:space="preserve">Alisson </v>
      </c>
      <c r="T322" s="145" t="str">
        <f>IF(SP_SUL!W325="","*",SP_SUL!W325)</f>
        <v>W97 solicita MC1 em ZEM-1 às 07h00 e circula até o km 155+700 em 156155-1;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>
        <f ca="1">_xlfn.XLOOKUP(G322&amp;$W$2,BS_CONTROLE[CHAVE],BS_CONTROLE[Quantidade_11],"-")</f>
        <v>0</v>
      </c>
    </row>
    <row r="323" spans="1:23">
      <c r="A323" s="146" t="str">
        <f>IF(SP_SUL!Y326="","*",SP_SUL!Y326)</f>
        <v>NÃO</v>
      </c>
      <c r="B323" s="146" t="str">
        <f>IF(SP_SUL!X326="","*",SP_SUL!X326)</f>
        <v>Contrato</v>
      </c>
      <c r="C323" s="146" t="str">
        <f>IF(SP_SUL!Z326="","*",SP_SUL!Z326)</f>
        <v>*</v>
      </c>
      <c r="D323" s="139" t="str">
        <f>IF(SP_SUL!S326="","*",SP_SUL!S326)</f>
        <v>SP SUL</v>
      </c>
      <c r="E323" s="139" t="str">
        <f>IF(SP_SUL!T326="","*",SP_SUL!T326)</f>
        <v>ZKE-ZEV</v>
      </c>
      <c r="F323" s="145">
        <f>IF(SP_SUL!B326="","*",SP_SUL!B326)</f>
        <v>46066</v>
      </c>
      <c r="G323" s="145" t="str">
        <f>IF(SP_SUL!D326="","*",SP_SUL!D326)</f>
        <v>V96</v>
      </c>
      <c r="H323" s="145" t="str">
        <f>IF(SP_SUL!F326="","*",SP_SUL!F326)</f>
        <v>MODERNIZAÇÃO - SOCADORA</v>
      </c>
      <c r="I323" s="145" t="str">
        <f>IF(SP_SUL!H326="","*",SP_SUL!H326)</f>
        <v>K67ZEV2</v>
      </c>
      <c r="J323" s="145" t="str">
        <f>IF(SP_SUL!I326="","*",SP_SUL!I326)</f>
        <v>K67ZEV2</v>
      </c>
      <c r="K323" s="139" t="str">
        <f>IF(SP_SUL!M326="","*",SP_SUL!M326)</f>
        <v>ZRB-ZEV</v>
      </c>
      <c r="L323" s="139" t="str">
        <f>IF(SP_SUL!N326="","*",SP_SUL!N326)</f>
        <v>ZEV1571</v>
      </c>
      <c r="M323" s="140">
        <f>IF(SP_SUL!J326="","*",SP_SUL!J326)</f>
        <v>48</v>
      </c>
      <c r="N323" s="144">
        <f>IF(SP_SUL!K326="","*",SP_SUL!K326)</f>
        <v>157.30000000000001</v>
      </c>
      <c r="O323" s="144" t="str">
        <f>IF(SP_SUL!L326="","*",SP_SUL!L326)</f>
        <v>-</v>
      </c>
      <c r="P323" s="143">
        <f>IF(SP_SUL!O326="","*",SP_SUL!O326)</f>
        <v>0.30555555555555558</v>
      </c>
      <c r="Q323" s="143">
        <f>IF(SP_SUL!P326="","*",SP_SUL!P326)</f>
        <v>6.9444444444444447E-4</v>
      </c>
      <c r="R323" s="145" t="str">
        <f>IF(SP_SUL!Q326="","*",CONCATENATE(SP_SUL!Q326," ",SP_SUL!R326))</f>
        <v>1 M</v>
      </c>
      <c r="S323" s="145" t="str">
        <f>IF(SP_SUL!V326="","*",SP_SUL!V326)</f>
        <v xml:space="preserve">Alisson </v>
      </c>
      <c r="T323" s="145" t="str">
        <f>IF(SP_SUL!W326="","*",SP_SUL!W326)</f>
        <v>*V96 solicita MC1 em K67ZEV-2 às 07h20 e circula até o km 157+300 em ZEV157-1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>
        <f ca="1">_xlfn.XLOOKUP(G323&amp;$W$2,BS_CONTROLE[CHAVE],BS_CONTROLE[Quantidade_11],"-")</f>
        <v>0</v>
      </c>
    </row>
    <row r="324" spans="1:23" hidden="1">
      <c r="A324" s="146" t="str">
        <f>IF(SP_SUL!Y327="","*",SP_SUL!Y327)</f>
        <v>NÃO</v>
      </c>
      <c r="B324" s="146" t="str">
        <f>IF(SP_SUL!X327="","*",SP_SUL!X327)</f>
        <v>Contrato</v>
      </c>
      <c r="C324" s="146" t="str">
        <f>IF(SP_SUL!Z327="","*",SP_SUL!Z327)</f>
        <v>*</v>
      </c>
      <c r="D324" s="139" t="str">
        <f>IF(SP_SUL!S327="","*",SP_SUL!S327)</f>
        <v>SP SUL</v>
      </c>
      <c r="E324" s="139" t="str">
        <f>IF(SP_SUL!T327="","*",SP_SUL!T327)</f>
        <v>ZKE-ZEV</v>
      </c>
      <c r="F324" s="145">
        <f>IF(SP_SUL!B327="","*",SP_SUL!B327)</f>
        <v>46066</v>
      </c>
      <c r="G324" s="145" t="str">
        <f>IF(SP_SUL!D327="","*",SP_SUL!D327)</f>
        <v>ADENISON (TP-810)</v>
      </c>
      <c r="H324" s="145" t="str">
        <f>IF(SP_SUL!F327="","*",SP_SUL!F327)</f>
        <v>MODERNIZAÇÃO - SOLDA</v>
      </c>
      <c r="I324" s="145" t="str">
        <f>IF(SP_SUL!H327="","*",SP_SUL!H327)</f>
        <v>-</v>
      </c>
      <c r="J324" s="145" t="str">
        <f>IF(SP_SUL!I327="","*",SP_SUL!I327)</f>
        <v>-</v>
      </c>
      <c r="K324" s="139" t="str">
        <f>IF(SP_SUL!M327="","*",SP_SUL!M327)</f>
        <v>ZRB-ZEV</v>
      </c>
      <c r="L324" s="139">
        <f>IF(SP_SUL!N327="","*",SP_SUL!N327)</f>
        <v>1571561</v>
      </c>
      <c r="M324" s="140">
        <f>IF(SP_SUL!J327="","*",SP_SUL!J327)</f>
        <v>48</v>
      </c>
      <c r="N324" s="144">
        <f>IF(SP_SUL!K327="","*",SP_SUL!K327)</f>
        <v>156.33199999999999</v>
      </c>
      <c r="O324" s="144">
        <f>IF(SP_SUL!L327="","*",SP_SUL!L327)</f>
        <v>156.34399999999999</v>
      </c>
      <c r="P324" s="143">
        <f>IF(SP_SUL!O327="","*",SP_SUL!O327)</f>
        <v>0.33333333333333331</v>
      </c>
      <c r="Q324" s="143">
        <f>IF(SP_SUL!P327="","*",SP_SUL!P327)</f>
        <v>6.9444444444444447E-4</v>
      </c>
      <c r="R324" s="145" t="str">
        <f>IF(SP_SUL!Q327="","*",CONCATENATE(SP_SUL!Q327," ",SP_SUL!R327))</f>
        <v>2 Nº DE SOLDA</v>
      </c>
      <c r="S324" s="145" t="str">
        <f>IF(SP_SUL!V327="","*",SP_SUL!V327)</f>
        <v xml:space="preserve">Alisson </v>
      </c>
      <c r="T324" s="145" t="str">
        <f>IF(SP_SUL!W327="","*",SP_SUL!W327)</f>
        <v xml:space="preserve">Execução de solda - Condicionado a temperatura </v>
      </c>
      <c r="U324" s="137">
        <f ca="1">_xlfn.XLOOKUP(G324&amp;$U$2,BS_CONTROLE[CHAVE],BS_CONTROLE[Quantidade_11],"-")</f>
        <v>0</v>
      </c>
      <c r="V324" s="137">
        <f ca="1">_xlfn.XLOOKUP(G324&amp;$V$2,BS_CONTROLE[CHAVE],BS_CONTROLE[Quantidade_11],"-")</f>
        <v>0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NÃO</v>
      </c>
      <c r="B325" s="146" t="str">
        <f>IF(SP_SUL!X328="","*",SP_SUL!X328)</f>
        <v>Contrato</v>
      </c>
      <c r="C325" s="146" t="str">
        <f>IF(SP_SUL!Z328="","*",SP_SUL!Z328)</f>
        <v>*</v>
      </c>
      <c r="D325" s="139" t="str">
        <f>IF(SP_SUL!S328="","*",SP_SUL!S328)</f>
        <v>SP SUL</v>
      </c>
      <c r="E325" s="139" t="str">
        <f>IF(SP_SUL!T328="","*",SP_SUL!T328)</f>
        <v>ZKE-ZEV</v>
      </c>
      <c r="F325" s="145">
        <f>IF(SP_SUL!B328="","*",SP_SUL!B328)</f>
        <v>46066</v>
      </c>
      <c r="G325" s="145" t="str">
        <f>IF(SP_SUL!D328="","*",SP_SUL!D328)</f>
        <v>MATEUS (TP-809)</v>
      </c>
      <c r="H325" s="145" t="str">
        <f>IF(SP_SUL!F328="","*",SP_SUL!F328)</f>
        <v>MODERNIZAÇÃO - SOLDA</v>
      </c>
      <c r="I325" s="145" t="str">
        <f>IF(SP_SUL!H328="","*",SP_SUL!H328)</f>
        <v>-</v>
      </c>
      <c r="J325" s="145" t="str">
        <f>IF(SP_SUL!I328="","*",SP_SUL!I328)</f>
        <v>-</v>
      </c>
      <c r="K325" s="139" t="str">
        <f>IF(SP_SUL!M328="","*",SP_SUL!M328)</f>
        <v>ZRB-ZEV</v>
      </c>
      <c r="L325" s="139">
        <f>IF(SP_SUL!N328="","*",SP_SUL!N328)</f>
        <v>1571561</v>
      </c>
      <c r="M325" s="140">
        <f>IF(SP_SUL!J328="","*",SP_SUL!J328)</f>
        <v>48</v>
      </c>
      <c r="N325" s="144">
        <f>IF(SP_SUL!K328="","*",SP_SUL!K328)</f>
        <v>156.654</v>
      </c>
      <c r="O325" s="144">
        <f>IF(SP_SUL!L328="","*",SP_SUL!L328)</f>
        <v>156.672</v>
      </c>
      <c r="P325" s="143">
        <f>IF(SP_SUL!O328="","*",SP_SUL!O328)</f>
        <v>0.33333333333333331</v>
      </c>
      <c r="Q325" s="143">
        <f>IF(SP_SUL!P328="","*",SP_SUL!P328)</f>
        <v>6.9444444444444447E-4</v>
      </c>
      <c r="R325" s="145" t="str">
        <f>IF(SP_SUL!Q328="","*",CONCATENATE(SP_SUL!Q328," ",SP_SUL!R328))</f>
        <v>2 Nº DE SOLDA</v>
      </c>
      <c r="S325" s="145" t="str">
        <f>IF(SP_SUL!V328="","*",SP_SUL!V328)</f>
        <v xml:space="preserve">Alisson </v>
      </c>
      <c r="T325" s="145" t="str">
        <f>IF(SP_SUL!W328="","*",SP_SUL!W328)</f>
        <v xml:space="preserve">Execução de solda - Condicionado a temperatura 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NÃO</v>
      </c>
      <c r="B326" s="146" t="str">
        <f>IF(SP_SUL!X329="","*",SP_SUL!X329)</f>
        <v>Contrato</v>
      </c>
      <c r="C326" s="146" t="str">
        <f>IF(SP_SUL!Z329="","*",SP_SUL!Z329)</f>
        <v>*</v>
      </c>
      <c r="D326" s="139" t="str">
        <f>IF(SP_SUL!S329="","*",SP_SUL!S329)</f>
        <v>SP SUL</v>
      </c>
      <c r="E326" s="139" t="str">
        <f>IF(SP_SUL!T329="","*",SP_SUL!T329)</f>
        <v>ZKE-ZEV</v>
      </c>
      <c r="F326" s="145">
        <f>IF(SP_SUL!B329="","*",SP_SUL!B329)</f>
        <v>46066</v>
      </c>
      <c r="G326" s="145" t="str">
        <f>IF(SP_SUL!D329="","*",SP_SUL!D329)</f>
        <v>CAIQUE (TMA-677)</v>
      </c>
      <c r="H326" s="145" t="str">
        <f>IF(SP_SUL!F329="","*",SP_SUL!F329)</f>
        <v>MODERNIZAÇÃO - SOLDA</v>
      </c>
      <c r="I326" s="145" t="str">
        <f>IF(SP_SUL!H329="","*",SP_SUL!H329)</f>
        <v>-</v>
      </c>
      <c r="J326" s="145" t="str">
        <f>IF(SP_SUL!I329="","*",SP_SUL!I329)</f>
        <v>-</v>
      </c>
      <c r="K326" s="139" t="str">
        <f>IF(SP_SUL!M329="","*",SP_SUL!M329)</f>
        <v>ZRB-ZEV</v>
      </c>
      <c r="L326" s="139">
        <f>IF(SP_SUL!N329="","*",SP_SUL!N329)</f>
        <v>1571561</v>
      </c>
      <c r="M326" s="140">
        <f>IF(SP_SUL!J329="","*",SP_SUL!J329)</f>
        <v>48</v>
      </c>
      <c r="N326" s="144">
        <f>IF(SP_SUL!K329="","*",SP_SUL!K329)</f>
        <v>156.93</v>
      </c>
      <c r="O326" s="144">
        <f>IF(SP_SUL!L329="","*",SP_SUL!L329)</f>
        <v>156.958</v>
      </c>
      <c r="P326" s="143">
        <f>IF(SP_SUL!O329="","*",SP_SUL!O329)</f>
        <v>0.33333333333333331</v>
      </c>
      <c r="Q326" s="143">
        <f>IF(SP_SUL!P329="","*",SP_SUL!P329)</f>
        <v>6.9444444444444447E-4</v>
      </c>
      <c r="R326" s="145" t="str">
        <f>IF(SP_SUL!Q329="","*",CONCATENATE(SP_SUL!Q329," ",SP_SUL!R329))</f>
        <v>2 Nº DE SOLDA</v>
      </c>
      <c r="S326" s="145" t="str">
        <f>IF(SP_SUL!V329="","*",SP_SUL!V329)</f>
        <v xml:space="preserve">Alisson </v>
      </c>
      <c r="T326" s="145" t="str">
        <f>IF(SP_SUL!W329="","*",SP_SUL!W329)</f>
        <v xml:space="preserve">Execução de solda - Condicionado a temperatura </v>
      </c>
      <c r="U326" s="137">
        <f ca="1">_xlfn.XLOOKUP(G326&amp;$U$2,BS_CONTROLE[CHAVE],BS_CONTROLE[Quantidade_11],"-")</f>
        <v>0</v>
      </c>
      <c r="V326" s="137">
        <f ca="1">_xlfn.XLOOKUP(G326&amp;$V$2,BS_CONTROLE[CHAVE],BS_CONTROLE[Quantidade_11],"-")</f>
        <v>0</v>
      </c>
      <c r="W326" s="137">
        <f ca="1">_xlfn.XLOOKUP(G326&amp;$W$2,BS_CONTROLE[CHAVE],BS_CONTROLE[Quantidade_11],"-")</f>
        <v>0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NÃO</v>
      </c>
      <c r="B328" s="146" t="str">
        <f>IF(SP_SUL!X331="","*",SP_SUL!X331)</f>
        <v>Contrato</v>
      </c>
      <c r="C328" s="146" t="str">
        <f>IF(SP_SUL!Z331="","*",SP_SUL!Z331)</f>
        <v>*</v>
      </c>
      <c r="D328" s="139" t="str">
        <f>IF(SP_SUL!S331="","*",SP_SUL!S331)</f>
        <v>SP SUL</v>
      </c>
      <c r="E328" s="139" t="str">
        <f>IF(SP_SUL!T331="","*",SP_SUL!T331)</f>
        <v>ZEV-ZPT</v>
      </c>
      <c r="F328" s="145">
        <f>IF(SP_SUL!B331="","*",SP_SUL!B331)</f>
        <v>46066</v>
      </c>
      <c r="G328" s="145" t="str">
        <f>IF(SP_SUL!D331="","*",SP_SUL!D331)</f>
        <v>MODERNIZAÇÃO SERRA</v>
      </c>
      <c r="H328" s="145" t="str">
        <f>IF(SP_SUL!F331="","*",SP_SUL!F331)</f>
        <v>BLOCO</v>
      </c>
      <c r="I328" s="145" t="str">
        <f>IF(SP_SUL!H331="","*",SP_SUL!H331)</f>
        <v>-</v>
      </c>
      <c r="J328" s="145" t="str">
        <f>IF(SP_SUL!I331="","*",SP_SUL!I331)</f>
        <v>-</v>
      </c>
      <c r="K328" s="139" t="str">
        <f>IF(SP_SUL!M331="","*",SP_SUL!M331)</f>
        <v>ZEZ-ZXW</v>
      </c>
      <c r="L328" s="139" t="str">
        <f>IF(SP_SUL!N331="","*",SP_SUL!N331)</f>
        <v>K79ZEZ2/ZXWK792</v>
      </c>
      <c r="M328" s="140">
        <f>IF(SP_SUL!J331="","*",SP_SUL!J331)</f>
        <v>92</v>
      </c>
      <c r="N328" s="144">
        <f>IF(SP_SUL!K331="","*",SP_SUL!K331)</f>
        <v>75.2</v>
      </c>
      <c r="O328" s="144">
        <f>IF(SP_SUL!L331="","*",SP_SUL!L331)</f>
        <v>81.8</v>
      </c>
      <c r="P328" s="143">
        <f>IF(SP_SUL!O331="","*",SP_SUL!O331)</f>
        <v>0.33333333333333331</v>
      </c>
      <c r="Q328" s="143">
        <f>IF(SP_SUL!P331="","*",SP_SUL!P331)</f>
        <v>0.33333333333333331</v>
      </c>
      <c r="R328" s="145" t="str">
        <f>IF(SP_SUL!Q331="","*",CONCATENATE(SP_SUL!Q331," ",SP_SUL!R331))</f>
        <v>1 BINÁRIO</v>
      </c>
      <c r="S328" s="145" t="str">
        <f>IF(SP_SUL!V331="","*",SP_SUL!V331)</f>
        <v>Augusto</v>
      </c>
      <c r="T328" s="145" t="str">
        <f>IF(SP_SUL!W331="","*",SP_SUL!W331)</f>
        <v>Bloco Modernização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>
        <f ca="1">_xlfn.XLOOKUP(G328&amp;$W$2,BS_CONTROLE[CHAVE],BS_CONTROLE[Quantidade_11],"-")</f>
        <v>0</v>
      </c>
    </row>
    <row r="329" spans="1:23" hidden="1">
      <c r="A329" s="146" t="str">
        <f>IF(SP_SUL!Y332="","*",SP_SUL!Y332)</f>
        <v>NÃO</v>
      </c>
      <c r="B329" s="146" t="str">
        <f>IF(SP_SUL!X332="","*",SP_SUL!X332)</f>
        <v>Contrato</v>
      </c>
      <c r="C329" s="146" t="str">
        <f>IF(SP_SUL!Z332="","*",SP_SUL!Z332)</f>
        <v>*</v>
      </c>
      <c r="D329" s="139" t="str">
        <f>IF(SP_SUL!S332="","*",SP_SUL!S332)</f>
        <v>SP SUL</v>
      </c>
      <c r="E329" s="139" t="str">
        <f>IF(SP_SUL!T332="","*",SP_SUL!T332)</f>
        <v>ZEV-ZPT</v>
      </c>
      <c r="F329" s="145">
        <f>IF(SP_SUL!B332="","*",SP_SUL!B332)</f>
        <v>46066</v>
      </c>
      <c r="G329" s="145" t="str">
        <f>IF(SP_SUL!D332="","*",SP_SUL!D332)</f>
        <v>W61</v>
      </c>
      <c r="H329" s="145" t="str">
        <f>IF(SP_SUL!F332="","*",SP_SUL!F332)</f>
        <v>MODERNIZAÇÃO - PEDRA - DESCARGA</v>
      </c>
      <c r="I329" s="145" t="str">
        <f>IF(SP_SUL!H332="","*",SP_SUL!H332)</f>
        <v>K67ZEV-1</v>
      </c>
      <c r="J329" s="145" t="str">
        <f>IF(SP_SUL!I332="","*",SP_SUL!I332)</f>
        <v>K67ZEV-1</v>
      </c>
      <c r="K329" s="139" t="str">
        <f>IF(SP_SUL!M332="","*",SP_SUL!M332)</f>
        <v>ZEZ-ZXW</v>
      </c>
      <c r="L329" s="139" t="str">
        <f>IF(SP_SUL!N332="","*",SP_SUL!N332)</f>
        <v>K79ZEZ2/ZXWK792</v>
      </c>
      <c r="M329" s="140">
        <f>IF(SP_SUL!J332="","*",SP_SUL!J332)</f>
        <v>92</v>
      </c>
      <c r="N329" s="144">
        <f>IF(SP_SUL!K332="","*",SP_SUL!K332)</f>
        <v>75.2</v>
      </c>
      <c r="O329" s="144">
        <f>IF(SP_SUL!L332="","*",SP_SUL!L332)</f>
        <v>81.8</v>
      </c>
      <c r="P329" s="143">
        <f>IF(SP_SUL!O332="","*",SP_SUL!O332)</f>
        <v>0.3125</v>
      </c>
      <c r="Q329" s="143">
        <f>IF(SP_SUL!P332="","*",SP_SUL!P332)</f>
        <v>6.9444444444444447E-4</v>
      </c>
      <c r="R329" s="145" t="str">
        <f>IF(SP_SUL!Q332="","*",CONCATENATE(SP_SUL!Q332," ",SP_SUL!R332))</f>
        <v>1 VAGÕES</v>
      </c>
      <c r="S329" s="145" t="str">
        <f>IF(SP_SUL!V332="","*",SP_SUL!V332)</f>
        <v>Augusto</v>
      </c>
      <c r="T329" s="145" t="str">
        <f>IF(SP_SUL!W332="","*",SP_SUL!W332)</f>
        <v>W61 - Deslocamento e entrando pelo AMV Norte- Eng. Ferraz- Atividade: Recolhimento de Dormentes e Descarga de Pedra  /  W61 deve ser o primeiro veículo a sair de ZEV.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>
        <f ca="1">_xlfn.XLOOKUP(G329&amp;$W$2,BS_CONTROLE[CHAVE],BS_CONTROLE[Quantidade_11],"-")</f>
        <v>1</v>
      </c>
    </row>
    <row r="330" spans="1:23">
      <c r="A330" s="146" t="str">
        <f>IF(SP_SUL!Y333="","*",SP_SUL!Y333)</f>
        <v>NÃO</v>
      </c>
      <c r="B330" s="146" t="str">
        <f>IF(SP_SUL!X333="","*",SP_SUL!X333)</f>
        <v>Contrato</v>
      </c>
      <c r="C330" s="146" t="str">
        <f>IF(SP_SUL!Z333="","*",SP_SUL!Z333)</f>
        <v>*</v>
      </c>
      <c r="D330" s="139" t="str">
        <f>IF(SP_SUL!S333="","*",SP_SUL!S333)</f>
        <v>SP SUL</v>
      </c>
      <c r="E330" s="139" t="str">
        <f>IF(SP_SUL!T333="","*",SP_SUL!T333)</f>
        <v>ZEV-ZPT</v>
      </c>
      <c r="F330" s="145">
        <f>IF(SP_SUL!B333="","*",SP_SUL!B333)</f>
        <v>46066</v>
      </c>
      <c r="G330" s="145" t="str">
        <f>IF(SP_SUL!D333="","*",SP_SUL!D333)</f>
        <v>V85</v>
      </c>
      <c r="H330" s="145" t="str">
        <f>IF(SP_SUL!F333="","*",SP_SUL!F333)</f>
        <v>MECANIZAÇÃO - SOCADORA</v>
      </c>
      <c r="I330" s="145" t="str">
        <f>IF(SP_SUL!H333="","*",SP_SUL!H333)</f>
        <v>K67ZEV-1</v>
      </c>
      <c r="J330" s="145" t="str">
        <f>IF(SP_SUL!I333="","*",SP_SUL!I333)</f>
        <v>K67ZEV-1</v>
      </c>
      <c r="K330" s="139" t="str">
        <f>IF(SP_SUL!M333="","*",SP_SUL!M333)</f>
        <v>ZEZ-ZXW</v>
      </c>
      <c r="L330" s="139" t="str">
        <f>IF(SP_SUL!N333="","*",SP_SUL!N333)</f>
        <v>K79ZEZ2/ZXWK792</v>
      </c>
      <c r="M330" s="140">
        <f>IF(SP_SUL!J333="","*",SP_SUL!J333)</f>
        <v>92</v>
      </c>
      <c r="N330" s="144">
        <f>IF(SP_SUL!K333="","*",SP_SUL!K333)</f>
        <v>75.2</v>
      </c>
      <c r="O330" s="144">
        <f>IF(SP_SUL!L333="","*",SP_SUL!L333)</f>
        <v>81.8</v>
      </c>
      <c r="P330" s="143">
        <f>IF(SP_SUL!O333="","*",SP_SUL!O333)</f>
        <v>0.31597222222222221</v>
      </c>
      <c r="Q330" s="143">
        <f>IF(SP_SUL!P333="","*",SP_SUL!P333)</f>
        <v>6.9444444444444447E-4</v>
      </c>
      <c r="R330" s="145" t="str">
        <f>IF(SP_SUL!Q333="","*",CONCATENATE(SP_SUL!Q333," ",SP_SUL!R333))</f>
        <v>200 M</v>
      </c>
      <c r="S330" s="145" t="str">
        <f>IF(SP_SUL!V333="","*",SP_SUL!V333)</f>
        <v>Augusto</v>
      </c>
      <c r="T330" s="145" t="str">
        <f>IF(SP_SUL!W333="","*",SP_SUL!W333)</f>
        <v>Socaria mecanizada  - Socaria do Km 75+180 ao 77+000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>
        <f ca="1">_xlfn.XLOOKUP(G330&amp;$W$2,BS_CONTROLE[CHAVE],BS_CONTROLE[Quantidade_11],"-")</f>
        <v>0</v>
      </c>
    </row>
    <row r="331" spans="1:23" hidden="1">
      <c r="A331" s="146" t="str">
        <f>IF(SP_SUL!Y334="","*",SP_SUL!Y334)</f>
        <v>NÃO</v>
      </c>
      <c r="B331" s="146" t="str">
        <f>IF(SP_SUL!X334="","*",SP_SUL!X334)</f>
        <v>Contrato</v>
      </c>
      <c r="C331" s="146" t="str">
        <f>IF(SP_SUL!Z334="","*",SP_SUL!Z334)</f>
        <v>*</v>
      </c>
      <c r="D331" s="139" t="str">
        <f>IF(SP_SUL!S334="","*",SP_SUL!S334)</f>
        <v>SP SUL</v>
      </c>
      <c r="E331" s="139" t="str">
        <f>IF(SP_SUL!T334="","*",SP_SUL!T334)</f>
        <v>ZEV-ZPT</v>
      </c>
      <c r="F331" s="145">
        <f>IF(SP_SUL!B334="","*",SP_SUL!B334)</f>
        <v>46066</v>
      </c>
      <c r="G331" s="145" t="str">
        <f>IF(SP_SUL!D334="","*",SP_SUL!D334)</f>
        <v xml:space="preserve">TURMA FIXA VIA </v>
      </c>
      <c r="H331" s="145" t="str">
        <f>IF(SP_SUL!F334="","*",SP_SUL!F334)</f>
        <v>MODERNIZAÇÃO - SOLDA</v>
      </c>
      <c r="I331" s="145" t="str">
        <f>IF(SP_SUL!H334="","*",SP_SUL!H334)</f>
        <v>-</v>
      </c>
      <c r="J331" s="145" t="str">
        <f>IF(SP_SUL!I334="","*",SP_SUL!I334)</f>
        <v>-</v>
      </c>
      <c r="K331" s="139" t="str">
        <f>IF(SP_SUL!M334="","*",SP_SUL!M334)</f>
        <v>ZEZ-ZXW</v>
      </c>
      <c r="L331" s="139" t="str">
        <f>IF(SP_SUL!N334="","*",SP_SUL!N334)</f>
        <v>ZXWK792</v>
      </c>
      <c r="M331" s="140">
        <f>IF(SP_SUL!J334="","*",SP_SUL!J334)</f>
        <v>92</v>
      </c>
      <c r="N331" s="144">
        <f>IF(SP_SUL!K334="","*",SP_SUL!K334)</f>
        <v>78.709999999999994</v>
      </c>
      <c r="O331" s="144" t="str">
        <f>IF(SP_SUL!L334="","*",SP_SUL!L334)</f>
        <v>-</v>
      </c>
      <c r="P331" s="143">
        <f>IF(SP_SUL!O334="","*",SP_SUL!O334)</f>
        <v>0.33333333333333331</v>
      </c>
      <c r="Q331" s="143">
        <f>IF(SP_SUL!P334="","*",SP_SUL!P334)</f>
        <v>6.9444444444444447E-4</v>
      </c>
      <c r="R331" s="145" t="str">
        <f>IF(SP_SUL!Q334="","*",CONCATENATE(SP_SUL!Q334," ",SP_SUL!R334))</f>
        <v>1 Nº DE SOLDA</v>
      </c>
      <c r="S331" s="145" t="str">
        <f>IF(SP_SUL!V334="","*",SP_SUL!V334)</f>
        <v>Augusto</v>
      </c>
      <c r="T331" s="145" t="str">
        <f>IF(SP_SUL!W334="","*",SP_SUL!W334)</f>
        <v xml:space="preserve">Execução de solda - Condicionado a temperatura 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NÃO</v>
      </c>
      <c r="B332" s="146" t="str">
        <f>IF(SP_SUL!X335="","*",SP_SUL!X335)</f>
        <v>Contrato</v>
      </c>
      <c r="C332" s="146" t="str">
        <f>IF(SP_SUL!Z335="","*",SP_SUL!Z335)</f>
        <v>*</v>
      </c>
      <c r="D332" s="139" t="str">
        <f>IF(SP_SUL!S335="","*",SP_SUL!S335)</f>
        <v>SP SUL</v>
      </c>
      <c r="E332" s="139" t="str">
        <f>IF(SP_SUL!T335="","*",SP_SUL!T335)</f>
        <v>ZEV-ZPT</v>
      </c>
      <c r="F332" s="145">
        <f>IF(SP_SUL!B335="","*",SP_SUL!B335)</f>
        <v>46066</v>
      </c>
      <c r="G332" s="145" t="str">
        <f>IF(SP_SUL!D335="","*",SP_SUL!D335)</f>
        <v xml:space="preserve">TURMA FIXA VIA </v>
      </c>
      <c r="H332" s="145" t="str">
        <f>IF(SP_SUL!F335="","*",SP_SUL!F335)</f>
        <v>MODERNIZAÇÃO - SOLDA</v>
      </c>
      <c r="I332" s="145" t="str">
        <f>IF(SP_SUL!H335="","*",SP_SUL!H335)</f>
        <v>-</v>
      </c>
      <c r="J332" s="145" t="str">
        <f>IF(SP_SUL!I335="","*",SP_SUL!I335)</f>
        <v>-</v>
      </c>
      <c r="K332" s="139" t="str">
        <f>IF(SP_SUL!M335="","*",SP_SUL!M335)</f>
        <v>ZEZ-ZXW</v>
      </c>
      <c r="L332" s="139" t="str">
        <f>IF(SP_SUL!N335="","*",SP_SUL!N335)</f>
        <v>ZXWK792</v>
      </c>
      <c r="M332" s="140">
        <f>IF(SP_SUL!J335="","*",SP_SUL!J335)</f>
        <v>92</v>
      </c>
      <c r="N332" s="144">
        <f>IF(SP_SUL!K335="","*",SP_SUL!K335)</f>
        <v>78.78</v>
      </c>
      <c r="O332" s="144" t="str">
        <f>IF(SP_SUL!L335="","*",SP_SUL!L335)</f>
        <v>-</v>
      </c>
      <c r="P332" s="143">
        <f>IF(SP_SUL!O335="","*",SP_SUL!O335)</f>
        <v>0.33333333333333331</v>
      </c>
      <c r="Q332" s="143">
        <f>IF(SP_SUL!P335="","*",SP_SUL!P335)</f>
        <v>6.9444444444444447E-4</v>
      </c>
      <c r="R332" s="145" t="str">
        <f>IF(SP_SUL!Q335="","*",CONCATENATE(SP_SUL!Q335," ",SP_SUL!R335))</f>
        <v>1 Nº DE SOLDA</v>
      </c>
      <c r="S332" s="145" t="str">
        <f>IF(SP_SUL!V335="","*",SP_SUL!V335)</f>
        <v>Augusto</v>
      </c>
      <c r="T332" s="145" t="str">
        <f>IF(SP_SUL!W335="","*",SP_SUL!W335)</f>
        <v xml:space="preserve">Execução de solda - Condicionado a temperatura 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NÃO</v>
      </c>
      <c r="B333" s="146" t="str">
        <f>IF(SP_SUL!X336="","*",SP_SUL!X336)</f>
        <v>Contrato</v>
      </c>
      <c r="C333" s="146" t="str">
        <f>IF(SP_SUL!Z336="","*",SP_SUL!Z336)</f>
        <v>*</v>
      </c>
      <c r="D333" s="139" t="str">
        <f>IF(SP_SUL!S336="","*",SP_SUL!S336)</f>
        <v>SP SUL</v>
      </c>
      <c r="E333" s="139" t="str">
        <f>IF(SP_SUL!T336="","*",SP_SUL!T336)</f>
        <v>ZEV-ZPT</v>
      </c>
      <c r="F333" s="145">
        <f>IF(SP_SUL!B336="","*",SP_SUL!B336)</f>
        <v>46066</v>
      </c>
      <c r="G333" s="145" t="str">
        <f>IF(SP_SUL!D336="","*",SP_SUL!D336)</f>
        <v xml:space="preserve">TURMA FIXA VIA </v>
      </c>
      <c r="H333" s="145" t="str">
        <f>IF(SP_SUL!F336="","*",SP_SUL!F336)</f>
        <v>MODERNIZAÇÃO - SOLDA</v>
      </c>
      <c r="I333" s="145" t="str">
        <f>IF(SP_SUL!H336="","*",SP_SUL!H336)</f>
        <v>-</v>
      </c>
      <c r="J333" s="145" t="str">
        <f>IF(SP_SUL!I336="","*",SP_SUL!I336)</f>
        <v>-</v>
      </c>
      <c r="K333" s="139" t="str">
        <f>IF(SP_SUL!M336="","*",SP_SUL!M336)</f>
        <v>ZEZ-ZXW</v>
      </c>
      <c r="L333" s="139" t="str">
        <f>IF(SP_SUL!N336="","*",SP_SUL!N336)</f>
        <v>ZXWK792</v>
      </c>
      <c r="M333" s="140">
        <f>IF(SP_SUL!J336="","*",SP_SUL!J336)</f>
        <v>92</v>
      </c>
      <c r="N333" s="144">
        <f>IF(SP_SUL!K336="","*",SP_SUL!K336)</f>
        <v>78.8</v>
      </c>
      <c r="O333" s="144" t="str">
        <f>IF(SP_SUL!L336="","*",SP_SUL!L336)</f>
        <v>-</v>
      </c>
      <c r="P333" s="143">
        <f>IF(SP_SUL!O336="","*",SP_SUL!O336)</f>
        <v>0.33333333333333331</v>
      </c>
      <c r="Q333" s="143">
        <f>IF(SP_SUL!P336="","*",SP_SUL!P336)</f>
        <v>6.9444444444444447E-4</v>
      </c>
      <c r="R333" s="145" t="str">
        <f>IF(SP_SUL!Q336="","*",CONCATENATE(SP_SUL!Q336," ",SP_SUL!R336))</f>
        <v>1 Nº DE SOLDA</v>
      </c>
      <c r="S333" s="145" t="str">
        <f>IF(SP_SUL!V336="","*",SP_SUL!V336)</f>
        <v>Augusto</v>
      </c>
      <c r="T333" s="145" t="str">
        <f>IF(SP_SUL!W336="","*",SP_SUL!W336)</f>
        <v xml:space="preserve">Execução de solda - Condicionado a temperatura 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NÃO</v>
      </c>
      <c r="B335" s="146" t="str">
        <f>IF(SP_SUL!X338="","*",SP_SUL!X338)</f>
        <v>Contrato</v>
      </c>
      <c r="C335" s="146" t="str">
        <f>IF(SP_SUL!Z338="","*",SP_SUL!Z338)</f>
        <v>*</v>
      </c>
      <c r="D335" s="139" t="str">
        <f>IF(SP_SUL!S338="","*",SP_SUL!S338)</f>
        <v>SP SUL</v>
      </c>
      <c r="E335" s="139" t="str">
        <f>IF(SP_SUL!T338="","*",SP_SUL!T338)</f>
        <v>ZEV-ZPT</v>
      </c>
      <c r="F335" s="145">
        <f>IF(SP_SUL!B338="","*",SP_SUL!B338)</f>
        <v>46066</v>
      </c>
      <c r="G335" s="145" t="str">
        <f>IF(SP_SUL!D338="","*",SP_SUL!D338)</f>
        <v>W62</v>
      </c>
      <c r="H335" s="145" t="str">
        <f>IF(SP_SUL!F338="","*",SP_SUL!F338)</f>
        <v>DESLOCAMENTO</v>
      </c>
      <c r="I335" s="145" t="str">
        <f>IF(SP_SUL!H338="","*",SP_SUL!H338)</f>
        <v>ZDRZPT</v>
      </c>
      <c r="J335" s="145" t="str">
        <f>IF(SP_SUL!I338="","*",SP_SUL!I338)</f>
        <v>ZDRZPT</v>
      </c>
      <c r="K335" s="139" t="str">
        <f>IF(SP_SUL!M338="","*",SP_SUL!M338)</f>
        <v>ZXW-ZGP</v>
      </c>
      <c r="L335" s="139" t="str">
        <f>IF(SP_SUL!N338="","*",SP_SUL!N338)</f>
        <v>K84ZXW2</v>
      </c>
      <c r="M335" s="140">
        <f>IF(SP_SUL!J338="","*",SP_SUL!J338)</f>
        <v>92</v>
      </c>
      <c r="N335" s="144">
        <f>IF(SP_SUL!K338="","*",SP_SUL!K338)</f>
        <v>83.7</v>
      </c>
      <c r="O335" s="144" t="str">
        <f>IF(SP_SUL!L338="","*",SP_SUL!L338)</f>
        <v>-</v>
      </c>
      <c r="P335" s="143">
        <f>IF(SP_SUL!O338="","*",SP_SUL!O338)</f>
        <v>0.33333333333333331</v>
      </c>
      <c r="Q335" s="143">
        <f>IF(SP_SUL!P338="","*",SP_SUL!P338)</f>
        <v>4.1666666666666664E-2</v>
      </c>
      <c r="R335" s="145" t="str">
        <f>IF(SP_SUL!Q338="","*",CONCATENATE(SP_SUL!Q338," ",SP_SUL!R338))</f>
        <v>1 BINÁRIO</v>
      </c>
      <c r="S335" s="145" t="str">
        <f>IF(SP_SUL!V338="","*",SP_SUL!V338)</f>
        <v>Moises</v>
      </c>
      <c r="T335" s="145" t="str">
        <f>IF(SP_SUL!W338="","*",SP_SUL!W338)</f>
        <v>Deslocamento das turmas</v>
      </c>
      <c r="U335" s="137">
        <f ca="1">_xlfn.XLOOKUP(G335&amp;$U$2,BS_CONTROLE[CHAVE],BS_CONTROLE[Quantidade_11],"-")</f>
        <v>1</v>
      </c>
      <c r="V335" s="137" t="str">
        <f ca="1">_xlfn.XLOOKUP(G335&amp;$V$2,BS_CONTROLE[CHAVE],BS_CONTROLE[Quantidade_11],"-")</f>
        <v>-</v>
      </c>
      <c r="W335" s="137">
        <f ca="1">_xlfn.XLOOKUP(G335&amp;$W$2,BS_CONTROLE[CHAVE],BS_CONTROLE[Quantidade_11],"-")</f>
        <v>1</v>
      </c>
    </row>
    <row r="336" spans="1:23" hidden="1">
      <c r="A336" s="146" t="str">
        <f>IF(SP_SUL!Y339="","*",SP_SUL!Y339)</f>
        <v>NÃO</v>
      </c>
      <c r="B336" s="146" t="str">
        <f>IF(SP_SUL!X339="","*",SP_SUL!X339)</f>
        <v>Contrato</v>
      </c>
      <c r="C336" s="146" t="str">
        <f>IF(SP_SUL!Z339="","*",SP_SUL!Z339)</f>
        <v>*</v>
      </c>
      <c r="D336" s="139" t="str">
        <f>IF(SP_SUL!S339="","*",SP_SUL!S339)</f>
        <v>SP SUL</v>
      </c>
      <c r="E336" s="139" t="str">
        <f>IF(SP_SUL!T339="","*",SP_SUL!T339)</f>
        <v>ZEV-ZPT</v>
      </c>
      <c r="F336" s="145">
        <f>IF(SP_SUL!B339="","*",SP_SUL!B339)</f>
        <v>46066</v>
      </c>
      <c r="G336" s="145" t="str">
        <f>IF(SP_SUL!D339="","*",SP_SUL!D339)</f>
        <v>ANTONI  (TP-720)</v>
      </c>
      <c r="H336" s="145" t="str">
        <f>IF(SP_SUL!F339="","*",SP_SUL!F339)</f>
        <v>PDM - SUBSTITUIÇÃO - TRILHO</v>
      </c>
      <c r="I336" s="145" t="str">
        <f>IF(SP_SUL!H339="","*",SP_SUL!H339)</f>
        <v>-</v>
      </c>
      <c r="J336" s="145" t="str">
        <f>IF(SP_SUL!I339="","*",SP_SUL!I339)</f>
        <v>-</v>
      </c>
      <c r="K336" s="139" t="str">
        <f>IF(SP_SUL!M339="","*",SP_SUL!M339)</f>
        <v>ZXW-ZGP</v>
      </c>
      <c r="L336" s="139" t="str">
        <f>IF(SP_SUL!N339="","*",SP_SUL!N339)</f>
        <v>K89ZES2</v>
      </c>
      <c r="M336" s="140">
        <f>IF(SP_SUL!J339="","*",SP_SUL!J339)</f>
        <v>92</v>
      </c>
      <c r="N336" s="144">
        <f>IF(SP_SUL!K339="","*",SP_SUL!K339)</f>
        <v>87.25</v>
      </c>
      <c r="O336" s="144" t="str">
        <f>IF(SP_SUL!L339="","*",SP_SUL!L339)</f>
        <v>-</v>
      </c>
      <c r="P336" s="143">
        <f>IF(SP_SUL!O339="","*",SP_SUL!O339)</f>
        <v>0.45833333333333331</v>
      </c>
      <c r="Q336" s="143">
        <f>IF(SP_SUL!P339="","*",SP_SUL!P339)</f>
        <v>0.16666666666666666</v>
      </c>
      <c r="R336" s="145" t="str">
        <f>IF(SP_SUL!Q339="","*",CONCATENATE(SP_SUL!Q339," ",SP_SUL!R339))</f>
        <v>212 M</v>
      </c>
      <c r="S336" s="145" t="str">
        <f>IF(SP_SUL!V339="","*",SP_SUL!V339)</f>
        <v>Moises</v>
      </c>
      <c r="T336" s="145" t="str">
        <f>IF(SP_SUL!W339="","*",SP_SUL!W339)</f>
        <v>PDM - Substituição de trilho ( TP pronto depende da chegada do lastro W62)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NÃO</v>
      </c>
      <c r="B337" s="146" t="str">
        <f>IF(SP_SUL!X340="","*",SP_SUL!X340)</f>
        <v>Contrato</v>
      </c>
      <c r="C337" s="146" t="str">
        <f>IF(SP_SUL!Z340="","*",SP_SUL!Z340)</f>
        <v>*</v>
      </c>
      <c r="D337" s="139" t="str">
        <f>IF(SP_SUL!S340="","*",SP_SUL!S340)</f>
        <v>SP SUL</v>
      </c>
      <c r="E337" s="139" t="str">
        <f>IF(SP_SUL!T340="","*",SP_SUL!T340)</f>
        <v>ZEV-ZPT</v>
      </c>
      <c r="F337" s="145">
        <f>IF(SP_SUL!B340="","*",SP_SUL!B340)</f>
        <v>46066</v>
      </c>
      <c r="G337" s="145" t="str">
        <f>IF(SP_SUL!D340="","*",SP_SUL!D340)</f>
        <v>JACIANO (TF-674)</v>
      </c>
      <c r="H337" s="145" t="str">
        <f>IF(SP_SUL!F340="","*",SP_SUL!F340)</f>
        <v>PDM - SUBSTITUIÇÃO - TRILHO</v>
      </c>
      <c r="I337" s="145" t="str">
        <f>IF(SP_SUL!H340="","*",SP_SUL!H340)</f>
        <v>-</v>
      </c>
      <c r="J337" s="145" t="str">
        <f>IF(SP_SUL!I340="","*",SP_SUL!I340)</f>
        <v>-</v>
      </c>
      <c r="K337" s="139" t="str">
        <f>IF(SP_SUL!M340="","*",SP_SUL!M340)</f>
        <v>ZXW-ZGP</v>
      </c>
      <c r="L337" s="139" t="str">
        <f>IF(SP_SUL!N340="","*",SP_SUL!N340)</f>
        <v>K89ZES2</v>
      </c>
      <c r="M337" s="140">
        <f>IF(SP_SUL!J340="","*",SP_SUL!J340)</f>
        <v>92</v>
      </c>
      <c r="N337" s="144">
        <f>IF(SP_SUL!K340="","*",SP_SUL!K340)</f>
        <v>87.25</v>
      </c>
      <c r="O337" s="144" t="str">
        <f>IF(SP_SUL!L340="","*",SP_SUL!L340)</f>
        <v>-</v>
      </c>
      <c r="P337" s="143">
        <f>IF(SP_SUL!O340="","*",SP_SUL!O340)</f>
        <v>0.45833333333333331</v>
      </c>
      <c r="Q337" s="143">
        <f>IF(SP_SUL!P340="","*",SP_SUL!P340)</f>
        <v>0.16666666666666666</v>
      </c>
      <c r="R337" s="145" t="str">
        <f>IF(SP_SUL!Q340="","*",CONCATENATE(SP_SUL!Q340," ",SP_SUL!R340))</f>
        <v>212 M</v>
      </c>
      <c r="S337" s="145" t="str">
        <f>IF(SP_SUL!V340="","*",SP_SUL!V340)</f>
        <v>Moises</v>
      </c>
      <c r="T337" s="145" t="str">
        <f>IF(SP_SUL!W340="","*",SP_SUL!W340)</f>
        <v>PDM - Substituição de trilho ( TP pronto depende da chegada do lastro W62)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NÃO</v>
      </c>
      <c r="B338" s="146" t="str">
        <f>IF(SP_SUL!X341="","*",SP_SUL!X341)</f>
        <v>Contrato</v>
      </c>
      <c r="C338" s="146" t="str">
        <f>IF(SP_SUL!Z341="","*",SP_SUL!Z341)</f>
        <v>*</v>
      </c>
      <c r="D338" s="139" t="str">
        <f>IF(SP_SUL!S341="","*",SP_SUL!S341)</f>
        <v>SP SUL</v>
      </c>
      <c r="E338" s="139" t="str">
        <f>IF(SP_SUL!T341="","*",SP_SUL!T341)</f>
        <v>ZEV-ZPT</v>
      </c>
      <c r="F338" s="145">
        <f>IF(SP_SUL!B341="","*",SP_SUL!B341)</f>
        <v>46066</v>
      </c>
      <c r="G338" s="145" t="str">
        <f>IF(SP_SUL!D341="","*",SP_SUL!D341)</f>
        <v>LEANDRO (TP-727)</v>
      </c>
      <c r="H338" s="145" t="str">
        <f>IF(SP_SUL!F341="","*",SP_SUL!F341)</f>
        <v>PDM - SUBSTITUIÇÃO - TRILHO</v>
      </c>
      <c r="I338" s="145" t="str">
        <f>IF(SP_SUL!H341="","*",SP_SUL!H341)</f>
        <v>-</v>
      </c>
      <c r="J338" s="145" t="str">
        <f>IF(SP_SUL!I341="","*",SP_SUL!I341)</f>
        <v>-</v>
      </c>
      <c r="K338" s="139" t="str">
        <f>IF(SP_SUL!M341="","*",SP_SUL!M341)</f>
        <v>ZXW-ZGP</v>
      </c>
      <c r="L338" s="139" t="str">
        <f>IF(SP_SUL!N341="","*",SP_SUL!N341)</f>
        <v>K89ZES2</v>
      </c>
      <c r="M338" s="140">
        <f>IF(SP_SUL!J341="","*",SP_SUL!J341)</f>
        <v>92</v>
      </c>
      <c r="N338" s="144">
        <f>IF(SP_SUL!K341="","*",SP_SUL!K341)</f>
        <v>87.25</v>
      </c>
      <c r="O338" s="144" t="str">
        <f>IF(SP_SUL!L341="","*",SP_SUL!L341)</f>
        <v>-</v>
      </c>
      <c r="P338" s="143">
        <f>IF(SP_SUL!O341="","*",SP_SUL!O341)</f>
        <v>0.45833333333333331</v>
      </c>
      <c r="Q338" s="143">
        <f>IF(SP_SUL!P341="","*",SP_SUL!P341)</f>
        <v>0.16666666666666666</v>
      </c>
      <c r="R338" s="145" t="str">
        <f>IF(SP_SUL!Q341="","*",CONCATENATE(SP_SUL!Q341," ",SP_SUL!R341))</f>
        <v>212 M</v>
      </c>
      <c r="S338" s="145" t="str">
        <f>IF(SP_SUL!V341="","*",SP_SUL!V341)</f>
        <v>Moises</v>
      </c>
      <c r="T338" s="145" t="str">
        <f>IF(SP_SUL!W341="","*",SP_SUL!W341)</f>
        <v>PDM - Substituição de trilho ( TP pronto depende da chegada do lastro W62)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NÃO</v>
      </c>
      <c r="B340" s="146" t="str">
        <f>IF(SP_SUL!X343="","*",SP_SUL!X343)</f>
        <v>Contrato</v>
      </c>
      <c r="C340" s="146" t="str">
        <f>IF(SP_SUL!Z343="","*",SP_SUL!Z343)</f>
        <v>*</v>
      </c>
      <c r="D340" s="139" t="str">
        <f>IF(SP_SUL!S343="","*",SP_SUL!S343)</f>
        <v>SP SUL</v>
      </c>
      <c r="E340" s="139" t="str">
        <f>IF(SP_SUL!T343="","*",SP_SUL!T343)</f>
        <v>ZEV-ZPT</v>
      </c>
      <c r="F340" s="145">
        <f>IF(SP_SUL!B343="","*",SP_SUL!B343)</f>
        <v>46066</v>
      </c>
      <c r="G340" s="145" t="str">
        <f>IF(SP_SUL!D343="","*",SP_SUL!D343)</f>
        <v>MODERNIZAÇÃO SERRA</v>
      </c>
      <c r="H340" s="145" t="str">
        <f>IF(SP_SUL!F343="","*",SP_SUL!F343)</f>
        <v>BLOCO</v>
      </c>
      <c r="I340" s="145" t="str">
        <f>IF(SP_SUL!H343="","*",SP_SUL!H343)</f>
        <v>-</v>
      </c>
      <c r="J340" s="145" t="str">
        <f>IF(SP_SUL!I343="","*",SP_SUL!I343)</f>
        <v>-</v>
      </c>
      <c r="K340" s="139" t="str">
        <f>IF(SP_SUL!M343="","*",SP_SUL!M343)</f>
        <v>ZGP-ZPT</v>
      </c>
      <c r="L340" s="139" t="str">
        <f>IF(SP_SUL!N343="","*",SP_SUL!N343)</f>
        <v>ZGP2/105ZGP2/ZPT1052</v>
      </c>
      <c r="M340" s="140">
        <f>IF(SP_SUL!J343="","*",SP_SUL!J343)</f>
        <v>92</v>
      </c>
      <c r="N340" s="144">
        <f>IF(SP_SUL!K343="","*",SP_SUL!K343)</f>
        <v>102.1</v>
      </c>
      <c r="O340" s="144">
        <f>IF(SP_SUL!L343="","*",SP_SUL!L343)</f>
        <v>102.3</v>
      </c>
      <c r="P340" s="143">
        <f>IF(SP_SUL!O343="","*",SP_SUL!O343)</f>
        <v>0.33333333333333331</v>
      </c>
      <c r="Q340" s="143">
        <f>IF(SP_SUL!P343="","*",SP_SUL!P343)</f>
        <v>0.22916666666666666</v>
      </c>
      <c r="R340" s="145" t="str">
        <f>IF(SP_SUL!Q343="","*",CONCATENATE(SP_SUL!Q343," ",SP_SUL!R343))</f>
        <v>1 BINÁRIO</v>
      </c>
      <c r="S340" s="145" t="str">
        <f>IF(SP_SUL!V343="","*",SP_SUL!V343)</f>
        <v>Augusto</v>
      </c>
      <c r="T340" s="145" t="str">
        <f>IF(SP_SUL!W343="","*",SP_SUL!W343)</f>
        <v>*Intervalo Bloco Modernização -  05:30hrs - ZPT/ZGP Linha 02*
* SBs Bloqueadas: ZGP2;
* Abertura do intervalo envio dos bloqueios;
* Atividades: 
Construção de grade 
Km 102+100 ao 102+300 - 200m
Descarga de Pedra com EGP
Km 102+100 ao 102+300 - 200m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>
        <f ca="1">_xlfn.XLOOKUP(G340&amp;$W$2,BS_CONTROLE[CHAVE],BS_CONTROLE[Quantidade_11],"-")</f>
        <v>0</v>
      </c>
    </row>
    <row r="341" spans="1:23" hidden="1">
      <c r="A341" s="146" t="str">
        <f>IF(SP_SUL!Y344="","*",SP_SUL!Y344)</f>
        <v>OPORTUNIDADE</v>
      </c>
      <c r="B341" s="146" t="str">
        <f>IF(SP_SUL!X344="","*",SP_SUL!X344)</f>
        <v>Oportunidade</v>
      </c>
      <c r="C341" s="146" t="str">
        <f>IF(SP_SUL!Z344="","*",SP_SUL!Z344)</f>
        <v>*</v>
      </c>
      <c r="D341" s="139" t="str">
        <f>IF(SP_SUL!S344="","*",SP_SUL!S344)</f>
        <v>SP SUL</v>
      </c>
      <c r="E341" s="139" t="str">
        <f>IF(SP_SUL!T344="","*",SP_SUL!T344)</f>
        <v>ZPT-ZPG</v>
      </c>
      <c r="F341" s="145">
        <f>IF(SP_SUL!B344="","*",SP_SUL!B344)</f>
        <v>46066</v>
      </c>
      <c r="G341" s="145" t="str">
        <f>IF(SP_SUL!D344="","*",SP_SUL!D344)</f>
        <v>EXPANSÃO TURMA 1</v>
      </c>
      <c r="H341" s="145" t="str">
        <f>IF(SP_SUL!F344="","*",SP_SUL!F344)</f>
        <v>EXPANSÃO - SOLDA</v>
      </c>
      <c r="I341" s="145" t="str">
        <f>IF(SP_SUL!H344="","*",SP_SUL!H344)</f>
        <v>-</v>
      </c>
      <c r="J341" s="145" t="str">
        <f>IF(SP_SUL!I344="","*",SP_SUL!I344)</f>
        <v>-</v>
      </c>
      <c r="K341" s="139" t="str">
        <f>IF(SP_SUL!M344="","*",SP_SUL!M344)</f>
        <v>PAT-ZGM</v>
      </c>
      <c r="L341" s="139" t="str">
        <f>IF(SP_SUL!N344="","*",SP_SUL!N344)</f>
        <v>PAT1102</v>
      </c>
      <c r="M341" s="140">
        <f>IF(SP_SUL!J344="","*",SP_SUL!J344)</f>
        <v>53</v>
      </c>
      <c r="N341" s="144">
        <f>IF(SP_SUL!K344="","*",SP_SUL!K344)</f>
        <v>108.76</v>
      </c>
      <c r="O341" s="144" t="str">
        <f>IF(SP_SUL!L344="","*",SP_SUL!L344)</f>
        <v>-</v>
      </c>
      <c r="P341" s="143">
        <f>IF(SP_SUL!O344="","*",SP_SUL!O344)</f>
        <v>0.35416666666666669</v>
      </c>
      <c r="Q341" s="143">
        <f>IF(SP_SUL!P344="","*",SP_SUL!P344)</f>
        <v>8.3333333333333329E-2</v>
      </c>
      <c r="R341" s="145" t="str">
        <f>IF(SP_SUL!Q344="","*",CONCATENATE(SP_SUL!Q344," ",SP_SUL!R344))</f>
        <v>1 Nº DE SOLDA</v>
      </c>
      <c r="S341" s="145" t="str">
        <f>IF(SP_SUL!V344="","*",SP_SUL!V344)</f>
        <v>Pedro</v>
      </c>
      <c r="T341" s="145" t="str">
        <f>IF(SP_SUL!W344="","*",SP_SUL!W344)</f>
        <v xml:space="preserve">Execução de solda - Condicionado a temperatura </v>
      </c>
      <c r="U341" s="137">
        <f ca="1">_xlfn.XLOOKUP(G341&amp;$U$2,BS_CONTROLE[CHAVE],BS_CONTROLE[Quantidade_11],"-")</f>
        <v>2</v>
      </c>
      <c r="V341" s="137">
        <f ca="1">_xlfn.XLOOKUP(G341&amp;$V$2,BS_CONTROLE[CHAVE],BS_CONTROLE[Quantidade_11],"-")</f>
        <v>0</v>
      </c>
      <c r="W341" s="137">
        <f ca="1">_xlfn.XLOOKUP(G341&amp;$W$2,BS_CONTROLE[CHAVE],BS_CONTROLE[Quantidade_11],"-")</f>
        <v>0</v>
      </c>
    </row>
    <row r="342" spans="1:23" hidden="1">
      <c r="A342" s="146" t="str">
        <f>IF(SP_SUL!Y345="","*",SP_SUL!Y345)</f>
        <v>OPORTUNIDADE</v>
      </c>
      <c r="B342" s="146" t="str">
        <f>IF(SP_SUL!X345="","*",SP_SUL!X345)</f>
        <v>Oportunidade</v>
      </c>
      <c r="C342" s="146" t="str">
        <f>IF(SP_SUL!Z345="","*",SP_SUL!Z345)</f>
        <v>*</v>
      </c>
      <c r="D342" s="139" t="str">
        <f>IF(SP_SUL!S345="","*",SP_SUL!S345)</f>
        <v>SP SUL</v>
      </c>
      <c r="E342" s="139" t="str">
        <f>IF(SP_SUL!T345="","*",SP_SUL!T345)</f>
        <v>ZPT-ZPG</v>
      </c>
      <c r="F342" s="145">
        <f>IF(SP_SUL!B345="","*",SP_SUL!B345)</f>
        <v>46066</v>
      </c>
      <c r="G342" s="145" t="str">
        <f>IF(SP_SUL!D345="","*",SP_SUL!D345)</f>
        <v>RAFAEL (TP-695)</v>
      </c>
      <c r="H342" s="145" t="str">
        <f>IF(SP_SUL!F345="","*",SP_SUL!F345)</f>
        <v>JIC</v>
      </c>
      <c r="I342" s="145" t="str">
        <f>IF(SP_SUL!H345="","*",SP_SUL!H345)</f>
        <v>-</v>
      </c>
      <c r="J342" s="145" t="str">
        <f>IF(SP_SUL!I345="","*",SP_SUL!I345)</f>
        <v>-</v>
      </c>
      <c r="K342" s="139" t="str">
        <f>IF(SP_SUL!M345="","*",SP_SUL!M345)</f>
        <v>ZGM-ZZV</v>
      </c>
      <c r="L342" s="139">
        <f>IF(SP_SUL!N345="","*",SP_SUL!N345)</f>
        <v>1181172</v>
      </c>
      <c r="M342" s="140">
        <f>IF(SP_SUL!J345="","*",SP_SUL!J345)</f>
        <v>53</v>
      </c>
      <c r="N342" s="144">
        <f>IF(SP_SUL!K345="","*",SP_SUL!K345)</f>
        <v>116.81</v>
      </c>
      <c r="O342" s="144" t="str">
        <f>IF(SP_SUL!L345="","*",SP_SUL!L345)</f>
        <v>-</v>
      </c>
      <c r="P342" s="143">
        <f>IF(SP_SUL!O345="","*",SP_SUL!O345)</f>
        <v>0.45833333333333331</v>
      </c>
      <c r="Q342" s="143">
        <f>IF(SP_SUL!P345="","*",SP_SUL!P345)</f>
        <v>8.3333333333333329E-2</v>
      </c>
      <c r="R342" s="145" t="str">
        <f>IF(SP_SUL!Q345="","*",CONCATENATE(SP_SUL!Q345," ",SP_SUL!R345))</f>
        <v>1 Nº DE PEÇAS</v>
      </c>
      <c r="S342" s="145" t="str">
        <f>IF(SP_SUL!V345="","*",SP_SUL!V345)</f>
        <v>Moises</v>
      </c>
      <c r="T342" s="145" t="str">
        <f>IF(SP_SUL!W345="","*",SP_SUL!W345)</f>
        <v>Substituição de JIC</v>
      </c>
      <c r="U342" s="137">
        <f ca="1">_xlfn.XLOOKUP(G342&amp;$U$2,BS_CONTROLE[CHAVE],BS_CONTROLE[Quantidade_11],"-")</f>
        <v>0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Oportunidade</v>
      </c>
      <c r="C343" s="146" t="str">
        <f>IF(SP_SUL!Z346="","*",SP_SUL!Z346)</f>
        <v>*</v>
      </c>
      <c r="D343" s="139" t="str">
        <f>IF(SP_SUL!S346="","*",SP_SUL!S346)</f>
        <v>SP SUL</v>
      </c>
      <c r="E343" s="139" t="str">
        <f>IF(SP_SUL!T346="","*",SP_SUL!T346)</f>
        <v>ZKE-ZEV</v>
      </c>
      <c r="F343" s="145">
        <f>IF(SP_SUL!B346="","*",SP_SUL!B346)</f>
        <v>46066</v>
      </c>
      <c r="G343" s="145" t="str">
        <f>IF(SP_SUL!D346="","*",SP_SUL!D346)</f>
        <v>CLEBISON (TP-728)</v>
      </c>
      <c r="H343" s="145" t="str">
        <f>IF(SP_SUL!F346="","*",SP_SUL!F346)</f>
        <v>PDM - SOLDA</v>
      </c>
      <c r="I343" s="145" t="str">
        <f>IF(SP_SUL!H346="","*",SP_SUL!H346)</f>
        <v>-</v>
      </c>
      <c r="J343" s="145" t="str">
        <f>IF(SP_SUL!I346="","*",SP_SUL!I346)</f>
        <v>*</v>
      </c>
      <c r="K343" s="139" t="str">
        <f>IF(SP_SUL!M346="","*",SP_SUL!M346)</f>
        <v>ZKW-ZLU</v>
      </c>
      <c r="L343" s="139">
        <f>IF(SP_SUL!N346="","*",SP_SUL!N346)</f>
        <v>1031022</v>
      </c>
      <c r="M343" s="140">
        <f>IF(SP_SUL!J346="","*",SP_SUL!J346)</f>
        <v>55</v>
      </c>
      <c r="N343" s="144">
        <f>IF(SP_SUL!K346="","*",SP_SUL!K346)</f>
        <v>102.5</v>
      </c>
      <c r="O343" s="144" t="str">
        <f>IF(SP_SUL!L346="","*",SP_SUL!L346)</f>
        <v>-</v>
      </c>
      <c r="P343" s="143">
        <f>IF(SP_SUL!O346="","*",SP_SUL!O346)</f>
        <v>0.45833333333333331</v>
      </c>
      <c r="Q343" s="143">
        <f>IF(SP_SUL!P346="","*",SP_SUL!P346)</f>
        <v>6.9444444444444447E-4</v>
      </c>
      <c r="R343" s="145" t="str">
        <f>IF(SP_SUL!Q346="","*",CONCATENATE(SP_SUL!Q346," ",SP_SUL!R346))</f>
        <v>1 Nº DE SOLDA</v>
      </c>
      <c r="S343" s="145" t="str">
        <f>IF(SP_SUL!V346="","*",SP_SUL!V346)</f>
        <v>Felipe</v>
      </c>
      <c r="T343" s="145" t="str">
        <f>IF(SP_SUL!W346="","*",SP_SUL!W346)</f>
        <v xml:space="preserve">Execução de solda - Condicionado a temperatura </v>
      </c>
      <c r="U343" s="137">
        <f ca="1">_xlfn.XLOOKUP(G343&amp;$U$2,BS_CONTROLE[CHAVE],BS_CONTROLE[Quantidade_11],"-")</f>
        <v>0</v>
      </c>
      <c r="V343" s="137">
        <f ca="1">_xlfn.XLOOKUP(G343&amp;$V$2,BS_CONTROLE[CHAVE],BS_CONTROLE[Quantidade_11],"-")</f>
        <v>0</v>
      </c>
      <c r="W343" s="137">
        <f ca="1">_xlfn.XLOOKUP(G343&amp;$W$2,BS_CONTROLE[CHAVE],BS_CONTROLE[Quantidade_11],"-")</f>
        <v>0</v>
      </c>
    </row>
    <row r="344" spans="1:23" hidden="1">
      <c r="A344" s="146" t="str">
        <f>IF(SP_SUL!Y347="","*",SP_SUL!Y347)</f>
        <v>*</v>
      </c>
      <c r="B344" s="146" t="str">
        <f>IF(SP_SUL!X347="","*",SP_SUL!X347)</f>
        <v>Oportunidade</v>
      </c>
      <c r="C344" s="146" t="str">
        <f>IF(SP_SUL!Z347="","*",SP_SUL!Z347)</f>
        <v>*</v>
      </c>
      <c r="D344" s="139" t="str">
        <f>IF(SP_SUL!S347="","*",SP_SUL!S347)</f>
        <v>SP SUL</v>
      </c>
      <c r="E344" s="139" t="str">
        <f>IF(SP_SUL!T347="","*",SP_SUL!T347)</f>
        <v>ZKE-ZEV</v>
      </c>
      <c r="F344" s="145">
        <f>IF(SP_SUL!B347="","*",SP_SUL!B347)</f>
        <v>46066</v>
      </c>
      <c r="G344" s="145" t="str">
        <f>IF(SP_SUL!D347="","*",SP_SUL!D347)</f>
        <v>ISMAEL(TP-726)</v>
      </c>
      <c r="H344" s="145" t="str">
        <f>IF(SP_SUL!F347="","*",SP_SUL!F347)</f>
        <v>PDM - SOLDA</v>
      </c>
      <c r="I344" s="145" t="str">
        <f>IF(SP_SUL!H347="","*",SP_SUL!H347)</f>
        <v>-</v>
      </c>
      <c r="J344" s="145" t="str">
        <f>IF(SP_SUL!I347="","*",SP_SUL!I347)</f>
        <v>*</v>
      </c>
      <c r="K344" s="139" t="str">
        <f>IF(SP_SUL!M347="","*",SP_SUL!M347)</f>
        <v>ZKW-ZLU</v>
      </c>
      <c r="L344" s="139">
        <f>IF(SP_SUL!N347="","*",SP_SUL!N347)</f>
        <v>1031022</v>
      </c>
      <c r="M344" s="140">
        <f>IF(SP_SUL!J347="","*",SP_SUL!J347)</f>
        <v>55</v>
      </c>
      <c r="N344" s="144">
        <f>IF(SP_SUL!K347="","*",SP_SUL!K347)</f>
        <v>102.5</v>
      </c>
      <c r="O344" s="144" t="str">
        <f>IF(SP_SUL!L347="","*",SP_SUL!L347)</f>
        <v>-</v>
      </c>
      <c r="P344" s="143">
        <f>IF(SP_SUL!O347="","*",SP_SUL!O347)</f>
        <v>0.45833333333333331</v>
      </c>
      <c r="Q344" s="143">
        <f>IF(SP_SUL!P347="","*",SP_SUL!P347)</f>
        <v>6.9444444444444447E-4</v>
      </c>
      <c r="R344" s="145" t="str">
        <f>IF(SP_SUL!Q347="","*",CONCATENATE(SP_SUL!Q347," ",SP_SUL!R347))</f>
        <v>1 Nº DE SOLDA</v>
      </c>
      <c r="S344" s="145" t="str">
        <f>IF(SP_SUL!V347="","*",SP_SUL!V347)</f>
        <v>Felipe</v>
      </c>
      <c r="T344" s="145" t="str">
        <f>IF(SP_SUL!W347="","*",SP_SUL!W347)</f>
        <v xml:space="preserve">Execução de solda - Condicionado a temperatura </v>
      </c>
      <c r="U344" s="137">
        <f ca="1">_xlfn.XLOOKUP(G344&amp;$U$2,BS_CONTROLE[CHAVE],BS_CONTROLE[Quantidade_11],"-")</f>
        <v>0</v>
      </c>
      <c r="V344" s="137">
        <f ca="1">_xlfn.XLOOKUP(G344&amp;$V$2,BS_CONTROLE[CHAVE],BS_CONTROLE[Quantidade_11],"-")</f>
        <v>0</v>
      </c>
      <c r="W344" s="137">
        <f ca="1">_xlfn.XLOOKUP(G344&amp;$W$2,BS_CONTROLE[CHAVE],BS_CONTROLE[Quantidade_11],"-")</f>
        <v>0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Oportunidade</v>
      </c>
      <c r="C347" s="146" t="str">
        <f>IF(SP_SUL!Z350="","*",SP_SUL!Z350)</f>
        <v>*</v>
      </c>
      <c r="D347" s="139" t="str">
        <f>IF(SP_SUL!S350="","*",SP_SUL!S350)</f>
        <v>SP SUL</v>
      </c>
      <c r="E347" s="139" t="str">
        <f>IF(SP_SUL!T350="","*",SP_SUL!T350)</f>
        <v>ZBV-ZRX</v>
      </c>
      <c r="F347" s="145">
        <f>IF(SP_SUL!B350="","*",SP_SUL!B350)</f>
        <v>46067</v>
      </c>
      <c r="G347" s="145" t="str">
        <f>IF(SP_SUL!D350="","*",SP_SUL!D350)</f>
        <v>KLECIO (TP-699)</v>
      </c>
      <c r="H347" s="145" t="str">
        <f>IF(SP_SUL!F350="","*",SP_SUL!F350)</f>
        <v>PDM - SOLDA</v>
      </c>
      <c r="I347" s="145" t="str">
        <f>IF(SP_SUL!H350="","*",SP_SUL!H350)</f>
        <v>-</v>
      </c>
      <c r="J347" s="145" t="str">
        <f>IF(SP_SUL!I350="","*",SP_SUL!I350)</f>
        <v>-</v>
      </c>
      <c r="K347" s="139" t="str">
        <f>IF(SP_SUL!M350="","*",SP_SUL!M350)</f>
        <v>ZSW-ZTT</v>
      </c>
      <c r="L347" s="139" t="str">
        <f>IF(SP_SUL!N350="","*",SP_SUL!N350)</f>
        <v>K90ZTT</v>
      </c>
      <c r="M347" s="140">
        <f>IF(SP_SUL!J350="","*",SP_SUL!J350)</f>
        <v>70</v>
      </c>
      <c r="N347" s="144">
        <f>IF(SP_SUL!K350="","*",SP_SUL!K350)</f>
        <v>92</v>
      </c>
      <c r="O347" s="144" t="str">
        <f>IF(SP_SUL!L350="","*",SP_SUL!L350)</f>
        <v>-</v>
      </c>
      <c r="P347" s="143">
        <f>IF(SP_SUL!O350="","*",SP_SUL!O350)</f>
        <v>0.35416666666666669</v>
      </c>
      <c r="Q347" s="143">
        <f>IF(SP_SUL!P350="","*",SP_SUL!P350)</f>
        <v>6.25E-2</v>
      </c>
      <c r="R347" s="145" t="str">
        <f>IF(SP_SUL!Q350="","*",CONCATENATE(SP_SUL!Q350," ",SP_SUL!R350))</f>
        <v>1 Nº DE SOLDA</v>
      </c>
      <c r="S347" s="145" t="str">
        <f>IF(SP_SUL!V350="","*",SP_SUL!V350)</f>
        <v xml:space="preserve">Klecio </v>
      </c>
      <c r="T347" s="145" t="str">
        <f>IF(SP_SUL!W350="","*",SP_SUL!W350)</f>
        <v xml:space="preserve">Execução de solda - Condicionado a temperatura </v>
      </c>
      <c r="U347" s="137">
        <f ca="1">_xlfn.XLOOKUP(G347&amp;$U$2,BS_CONTROLE[CHAVE],BS_CONTROLE[Quantidade_11],"-")</f>
        <v>1</v>
      </c>
      <c r="V347" s="137">
        <f ca="1">_xlfn.XLOOKUP(G347&amp;$V$2,BS_CONTROLE[CHAVE],BS_CONTROLE[Quantidade_11],"-")</f>
        <v>1</v>
      </c>
      <c r="W347" s="137">
        <f ca="1">_xlfn.XLOOKUP(G347&amp;$W$2,BS_CONTROLE[CHAVE],BS_CONTROLE[Quantidade_11],"-")</f>
        <v>0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Oportunidade</v>
      </c>
      <c r="C349" s="146" t="str">
        <f>IF(SP_SUL!Z352="","*",SP_SUL!Z352)</f>
        <v>*</v>
      </c>
      <c r="D349" s="139" t="str">
        <f>IF(SP_SUL!S352="","*",SP_SUL!S352)</f>
        <v>SP SUL</v>
      </c>
      <c r="E349" s="139" t="str">
        <f>IF(SP_SUL!T352="","*",SP_SUL!T352)</f>
        <v>ZBV-ZKE</v>
      </c>
      <c r="F349" s="145">
        <f>IF(SP_SUL!B352="","*",SP_SUL!B352)</f>
        <v>46067</v>
      </c>
      <c r="G349" s="145" t="str">
        <f>IF(SP_SUL!D352="","*",SP_SUL!D352)</f>
        <v>ROGÉRIO (TP-730)</v>
      </c>
      <c r="H349" s="145" t="str">
        <f>IF(SP_SUL!F352="","*",SP_SUL!F352)</f>
        <v>PDM - SUBSTITUIÇÃO - DORMENTE</v>
      </c>
      <c r="I349" s="145" t="str">
        <f>IF(SP_SUL!H352="","*",SP_SUL!H352)</f>
        <v>-</v>
      </c>
      <c r="J349" s="145" t="str">
        <f>IF(SP_SUL!I352="","*",SP_SUL!I352)</f>
        <v>-</v>
      </c>
      <c r="K349" s="139" t="str">
        <f>IF(SP_SUL!M352="","*",SP_SUL!M352)</f>
        <v>ZYU-ZST</v>
      </c>
      <c r="L349" s="139" t="str">
        <f>IF(SP_SUL!N352="","*",SP_SUL!N352)</f>
        <v>206ZST</v>
      </c>
      <c r="M349" s="140">
        <f>IF(SP_SUL!J352="","*",SP_SUL!J352)</f>
        <v>56</v>
      </c>
      <c r="N349" s="144">
        <f>IF(SP_SUL!K352="","*",SP_SUL!K352)</f>
        <v>206.9</v>
      </c>
      <c r="O349" s="144">
        <f>IF(SP_SUL!L352="","*",SP_SUL!L352)</f>
        <v>205.9</v>
      </c>
      <c r="P349" s="143">
        <f>IF(SP_SUL!O352="","*",SP_SUL!O352)</f>
        <v>0.41666666666666669</v>
      </c>
      <c r="Q349" s="143">
        <f>IF(SP_SUL!P352="","*",SP_SUL!P352)</f>
        <v>8.3333333333333329E-2</v>
      </c>
      <c r="R349" s="145" t="str">
        <f>IF(SP_SUL!Q352="","*",CONCATENATE(SP_SUL!Q352," ",SP_SUL!R352))</f>
        <v>65 Nº DE DORMENTES</v>
      </c>
      <c r="S349" s="145" t="str">
        <f>IF(SP_SUL!V352="","*",SP_SUL!V352)</f>
        <v>Moises</v>
      </c>
      <c r="T349" s="145" t="str">
        <f>IF(SP_SUL!W352="","*",SP_SUL!W352)</f>
        <v xml:space="preserve">PDM - Substituição de dormentes </v>
      </c>
      <c r="U349" s="137">
        <f ca="1">_xlfn.XLOOKUP(G349&amp;$U$2,BS_CONTROLE[CHAVE],BS_CONTROLE[Quantidade_11],"-")</f>
        <v>0</v>
      </c>
      <c r="V349" s="137">
        <f ca="1">_xlfn.XLOOKUP(G349&amp;$V$2,BS_CONTROLE[CHAVE],BS_CONTROLE[Quantidade_11],"-")</f>
        <v>0</v>
      </c>
      <c r="W349" s="137">
        <f ca="1">_xlfn.XLOOKUP(G349&amp;$W$2,BS_CONTROLE[CHAVE],BS_CONTROLE[Quantidade_11],"-")</f>
        <v>22</v>
      </c>
    </row>
    <row r="350" spans="1:23" hidden="1">
      <c r="A350" s="146" t="str">
        <f>IF(SP_SUL!Y353="","*",SP_SUL!Y353)</f>
        <v>*</v>
      </c>
      <c r="B350" s="146" t="str">
        <f>IF(SP_SUL!X353="","*",SP_SUL!X353)</f>
        <v>Oportunidade</v>
      </c>
      <c r="C350" s="146" t="str">
        <f>IF(SP_SUL!Z353="","*",SP_SUL!Z353)</f>
        <v>*</v>
      </c>
      <c r="D350" s="139" t="str">
        <f>IF(SP_SUL!S353="","*",SP_SUL!S353)</f>
        <v>SP SUL</v>
      </c>
      <c r="E350" s="139" t="str">
        <f>IF(SP_SUL!T353="","*",SP_SUL!T353)</f>
        <v>ZBV-ZKE</v>
      </c>
      <c r="F350" s="145">
        <f>IF(SP_SUL!B353="","*",SP_SUL!B353)</f>
        <v>46067</v>
      </c>
      <c r="G350" s="145" t="str">
        <f>IF(SP_SUL!D353="","*",SP_SUL!D353)</f>
        <v>V93</v>
      </c>
      <c r="H350" s="145" t="str">
        <f>IF(SP_SUL!F353="","*",SP_SUL!F353)</f>
        <v>MECANIZAÇÃO - SOCADORA</v>
      </c>
      <c r="I350" s="145" t="str">
        <f>IF(SP_SUL!H353="","*",SP_SUL!H353)</f>
        <v>ZYU1</v>
      </c>
      <c r="J350" s="145" t="str">
        <f>IF(SP_SUL!I353="","*",SP_SUL!I353)</f>
        <v>ZYU1</v>
      </c>
      <c r="K350" s="139" t="str">
        <f>IF(SP_SUL!M353="","*",SP_SUL!M353)</f>
        <v>ZYU-ZST</v>
      </c>
      <c r="L350" s="139" t="str">
        <f>IF(SP_SUL!N353="","*",SP_SUL!N353)</f>
        <v>ZYU206</v>
      </c>
      <c r="M350" s="140">
        <f>IF(SP_SUL!J353="","*",SP_SUL!J353)</f>
        <v>56</v>
      </c>
      <c r="N350" s="144">
        <f>IF(SP_SUL!K353="","*",SP_SUL!K353)</f>
        <v>204.4</v>
      </c>
      <c r="O350" s="144">
        <f>IF(SP_SUL!L353="","*",SP_SUL!L353)</f>
        <v>205.8</v>
      </c>
      <c r="P350" s="143">
        <f>IF(SP_SUL!O353="","*",SP_SUL!O353)</f>
        <v>0.375</v>
      </c>
      <c r="Q350" s="143">
        <f>IF(SP_SUL!P353="","*",SP_SUL!P353)</f>
        <v>8.3333333333333329E-2</v>
      </c>
      <c r="R350" s="145" t="str">
        <f>IF(SP_SUL!Q353="","*",CONCATENATE(SP_SUL!Q353," ",SP_SUL!R353))</f>
        <v>200 M</v>
      </c>
      <c r="S350" s="145" t="str">
        <f>IF(SP_SUL!V353="","*",SP_SUL!V353)</f>
        <v>Moises</v>
      </c>
      <c r="T350" s="145" t="str">
        <f>IF(SP_SUL!W353="","*",SP_SUL!W353)</f>
        <v xml:space="preserve">Socaria mecanizada </v>
      </c>
      <c r="U350" s="137">
        <f ca="1">_xlfn.XLOOKUP(G350&amp;$U$2,BS_CONTROLE[CHAVE],BS_CONTROLE[Quantidade_11],"-")</f>
        <v>0</v>
      </c>
      <c r="V350" s="137">
        <f ca="1">_xlfn.XLOOKUP(G350&amp;$V$2,BS_CONTROLE[CHAVE],BS_CONTROLE[Quantidade_11],"-")</f>
        <v>0</v>
      </c>
      <c r="W350" s="137">
        <f ca="1">_xlfn.XLOOKUP(G350&amp;$W$2,BS_CONTROLE[CHAVE],BS_CONTROLE[Quantidade_11],"-")</f>
        <v>580</v>
      </c>
    </row>
    <row r="351" spans="1:23" hidden="1">
      <c r="A351" s="146" t="str">
        <f>IF(SP_SUL!Y354="","*",SP_SUL!Y354)</f>
        <v>*</v>
      </c>
      <c r="B351" s="146" t="str">
        <f>IF(SP_SUL!X354="","*",SP_SUL!X354)</f>
        <v>Oportunidade</v>
      </c>
      <c r="C351" s="146" t="str">
        <f>IF(SP_SUL!Z354="","*",SP_SUL!Z354)</f>
        <v>*</v>
      </c>
      <c r="D351" s="139" t="str">
        <f>IF(SP_SUL!S354="","*",SP_SUL!S354)</f>
        <v>SP SUL</v>
      </c>
      <c r="E351" s="139" t="str">
        <f>IF(SP_SUL!T354="","*",SP_SUL!T354)</f>
        <v>ZBV-ZKE</v>
      </c>
      <c r="F351" s="145">
        <f>IF(SP_SUL!B354="","*",SP_SUL!B354)</f>
        <v>46067</v>
      </c>
      <c r="G351" s="145" t="str">
        <f>IF(SP_SUL!D354="","*",SP_SUL!D354)</f>
        <v>ROBSON (TF-701)</v>
      </c>
      <c r="H351" s="145" t="str">
        <f>IF(SP_SUL!F354="","*",SP_SUL!F354)</f>
        <v>PDM - SUBSTITUIÇÃO - DORMENTE</v>
      </c>
      <c r="I351" s="145" t="str">
        <f>IF(SP_SUL!H354="","*",SP_SUL!H354)</f>
        <v>-</v>
      </c>
      <c r="J351" s="145" t="str">
        <f>IF(SP_SUL!I354="","*",SP_SUL!I354)</f>
        <v>-</v>
      </c>
      <c r="K351" s="139" t="str">
        <f>IF(SP_SUL!M354="","*",SP_SUL!M354)</f>
        <v>ZDY-ZFY</v>
      </c>
      <c r="L351" s="139" t="str">
        <f>IF(SP_SUL!N354="","*",SP_SUL!N354)</f>
        <v>189ZFY</v>
      </c>
      <c r="M351" s="140">
        <f>IF(SP_SUL!J354="","*",SP_SUL!J354)</f>
        <v>56</v>
      </c>
      <c r="N351" s="144">
        <f>IF(SP_SUL!K354="","*",SP_SUL!K354)</f>
        <v>190.3</v>
      </c>
      <c r="O351" s="144">
        <f>IF(SP_SUL!L354="","*",SP_SUL!L354)</f>
        <v>190.5</v>
      </c>
      <c r="P351" s="143">
        <f>IF(SP_SUL!O354="","*",SP_SUL!O354)</f>
        <v>0.375</v>
      </c>
      <c r="Q351" s="143">
        <f>IF(SP_SUL!P354="","*",SP_SUL!P354)</f>
        <v>8.3333333333333329E-2</v>
      </c>
      <c r="R351" s="145" t="str">
        <f>IF(SP_SUL!Q354="","*",CONCATENATE(SP_SUL!Q354," ",SP_SUL!R354))</f>
        <v>50 Nº DE DORMENTES</v>
      </c>
      <c r="S351" s="145" t="str">
        <f>IF(SP_SUL!V354="","*",SP_SUL!V354)</f>
        <v>Moises</v>
      </c>
      <c r="T351" s="145" t="str">
        <f>IF(SP_SUL!W354="","*",SP_SUL!W354)</f>
        <v xml:space="preserve">PDM - Substituição de dormentes 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Oportunidade</v>
      </c>
      <c r="C352" s="146" t="str">
        <f>IF(SP_SUL!Z355="","*",SP_SUL!Z355)</f>
        <v>*</v>
      </c>
      <c r="D352" s="139" t="str">
        <f>IF(SP_SUL!S355="","*",SP_SUL!S355)</f>
        <v>SP SUL</v>
      </c>
      <c r="E352" s="139" t="str">
        <f>IF(SP_SUL!T355="","*",SP_SUL!T355)</f>
        <v>ZBV-ZKE</v>
      </c>
      <c r="F352" s="145">
        <f>IF(SP_SUL!B355="","*",SP_SUL!B355)</f>
        <v>46067</v>
      </c>
      <c r="G352" s="145" t="str">
        <f>IF(SP_SUL!D355="","*",SP_SUL!D355)</f>
        <v>JACIANO (TF-674)</v>
      </c>
      <c r="H352" s="145" t="str">
        <f>IF(SP_SUL!F355="","*",SP_SUL!F355)</f>
        <v>PDM - SUBSTITUIÇÃO - DORMENTE</v>
      </c>
      <c r="I352" s="145" t="str">
        <f>IF(SP_SUL!H355="","*",SP_SUL!H355)</f>
        <v>-</v>
      </c>
      <c r="J352" s="145" t="str">
        <f>IF(SP_SUL!I355="","*",SP_SUL!I355)</f>
        <v>-</v>
      </c>
      <c r="K352" s="139" t="str">
        <f>IF(SP_SUL!M355="","*",SP_SUL!M355)</f>
        <v>ZDY-ZFY</v>
      </c>
      <c r="L352" s="139" t="str">
        <f>IF(SP_SUL!N355="","*",SP_SUL!N355)</f>
        <v>189ZFY</v>
      </c>
      <c r="M352" s="140">
        <f>IF(SP_SUL!J355="","*",SP_SUL!J355)</f>
        <v>56</v>
      </c>
      <c r="N352" s="144">
        <f>IF(SP_SUL!K355="","*",SP_SUL!K355)</f>
        <v>191</v>
      </c>
      <c r="O352" s="144">
        <f>IF(SP_SUL!L355="","*",SP_SUL!L355)</f>
        <v>190.5</v>
      </c>
      <c r="P352" s="143">
        <f>IF(SP_SUL!O355="","*",SP_SUL!O355)</f>
        <v>0.375</v>
      </c>
      <c r="Q352" s="143">
        <f>IF(SP_SUL!P355="","*",SP_SUL!P355)</f>
        <v>8.3333333333333329E-2</v>
      </c>
      <c r="R352" s="145" t="str">
        <f>IF(SP_SUL!Q355="","*",CONCATENATE(SP_SUL!Q355," ",SP_SUL!R355))</f>
        <v>50 Nº DE DORMENTES</v>
      </c>
      <c r="S352" s="145" t="str">
        <f>IF(SP_SUL!V355="","*",SP_SUL!V355)</f>
        <v>Moises</v>
      </c>
      <c r="T352" s="145" t="str">
        <f>IF(SP_SUL!W355="","*",SP_SUL!W355)</f>
        <v xml:space="preserve">PDM - Substituição de dormentes 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Oportunidade</v>
      </c>
      <c r="C354" s="146" t="str">
        <f>IF(SP_SUL!Z357="","*",SP_SUL!Z357)</f>
        <v>*</v>
      </c>
      <c r="D354" s="139" t="str">
        <f>IF(SP_SUL!S357="","*",SP_SUL!S357)</f>
        <v>SP SUL</v>
      </c>
      <c r="E354" s="139" t="str">
        <f>IF(SP_SUL!T357="","*",SP_SUL!T357)</f>
        <v>ZKE-ZEV</v>
      </c>
      <c r="F354" s="145">
        <f>IF(SP_SUL!B357="","*",SP_SUL!B357)</f>
        <v>46067</v>
      </c>
      <c r="G354" s="145" t="str">
        <f>IF(SP_SUL!D357="","*",SP_SUL!D357)</f>
        <v>E17</v>
      </c>
      <c r="H354" s="145" t="str">
        <f>IF(SP_SUL!F357="","*",SP_SUL!F357)</f>
        <v>CAMINHÃO DE SOLDA</v>
      </c>
      <c r="I354" s="145" t="str">
        <f>IF(SP_SUL!H357="","*",SP_SUL!H357)</f>
        <v>102ZKW2</v>
      </c>
      <c r="J354" s="145" t="str">
        <f>IF(SP_SUL!I357="","*",SP_SUL!I357)</f>
        <v>102ZKW2</v>
      </c>
      <c r="K354" s="139" t="str">
        <f>IF(SP_SUL!M357="","*",SP_SUL!M357)</f>
        <v>ZKW-ZLU</v>
      </c>
      <c r="L354" s="139" t="str">
        <f>IF(SP_SUL!N357="","*",SP_SUL!N357)</f>
        <v>102ZKW2</v>
      </c>
      <c r="M354" s="140">
        <f>IF(SP_SUL!J357="","*",SP_SUL!J357)</f>
        <v>55</v>
      </c>
      <c r="N354" s="144">
        <f>IF(SP_SUL!K357="","*",SP_SUL!K357)</f>
        <v>100.95099999999999</v>
      </c>
      <c r="O354" s="144">
        <f>IF(SP_SUL!L357="","*",SP_SUL!L357)</f>
        <v>101.16500000000001</v>
      </c>
      <c r="P354" s="143">
        <f>IF(SP_SUL!O357="","*",SP_SUL!O357)</f>
        <v>0.39583333333333331</v>
      </c>
      <c r="Q354" s="143">
        <f>IF(SP_SUL!P357="","*",SP_SUL!P357)</f>
        <v>0.125</v>
      </c>
      <c r="R354" s="145" t="str">
        <f>IF(SP_SUL!Q357="","*",CONCATENATE(SP_SUL!Q357," ",SP_SUL!R357))</f>
        <v>2 Nº DE SOLDA</v>
      </c>
      <c r="S354" s="145" t="str">
        <f>IF(SP_SUL!V357="","*",SP_SUL!V357)</f>
        <v>Higor</v>
      </c>
      <c r="T354" s="145" t="str">
        <f>IF(SP_SUL!W357="","*",SP_SUL!W357)</f>
        <v>Caminhão de solda</v>
      </c>
      <c r="U354" s="137">
        <f ca="1">_xlfn.XLOOKUP(G354&amp;$U$2,BS_CONTROLE[CHAVE],BS_CONTROLE[Quantidade_11],"-")</f>
        <v>0</v>
      </c>
      <c r="V354" s="137">
        <f ca="1">_xlfn.XLOOKUP(G354&amp;$V$2,BS_CONTROLE[CHAVE],BS_CONTROLE[Quantidade_11],"-")</f>
        <v>0</v>
      </c>
      <c r="W354" s="137">
        <f ca="1">_xlfn.XLOOKUP(G354&amp;$W$2,BS_CONTROLE[CHAVE],BS_CONTROLE[Quantidade_11],"-")</f>
        <v>0</v>
      </c>
    </row>
    <row r="355" spans="1:23" hidden="1">
      <c r="A355" s="146" t="str">
        <f>IF(SP_SUL!Y358="","*",SP_SUL!Y358)</f>
        <v>*</v>
      </c>
      <c r="B355" s="146" t="str">
        <f>IF(SP_SUL!X358="","*",SP_SUL!X358)</f>
        <v>Oportunidade</v>
      </c>
      <c r="C355" s="146" t="str">
        <f>IF(SP_SUL!Z358="","*",SP_SUL!Z358)</f>
        <v>*</v>
      </c>
      <c r="D355" s="139" t="str">
        <f>IF(SP_SUL!S358="","*",SP_SUL!S358)</f>
        <v>SP SUL</v>
      </c>
      <c r="E355" s="139" t="str">
        <f>IF(SP_SUL!T358="","*",SP_SUL!T358)</f>
        <v>ZKE-ZEV</v>
      </c>
      <c r="F355" s="145">
        <f>IF(SP_SUL!B358="","*",SP_SUL!B358)</f>
        <v>46067</v>
      </c>
      <c r="G355" s="145" t="str">
        <f>IF(SP_SUL!D358="","*",SP_SUL!D358)</f>
        <v>W60</v>
      </c>
      <c r="H355" s="145" t="str">
        <f>IF(SP_SUL!F358="","*",SP_SUL!F358)</f>
        <v>DESCARGA DE MATERIAL</v>
      </c>
      <c r="I355" s="145" t="str">
        <f>IF(SP_SUL!H358="","*",SP_SUL!H358)</f>
        <v>102ZKW2</v>
      </c>
      <c r="J355" s="145" t="str">
        <f>IF(SP_SUL!I358="","*",SP_SUL!I358)</f>
        <v>102ZKW2</v>
      </c>
      <c r="K355" s="139" t="str">
        <f>IF(SP_SUL!M358="","*",SP_SUL!M358)</f>
        <v>ZKW-ZLU</v>
      </c>
      <c r="L355" s="139">
        <f>IF(SP_SUL!N358="","*",SP_SUL!N358)</f>
        <v>1051032</v>
      </c>
      <c r="M355" s="140">
        <f>IF(SP_SUL!J358="","*",SP_SUL!J358)</f>
        <v>55</v>
      </c>
      <c r="N355" s="144">
        <f>IF(SP_SUL!K358="","*",SP_SUL!K358)</f>
        <v>103.6</v>
      </c>
      <c r="O355" s="144">
        <f>IF(SP_SUL!L358="","*",SP_SUL!L358)</f>
        <v>113.3</v>
      </c>
      <c r="P355" s="143">
        <f>IF(SP_SUL!O358="","*",SP_SUL!O358)</f>
        <v>0.39583333333333331</v>
      </c>
      <c r="Q355" s="143">
        <f>IF(SP_SUL!P358="","*",SP_SUL!P358)</f>
        <v>4.1666666666666664E-2</v>
      </c>
      <c r="R355" s="145" t="str">
        <f>IF(SP_SUL!Q358="","*",CONCATENATE(SP_SUL!Q358," ",SP_SUL!R358))</f>
        <v>1 BINÁRIO</v>
      </c>
      <c r="S355" s="145" t="str">
        <f>IF(SP_SUL!V358="","*",SP_SUL!V358)</f>
        <v>Felipe</v>
      </c>
      <c r="T355" s="145" t="str">
        <f>IF(SP_SUL!W358="","*",SP_SUL!W358)</f>
        <v>Descarga de 6 reduções no km113+600 via 2 e descarga de tampão km113+300 via 2</v>
      </c>
      <c r="U355" s="137">
        <f ca="1">_xlfn.XLOOKUP(G355&amp;$U$2,BS_CONTROLE[CHAVE],BS_CONTROLE[Quantidade_11],"-")</f>
        <v>45</v>
      </c>
      <c r="V355" s="137">
        <f ca="1">_xlfn.XLOOKUP(G355&amp;$V$2,BS_CONTROLE[CHAVE],BS_CONTROLE[Quantidade_11],"-")</f>
        <v>0</v>
      </c>
      <c r="W355" s="137">
        <f ca="1">_xlfn.XLOOKUP(G355&amp;$W$2,BS_CONTROLE[CHAVE],BS_CONTROLE[Quantidade_11],"-")</f>
        <v>0</v>
      </c>
    </row>
    <row r="356" spans="1:23" hidden="1">
      <c r="A356" s="146" t="str">
        <f>IF(SP_SUL!Y359="","*",SP_SUL!Y359)</f>
        <v>*</v>
      </c>
      <c r="B356" s="146" t="str">
        <f>IF(SP_SUL!X359="","*",SP_SUL!X359)</f>
        <v>Oportunidade</v>
      </c>
      <c r="C356" s="146" t="str">
        <f>IF(SP_SUL!Z359="","*",SP_SUL!Z359)</f>
        <v>*</v>
      </c>
      <c r="D356" s="139" t="str">
        <f>IF(SP_SUL!S359="","*",SP_SUL!S359)</f>
        <v>SP SUL</v>
      </c>
      <c r="E356" s="139" t="str">
        <f>IF(SP_SUL!T359="","*",SP_SUL!T359)</f>
        <v>ZKE-ZEV</v>
      </c>
      <c r="F356" s="145">
        <f>IF(SP_SUL!B359="","*",SP_SUL!B359)</f>
        <v>46067</v>
      </c>
      <c r="G356" s="145" t="str">
        <f>IF(SP_SUL!D359="","*",SP_SUL!D359)</f>
        <v>DIEGO (TP-681)</v>
      </c>
      <c r="H356" s="145" t="str">
        <f>IF(SP_SUL!F359="","*",SP_SUL!F359)</f>
        <v>PDM - SUBSTITUIÇÃO - TRILHO</v>
      </c>
      <c r="I356" s="145" t="str">
        <f>IF(SP_SUL!H359="","*",SP_SUL!H359)</f>
        <v>-</v>
      </c>
      <c r="J356" s="145" t="str">
        <f>IF(SP_SUL!I359="","*",SP_SUL!I359)</f>
        <v>-</v>
      </c>
      <c r="K356" s="139" t="str">
        <f>IF(SP_SUL!M359="","*",SP_SUL!M359)</f>
        <v>ZKW-ZLU</v>
      </c>
      <c r="L356" s="139">
        <f>IF(SP_SUL!N359="","*",SP_SUL!N359)</f>
        <v>1051032</v>
      </c>
      <c r="M356" s="140">
        <f>IF(SP_SUL!J359="","*",SP_SUL!J359)</f>
        <v>55</v>
      </c>
      <c r="N356" s="144">
        <f>IF(SP_SUL!K359="","*",SP_SUL!K359)</f>
        <v>104.83</v>
      </c>
      <c r="O356" s="144" t="str">
        <f>IF(SP_SUL!L359="","*",SP_SUL!L359)</f>
        <v>-</v>
      </c>
      <c r="P356" s="143">
        <f>IF(SP_SUL!O359="","*",SP_SUL!O359)</f>
        <v>0.45833333333333331</v>
      </c>
      <c r="Q356" s="143">
        <f>IF(SP_SUL!P359="","*",SP_SUL!P359)</f>
        <v>8.3333333333333329E-2</v>
      </c>
      <c r="R356" s="145" t="str">
        <f>IF(SP_SUL!Q359="","*",CONCATENATE(SP_SUL!Q359," ",SP_SUL!R359))</f>
        <v>312 M</v>
      </c>
      <c r="S356" s="145" t="str">
        <f>IF(SP_SUL!V359="","*",SP_SUL!V359)</f>
        <v>Felipe</v>
      </c>
      <c r="T356" s="145" t="str">
        <f>IF(SP_SUL!W359="","*",SP_SUL!W359)</f>
        <v>PDM - Substituição de trilho</v>
      </c>
      <c r="U356" s="137">
        <f ca="1">_xlfn.XLOOKUP(G356&amp;$U$2,BS_CONTROLE[CHAVE],BS_CONTROLE[Quantidade_11],"-")</f>
        <v>312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Oportunidade</v>
      </c>
      <c r="C357" s="146" t="str">
        <f>IF(SP_SUL!Z360="","*",SP_SUL!Z360)</f>
        <v>*</v>
      </c>
      <c r="D357" s="139" t="str">
        <f>IF(SP_SUL!S360="","*",SP_SUL!S360)</f>
        <v>SP SUL</v>
      </c>
      <c r="E357" s="139" t="str">
        <f>IF(SP_SUL!T360="","*",SP_SUL!T360)</f>
        <v>ZKE-ZEV</v>
      </c>
      <c r="F357" s="145">
        <f>IF(SP_SUL!B360="","*",SP_SUL!B360)</f>
        <v>46067</v>
      </c>
      <c r="G357" s="145" t="str">
        <f>IF(SP_SUL!D360="","*",SP_SUL!D360)</f>
        <v>V89</v>
      </c>
      <c r="H357" s="145" t="str">
        <f>IF(SP_SUL!F360="","*",SP_SUL!F360)</f>
        <v>MECANIZAÇÃO - SOCADORA</v>
      </c>
      <c r="I357" s="145" t="str">
        <f>IF(SP_SUL!H360="","*",SP_SUL!H360)</f>
        <v>102ZKW2</v>
      </c>
      <c r="J357" s="145" t="str">
        <f>IF(SP_SUL!I360="","*",SP_SUL!I360)</f>
        <v>102ZKW2</v>
      </c>
      <c r="K357" s="139" t="str">
        <f>IF(SP_SUL!M360="","*",SP_SUL!M360)</f>
        <v>ZEJ</v>
      </c>
      <c r="L357" s="139" t="str">
        <f>IF(SP_SUL!N360="","*",SP_SUL!N360)</f>
        <v>ZEJ2</v>
      </c>
      <c r="M357" s="140">
        <f>IF(SP_SUL!J360="","*",SP_SUL!J360)</f>
        <v>55</v>
      </c>
      <c r="N357" s="144">
        <f>IF(SP_SUL!K360="","*",SP_SUL!K360)</f>
        <v>146</v>
      </c>
      <c r="O357" s="144" t="str">
        <f>IF(SP_SUL!L360="","*",SP_SUL!L360)</f>
        <v>-</v>
      </c>
      <c r="P357" s="143">
        <f>IF(SP_SUL!O360="","*",SP_SUL!O360)</f>
        <v>0.375</v>
      </c>
      <c r="Q357" s="143">
        <f>IF(SP_SUL!P360="","*",SP_SUL!P360)</f>
        <v>8.3333333333333329E-2</v>
      </c>
      <c r="R357" s="145" t="str">
        <f>IF(SP_SUL!Q360="","*",CONCATENATE(SP_SUL!Q360," ",SP_SUL!R360))</f>
        <v>480 M</v>
      </c>
      <c r="S357" s="145" t="str">
        <f>IF(SP_SUL!V360="","*",SP_SUL!V360)</f>
        <v>Antonioni</v>
      </c>
      <c r="T357" s="145" t="str">
        <f>IF(SP_SUL!W360="","*",SP_SUL!W360)</f>
        <v xml:space="preserve">Socaria mecanizada </v>
      </c>
      <c r="U357" s="137">
        <f ca="1">_xlfn.XLOOKUP(G357&amp;$U$2,BS_CONTROLE[CHAVE],BS_CONTROLE[Quantidade_11],"-")</f>
        <v>0</v>
      </c>
      <c r="V357" s="137">
        <f ca="1">_xlfn.XLOOKUP(G357&amp;$V$2,BS_CONTROLE[CHAVE],BS_CONTROLE[Quantidade_11],"-")</f>
        <v>810</v>
      </c>
      <c r="W357" s="137">
        <f ca="1">_xlfn.XLOOKUP(G357&amp;$W$2,BS_CONTROLE[CHAVE],BS_CONTROLE[Quantidade_11],"-")</f>
        <v>0</v>
      </c>
    </row>
    <row r="358" spans="1:23" hidden="1">
      <c r="A358" s="146" t="str">
        <f>IF(SP_SUL!Y361="","*",SP_SUL!Y361)</f>
        <v>*</v>
      </c>
      <c r="B358" s="146" t="str">
        <f>IF(SP_SUL!X361="","*",SP_SUL!X361)</f>
        <v>Oportunidade</v>
      </c>
      <c r="C358" s="146" t="str">
        <f>IF(SP_SUL!Z361="","*",SP_SUL!Z361)</f>
        <v>*</v>
      </c>
      <c r="D358" s="139" t="str">
        <f>IF(SP_SUL!S361="","*",SP_SUL!S361)</f>
        <v>SP SUL</v>
      </c>
      <c r="E358" s="139" t="str">
        <f>IF(SP_SUL!T361="","*",SP_SUL!T361)</f>
        <v>ZKE-ZEV</v>
      </c>
      <c r="F358" s="145">
        <f>IF(SP_SUL!B361="","*",SP_SUL!B361)</f>
        <v>46067</v>
      </c>
      <c r="G358" s="145" t="str">
        <f>IF(SP_SUL!D361="","*",SP_SUL!D361)</f>
        <v>CLEBISON (TP-728)</v>
      </c>
      <c r="H358" s="145" t="str">
        <f>IF(SP_SUL!F361="","*",SP_SUL!F361)</f>
        <v>PDM - SOLDA</v>
      </c>
      <c r="I358" s="145" t="str">
        <f>IF(SP_SUL!H361="","*",SP_SUL!H361)</f>
        <v>-</v>
      </c>
      <c r="J358" s="145" t="str">
        <f>IF(SP_SUL!I361="","*",SP_SUL!I361)</f>
        <v>-</v>
      </c>
      <c r="K358" s="139" t="str">
        <f>IF(SP_SUL!M361="","*",SP_SUL!M361)</f>
        <v>ZEJ-ZRB</v>
      </c>
      <c r="L358" s="139">
        <f>IF(SP_SUL!N361="","*",SP_SUL!N361)</f>
        <v>1491482</v>
      </c>
      <c r="M358" s="140">
        <f>IF(SP_SUL!J361="","*",SP_SUL!J361)</f>
        <v>55</v>
      </c>
      <c r="N358" s="144">
        <f>IF(SP_SUL!K361="","*",SP_SUL!K361)</f>
        <v>148.72999999999999</v>
      </c>
      <c r="O358" s="144">
        <f>IF(SP_SUL!L361="","*",SP_SUL!L361)</f>
        <v>149.04</v>
      </c>
      <c r="P358" s="143">
        <f>IF(SP_SUL!O361="","*",SP_SUL!O361)</f>
        <v>0.45833333333333331</v>
      </c>
      <c r="Q358" s="143">
        <f>IF(SP_SUL!P361="","*",SP_SUL!P361)</f>
        <v>8.3333333333333329E-2</v>
      </c>
      <c r="R358" s="145" t="str">
        <f>IF(SP_SUL!Q361="","*",CONCATENATE(SP_SUL!Q361," ",SP_SUL!R361))</f>
        <v>1 Nº DE SOLDA</v>
      </c>
      <c r="S358" s="145" t="str">
        <f>IF(SP_SUL!V361="","*",SP_SUL!V361)</f>
        <v>Felipe</v>
      </c>
      <c r="T358" s="145" t="str">
        <f>IF(SP_SUL!W361="","*",SP_SUL!W361)</f>
        <v xml:space="preserve">Execução de solda - Condicionado a temperatura </v>
      </c>
      <c r="U358" s="137">
        <f ca="1">_xlfn.XLOOKUP(G358&amp;$U$2,BS_CONTROLE[CHAVE],BS_CONTROLE[Quantidade_11],"-")</f>
        <v>0</v>
      </c>
      <c r="V358" s="137">
        <f ca="1">_xlfn.XLOOKUP(G358&amp;$V$2,BS_CONTROLE[CHAVE],BS_CONTROLE[Quantidade_11],"-")</f>
        <v>0</v>
      </c>
      <c r="W358" s="137">
        <f ca="1">_xlfn.XLOOKUP(G358&amp;$W$2,BS_CONTROLE[CHAVE],BS_CONTROLE[Quantidade_11],"-")</f>
        <v>0</v>
      </c>
    </row>
    <row r="359" spans="1:23" hidden="1">
      <c r="A359" s="146" t="str">
        <f>IF(SP_SUL!Y362="","*",SP_SUL!Y362)</f>
        <v>*</v>
      </c>
      <c r="B359" s="146" t="str">
        <f>IF(SP_SUL!X362="","*",SP_SUL!X362)</f>
        <v>Oportunidade</v>
      </c>
      <c r="C359" s="146" t="str">
        <f>IF(SP_SUL!Z362="","*",SP_SUL!Z362)</f>
        <v>*</v>
      </c>
      <c r="D359" s="139" t="str">
        <f>IF(SP_SUL!S362="","*",SP_SUL!S362)</f>
        <v>SP SUL</v>
      </c>
      <c r="E359" s="139" t="str">
        <f>IF(SP_SUL!T362="","*",SP_SUL!T362)</f>
        <v>ZKE-ZEV</v>
      </c>
      <c r="F359" s="145">
        <f>IF(SP_SUL!B362="","*",SP_SUL!B362)</f>
        <v>46067</v>
      </c>
      <c r="G359" s="145" t="str">
        <f>IF(SP_SUL!D362="","*",SP_SUL!D362)</f>
        <v>ISMAEL(TP-726)</v>
      </c>
      <c r="H359" s="145" t="str">
        <f>IF(SP_SUL!F362="","*",SP_SUL!F362)</f>
        <v>PDM - SOLDA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ZEJ-ZRB</v>
      </c>
      <c r="L359" s="139">
        <f>IF(SP_SUL!N362="","*",SP_SUL!N362)</f>
        <v>1491482</v>
      </c>
      <c r="M359" s="140">
        <f>IF(SP_SUL!J362="","*",SP_SUL!J362)</f>
        <v>55</v>
      </c>
      <c r="N359" s="144">
        <f>IF(SP_SUL!K362="","*",SP_SUL!K362)</f>
        <v>148.72999999999999</v>
      </c>
      <c r="O359" s="144">
        <f>IF(SP_SUL!L362="","*",SP_SUL!L362)</f>
        <v>149.04</v>
      </c>
      <c r="P359" s="143">
        <f>IF(SP_SUL!O362="","*",SP_SUL!O362)</f>
        <v>0.45833333333333331</v>
      </c>
      <c r="Q359" s="143">
        <f>IF(SP_SUL!P362="","*",SP_SUL!P362)</f>
        <v>8.3333333333333329E-2</v>
      </c>
      <c r="R359" s="145" t="str">
        <f>IF(SP_SUL!Q362="","*",CONCATENATE(SP_SUL!Q362," ",SP_SUL!R362))</f>
        <v>1 Nº DE SOLDA</v>
      </c>
      <c r="S359" s="145" t="str">
        <f>IF(SP_SUL!V362="","*",SP_SUL!V362)</f>
        <v>Felipe</v>
      </c>
      <c r="T359" s="145" t="str">
        <f>IF(SP_SUL!W362="","*",SP_SUL!W362)</f>
        <v xml:space="preserve">Execução de solda - Condicionado a temperatura </v>
      </c>
      <c r="U359" s="137">
        <f ca="1">_xlfn.XLOOKUP(G359&amp;$U$2,BS_CONTROLE[CHAVE],BS_CONTROLE[Quantidade_11],"-")</f>
        <v>0</v>
      </c>
      <c r="V359" s="137">
        <f ca="1">_xlfn.XLOOKUP(G359&amp;$V$2,BS_CONTROLE[CHAVE],BS_CONTROLE[Quantidade_11],"-")</f>
        <v>0</v>
      </c>
      <c r="W359" s="137">
        <f ca="1">_xlfn.XLOOKUP(G359&amp;$W$2,BS_CONTROLE[CHAVE],BS_CONTROLE[Quantidade_11],"-")</f>
        <v>0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Oportunidade</v>
      </c>
      <c r="C361" s="146" t="str">
        <f>IF(SP_SUL!Z364="","*",SP_SUL!Z364)</f>
        <v>*</v>
      </c>
      <c r="D361" s="139" t="str">
        <f>IF(SP_SUL!S364="","*",SP_SUL!S364)</f>
        <v>SP SUL</v>
      </c>
      <c r="E361" s="139" t="str">
        <f>IF(SP_SUL!T364="","*",SP_SUL!T364)</f>
        <v>ZKE-ZEV</v>
      </c>
      <c r="F361" s="145">
        <f>IF(SP_SUL!B364="","*",SP_SUL!B364)</f>
        <v>46067</v>
      </c>
      <c r="G361" s="145" t="str">
        <f>IF(SP_SUL!D364="","*",SP_SUL!D364)</f>
        <v>MATEUS (TP-809)</v>
      </c>
      <c r="H361" s="145" t="str">
        <f>IF(SP_SUL!F364="","*",SP_SUL!F364)</f>
        <v>MODERNIZAÇÃO - SOLDA</v>
      </c>
      <c r="I361" s="145" t="str">
        <f>IF(SP_SUL!H364="","*",SP_SUL!H364)</f>
        <v>-</v>
      </c>
      <c r="J361" s="145" t="str">
        <f>IF(SP_SUL!I364="","*",SP_SUL!I364)</f>
        <v>-</v>
      </c>
      <c r="K361" s="139" t="str">
        <f>IF(SP_SUL!M364="","*",SP_SUL!M364)</f>
        <v>ZWI-ZEM</v>
      </c>
      <c r="L361" s="139" t="str">
        <f>IF(SP_SUL!N364="","*",SP_SUL!N364)</f>
        <v>ZYQ1261</v>
      </c>
      <c r="M361" s="140">
        <f>IF(SP_SUL!J364="","*",SP_SUL!J364)</f>
        <v>48</v>
      </c>
      <c r="N361" s="144">
        <f>IF(SP_SUL!K364="","*",SP_SUL!K364)</f>
        <v>126.83</v>
      </c>
      <c r="O361" s="144" t="str">
        <f>IF(SP_SUL!L364="","*",SP_SUL!L364)</f>
        <v>-</v>
      </c>
      <c r="P361" s="143">
        <f>IF(SP_SUL!O364="","*",SP_SUL!O364)</f>
        <v>0.35416666666666669</v>
      </c>
      <c r="Q361" s="143">
        <f>IF(SP_SUL!P364="","*",SP_SUL!P364)</f>
        <v>8.3333333333333329E-2</v>
      </c>
      <c r="R361" s="145" t="str">
        <f>IF(SP_SUL!Q364="","*",CONCATENATE(SP_SUL!Q364," ",SP_SUL!R364))</f>
        <v>1 Nº DE SOLDA</v>
      </c>
      <c r="S361" s="145" t="str">
        <f>IF(SP_SUL!V364="","*",SP_SUL!V364)</f>
        <v>Alison</v>
      </c>
      <c r="T361" s="145" t="str">
        <f>IF(SP_SUL!W364="","*",SP_SUL!W364)</f>
        <v xml:space="preserve">Execução de solda - Condicionado a temperatura 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Oportunidade</v>
      </c>
      <c r="C362" s="146" t="str">
        <f>IF(SP_SUL!Z365="","*",SP_SUL!Z365)</f>
        <v>*</v>
      </c>
      <c r="D362" s="139" t="str">
        <f>IF(SP_SUL!S365="","*",SP_SUL!S365)</f>
        <v>SP SUL</v>
      </c>
      <c r="E362" s="139" t="str">
        <f>IF(SP_SUL!T365="","*",SP_SUL!T365)</f>
        <v>ZKE-ZEV</v>
      </c>
      <c r="F362" s="145">
        <f>IF(SP_SUL!B365="","*",SP_SUL!B365)</f>
        <v>46067</v>
      </c>
      <c r="G362" s="145" t="str">
        <f>IF(SP_SUL!D365="","*",SP_SUL!D365)</f>
        <v>ADENISON (TP-810)</v>
      </c>
      <c r="H362" s="145" t="str">
        <f>IF(SP_SUL!F365="","*",SP_SUL!F365)</f>
        <v>MODERNIZAÇÃO - SOLDA</v>
      </c>
      <c r="I362" s="145" t="str">
        <f>IF(SP_SUL!H365="","*",SP_SUL!H365)</f>
        <v>-</v>
      </c>
      <c r="J362" s="145" t="str">
        <f>IF(SP_SUL!I365="","*",SP_SUL!I365)</f>
        <v>-</v>
      </c>
      <c r="K362" s="139" t="str">
        <f>IF(SP_SUL!M365="","*",SP_SUL!M365)</f>
        <v>ZWI-ZEM</v>
      </c>
      <c r="L362" s="139">
        <f>IF(SP_SUL!N365="","*",SP_SUL!N365)</f>
        <v>1261251</v>
      </c>
      <c r="M362" s="140">
        <f>IF(SP_SUL!J365="","*",SP_SUL!J365)</f>
        <v>48</v>
      </c>
      <c r="N362" s="144">
        <f>IF(SP_SUL!K365="","*",SP_SUL!K365)</f>
        <v>125.559</v>
      </c>
      <c r="O362" s="144" t="str">
        <f>IF(SP_SUL!L365="","*",SP_SUL!L365)</f>
        <v>-</v>
      </c>
      <c r="P362" s="143">
        <f>IF(SP_SUL!O365="","*",SP_SUL!O365)</f>
        <v>0.35416666666666669</v>
      </c>
      <c r="Q362" s="143">
        <f>IF(SP_SUL!P365="","*",SP_SUL!P365)</f>
        <v>8.3333333333333329E-2</v>
      </c>
      <c r="R362" s="145" t="str">
        <f>IF(SP_SUL!Q365="","*",CONCATENATE(SP_SUL!Q365," ",SP_SUL!R365))</f>
        <v>1 Nº DE SOLDA</v>
      </c>
      <c r="S362" s="145" t="str">
        <f>IF(SP_SUL!V365="","*",SP_SUL!V365)</f>
        <v>Alison</v>
      </c>
      <c r="T362" s="145" t="str">
        <f>IF(SP_SUL!W365="","*",SP_SUL!W365)</f>
        <v xml:space="preserve">Execução de solda - Condicionado a temperatura </v>
      </c>
      <c r="U362" s="137">
        <f ca="1">_xlfn.XLOOKUP(G362&amp;$U$2,BS_CONTROLE[CHAVE],BS_CONTROLE[Quantidade_11],"-")</f>
        <v>0</v>
      </c>
      <c r="V362" s="137">
        <f ca="1">_xlfn.XLOOKUP(G362&amp;$V$2,BS_CONTROLE[CHAVE],BS_CONTROLE[Quantidade_11],"-")</f>
        <v>0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Oportunidade</v>
      </c>
      <c r="C363" s="146" t="str">
        <f>IF(SP_SUL!Z366="","*",SP_SUL!Z366)</f>
        <v>*</v>
      </c>
      <c r="D363" s="139" t="str">
        <f>IF(SP_SUL!S366="","*",SP_SUL!S366)</f>
        <v>SP SUL</v>
      </c>
      <c r="E363" s="139" t="str">
        <f>IF(SP_SUL!T366="","*",SP_SUL!T366)</f>
        <v>ZEV-ZPT</v>
      </c>
      <c r="F363" s="145">
        <f>IF(SP_SUL!B366="","*",SP_SUL!B366)</f>
        <v>46067</v>
      </c>
      <c r="G363" s="145" t="str">
        <f>IF(SP_SUL!D366="","*",SP_SUL!D366)</f>
        <v>JACIANO (TF-674)</v>
      </c>
      <c r="H363" s="145" t="str">
        <f>IF(SP_SUL!F366="","*",SP_SUL!F366)</f>
        <v>PDM - SUBSTITUIÇÃO - DORMENTE</v>
      </c>
      <c r="I363" s="145" t="str">
        <f>IF(SP_SUL!H366="","*",SP_SUL!H366)</f>
        <v>-</v>
      </c>
      <c r="J363" s="145" t="str">
        <f>IF(SP_SUL!I366="","*",SP_SUL!I366)</f>
        <v>*</v>
      </c>
      <c r="K363" s="139" t="str">
        <f>IF(SP_SUL!M366="","*",SP_SUL!M366)</f>
        <v>ZEZ</v>
      </c>
      <c r="L363" s="139" t="str">
        <f>IF(SP_SUL!N366="","*",SP_SUL!N366)</f>
        <v>K67ZEV2</v>
      </c>
      <c r="M363" s="140">
        <f>IF(SP_SUL!J366="","*",SP_SUL!J366)</f>
        <v>92</v>
      </c>
      <c r="N363" s="144">
        <f>IF(SP_SUL!K366="","*",SP_SUL!K366)</f>
        <v>66.25</v>
      </c>
      <c r="O363" s="144" t="str">
        <f>IF(SP_SUL!L366="","*",SP_SUL!L366)</f>
        <v>*</v>
      </c>
      <c r="P363" s="143">
        <f>IF(SP_SUL!O366="","*",SP_SUL!O366)</f>
        <v>0.41666666666666669</v>
      </c>
      <c r="Q363" s="143">
        <f>IF(SP_SUL!P366="","*",SP_SUL!P366)</f>
        <v>8.3333333333333329E-2</v>
      </c>
      <c r="R363" s="145" t="str">
        <f>IF(SP_SUL!Q366="","*",CONCATENATE(SP_SUL!Q366," ",SP_SUL!R366))</f>
        <v>15 Nº DE DORMENTES</v>
      </c>
      <c r="S363" s="145" t="str">
        <f>IF(SP_SUL!V366="","*",SP_SUL!V366)</f>
        <v>Moises</v>
      </c>
      <c r="T363" s="145" t="str">
        <f>IF(SP_SUL!W366="","*",SP_SUL!W366)</f>
        <v>PDM - Substituição de dormentes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Contrato</v>
      </c>
      <c r="C364" s="146" t="str">
        <f>IF(SP_SUL!Z367="","*",SP_SUL!Z367)</f>
        <v>*</v>
      </c>
      <c r="D364" s="139" t="str">
        <f>IF(SP_SUL!S367="","*",SP_SUL!S367)</f>
        <v>SP SUL</v>
      </c>
      <c r="E364" s="139" t="str">
        <f>IF(SP_SUL!T367="","*",SP_SUL!T367)</f>
        <v>ZEV-ZPT</v>
      </c>
      <c r="F364" s="145">
        <f>IF(SP_SUL!B367="","*",SP_SUL!B367)</f>
        <v>46067</v>
      </c>
      <c r="G364" s="145" t="str">
        <f>IF(SP_SUL!D367="","*",SP_SUL!D367)</f>
        <v>W61</v>
      </c>
      <c r="H364" s="145" t="str">
        <f>IF(SP_SUL!F367="","*",SP_SUL!F367)</f>
        <v>DESLOCAMENTO</v>
      </c>
      <c r="I364" s="145" t="str">
        <f>IF(SP_SUL!H367="","*",SP_SUL!H367)</f>
        <v>K67ZEV2</v>
      </c>
      <c r="J364" s="145" t="str">
        <f>IF(SP_SUL!I367="","*",SP_SUL!I367)</f>
        <v>K67ZEV2</v>
      </c>
      <c r="K364" s="139" t="str">
        <f>IF(SP_SUL!M367="","*",SP_SUL!M367)</f>
        <v>ZXW-ZGP</v>
      </c>
      <c r="L364" s="139" t="str">
        <f>IF(SP_SUL!N367="","*",SP_SUL!N367)</f>
        <v>K84ZXW2</v>
      </c>
      <c r="M364" s="140">
        <f>IF(SP_SUL!J367="","*",SP_SUL!J367)</f>
        <v>92</v>
      </c>
      <c r="N364" s="144">
        <f>IF(SP_SUL!K367="","*",SP_SUL!K367)</f>
        <v>83.7</v>
      </c>
      <c r="O364" s="144" t="str">
        <f>IF(SP_SUL!L367="","*",SP_SUL!L367)</f>
        <v>-</v>
      </c>
      <c r="P364" s="143">
        <f>IF(SP_SUL!O367="","*",SP_SUL!O367)</f>
        <v>0.33333333333333331</v>
      </c>
      <c r="Q364" s="143">
        <f>IF(SP_SUL!P367="","*",SP_SUL!P367)</f>
        <v>4.1666666666666664E-2</v>
      </c>
      <c r="R364" s="145" t="str">
        <f>IF(SP_SUL!Q367="","*",CONCATENATE(SP_SUL!Q367," ",SP_SUL!R367))</f>
        <v>1 BINÁRIO</v>
      </c>
      <c r="S364" s="145" t="str">
        <f>IF(SP_SUL!V367="","*",SP_SUL!V367)</f>
        <v>Moises</v>
      </c>
      <c r="T364" s="145" t="str">
        <f>IF(SP_SUL!W367="","*",SP_SUL!W367)</f>
        <v>Deslocamento das turmas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>
        <f ca="1">_xlfn.XLOOKUP(G364&amp;$W$2,BS_CONTROLE[CHAVE],BS_CONTROLE[Quantidade_11],"-")</f>
        <v>1</v>
      </c>
    </row>
    <row r="365" spans="1:23" hidden="1">
      <c r="A365" s="146" t="str">
        <f>IF(SP_SUL!Y368="","*",SP_SUL!Y368)</f>
        <v>*</v>
      </c>
      <c r="B365" s="146" t="str">
        <f>IF(SP_SUL!X368="","*",SP_SUL!X368)</f>
        <v>Oportunidade</v>
      </c>
      <c r="C365" s="146" t="str">
        <f>IF(SP_SUL!Z368="","*",SP_SUL!Z368)</f>
        <v>*</v>
      </c>
      <c r="D365" s="139" t="str">
        <f>IF(SP_SUL!S368="","*",SP_SUL!S368)</f>
        <v>SP SUL</v>
      </c>
      <c r="E365" s="139" t="str">
        <f>IF(SP_SUL!T368="","*",SP_SUL!T368)</f>
        <v>ZPT-ZPG</v>
      </c>
      <c r="F365" s="145">
        <f>IF(SP_SUL!B368="","*",SP_SUL!B368)</f>
        <v>46067</v>
      </c>
      <c r="G365" s="145" t="str">
        <f>IF(SP_SUL!D368="","*",SP_SUL!D368)</f>
        <v>EXPANSÃO TURMA 1</v>
      </c>
      <c r="H365" s="145" t="str">
        <f>IF(SP_SUL!F368="","*",SP_SUL!F368)</f>
        <v>EXPANSÃO - SOLDA</v>
      </c>
      <c r="I365" s="145" t="str">
        <f>IF(SP_SUL!H368="","*",SP_SUL!H368)</f>
        <v>-</v>
      </c>
      <c r="J365" s="145" t="str">
        <f>IF(SP_SUL!I368="","*",SP_SUL!I368)</f>
        <v>*</v>
      </c>
      <c r="K365" s="139" t="str">
        <f>IF(SP_SUL!M368="","*",SP_SUL!M368)</f>
        <v>PAT-ZGM</v>
      </c>
      <c r="L365" s="139" t="str">
        <f>IF(SP_SUL!N368="","*",SP_SUL!N368)</f>
        <v>PAT1102</v>
      </c>
      <c r="M365" s="140">
        <f>IF(SP_SUL!J368="","*",SP_SUL!J368)</f>
        <v>53</v>
      </c>
      <c r="N365" s="144">
        <f>IF(SP_SUL!K368="","*",SP_SUL!K368)</f>
        <v>108.79</v>
      </c>
      <c r="O365" s="144" t="str">
        <f>IF(SP_SUL!L368="","*",SP_SUL!L368)</f>
        <v>-</v>
      </c>
      <c r="P365" s="143">
        <f>IF(SP_SUL!O368="","*",SP_SUL!O368)</f>
        <v>0.35416666666666669</v>
      </c>
      <c r="Q365" s="143">
        <f>IF(SP_SUL!P368="","*",SP_SUL!P368)</f>
        <v>6.25E-2</v>
      </c>
      <c r="R365" s="145" t="str">
        <f>IF(SP_SUL!Q368="","*",CONCATENATE(SP_SUL!Q368," ",SP_SUL!R368))</f>
        <v>1 Nº DE SOLDA</v>
      </c>
      <c r="S365" s="145" t="str">
        <f>IF(SP_SUL!V368="","*",SP_SUL!V368)</f>
        <v>Pedro</v>
      </c>
      <c r="T365" s="145" t="str">
        <f>IF(SP_SUL!W368="","*",SP_SUL!W368)</f>
        <v xml:space="preserve">Execução de solda - Condicionado a temperatura </v>
      </c>
      <c r="U365" s="137">
        <f ca="1">_xlfn.XLOOKUP(G365&amp;$U$2,BS_CONTROLE[CHAVE],BS_CONTROLE[Quantidade_11],"-")</f>
        <v>2</v>
      </c>
      <c r="V365" s="137">
        <f ca="1">_xlfn.XLOOKUP(G365&amp;$V$2,BS_CONTROLE[CHAVE],BS_CONTROLE[Quantidade_11],"-")</f>
        <v>0</v>
      </c>
      <c r="W365" s="137">
        <f ca="1">_xlfn.XLOOKUP(G365&amp;$W$2,BS_CONTROLE[CHAVE],BS_CONTROLE[Quantidade_11],"-")</f>
        <v>0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Oportunidade</v>
      </c>
      <c r="C367" s="146" t="str">
        <f>IF(SP_SUL!Z370="","*",SP_SUL!Z370)</f>
        <v>*</v>
      </c>
      <c r="D367" s="139" t="str">
        <f>IF(SP_SUL!S370="","*",SP_SUL!S370)</f>
        <v>SP SUL</v>
      </c>
      <c r="E367" s="139" t="str">
        <f>IF(SP_SUL!T370="","*",SP_SUL!T370)</f>
        <v>ZBV-ZKE</v>
      </c>
      <c r="F367" s="145">
        <f>IF(SP_SUL!B370="","*",SP_SUL!B370)</f>
        <v>46068</v>
      </c>
      <c r="G367" s="145" t="str">
        <f>IF(SP_SUL!D370="","*",SP_SUL!D370)</f>
        <v>V93</v>
      </c>
      <c r="H367" s="145" t="str">
        <f>IF(SP_SUL!F370="","*",SP_SUL!F370)</f>
        <v>MECANIZAÇÃO - SOCADORA</v>
      </c>
      <c r="I367" s="145" t="str">
        <f>IF(SP_SUL!H370="","*",SP_SUL!H370)</f>
        <v>ZYU1</v>
      </c>
      <c r="J367" s="145" t="str">
        <f>IF(SP_SUL!I370="","*",SP_SUL!I370)</f>
        <v>ZYU1</v>
      </c>
      <c r="K367" s="139" t="str">
        <f>IF(SP_SUL!M370="","*",SP_SUL!M370)</f>
        <v>ZYU-ZST</v>
      </c>
      <c r="L367" s="139" t="str">
        <f>IF(SP_SUL!N370="","*",SP_SUL!N370)</f>
        <v>ZYU206</v>
      </c>
      <c r="M367" s="140">
        <f>IF(SP_SUL!J370="","*",SP_SUL!J370)</f>
        <v>56</v>
      </c>
      <c r="N367" s="144">
        <f>IF(SP_SUL!K370="","*",SP_SUL!K370)</f>
        <v>204.4</v>
      </c>
      <c r="O367" s="144">
        <f>IF(SP_SUL!L370="","*",SP_SUL!L370)</f>
        <v>205.8</v>
      </c>
      <c r="P367" s="143">
        <f>IF(SP_SUL!O370="","*",SP_SUL!O370)</f>
        <v>0.375</v>
      </c>
      <c r="Q367" s="143">
        <f>IF(SP_SUL!P370="","*",SP_SUL!P370)</f>
        <v>8.3333333333333329E-2</v>
      </c>
      <c r="R367" s="145" t="str">
        <f>IF(SP_SUL!Q370="","*",CONCATENATE(SP_SUL!Q370," ",SP_SUL!R370))</f>
        <v>200 M</v>
      </c>
      <c r="S367" s="145" t="str">
        <f>IF(SP_SUL!V370="","*",SP_SUL!V370)</f>
        <v>Moises</v>
      </c>
      <c r="T367" s="145" t="str">
        <f>IF(SP_SUL!W370="","*",SP_SUL!W370)</f>
        <v xml:space="preserve">Socaria mecanizada </v>
      </c>
      <c r="U367" s="137">
        <f ca="1">_xlfn.XLOOKUP(G367&amp;$U$2,BS_CONTROLE[CHAVE],BS_CONTROLE[Quantidade_11],"-")</f>
        <v>0</v>
      </c>
      <c r="V367" s="137">
        <f ca="1">_xlfn.XLOOKUP(G367&amp;$V$2,BS_CONTROLE[CHAVE],BS_CONTROLE[Quantidade_11],"-")</f>
        <v>0</v>
      </c>
      <c r="W367" s="137">
        <f ca="1">_xlfn.XLOOKUP(G367&amp;$W$2,BS_CONTROLE[CHAVE],BS_CONTROLE[Quantidade_11],"-")</f>
        <v>580</v>
      </c>
    </row>
    <row r="368" spans="1:23" hidden="1">
      <c r="A368" s="146" t="str">
        <f>IF(SP_SUL!Y371="","*",SP_SUL!Y371)</f>
        <v>*</v>
      </c>
      <c r="B368" s="146" t="str">
        <f>IF(SP_SUL!X371="","*",SP_SUL!X371)</f>
        <v>Oportunidade</v>
      </c>
      <c r="C368" s="146" t="str">
        <f>IF(SP_SUL!Z371="","*",SP_SUL!Z371)</f>
        <v>*</v>
      </c>
      <c r="D368" s="139" t="str">
        <f>IF(SP_SUL!S371="","*",SP_SUL!S371)</f>
        <v>SP SUL</v>
      </c>
      <c r="E368" s="139" t="str">
        <f>IF(SP_SUL!T371="","*",SP_SUL!T371)</f>
        <v>ZKE-ZEV</v>
      </c>
      <c r="F368" s="145">
        <f>IF(SP_SUL!B371="","*",SP_SUL!B371)</f>
        <v>46068</v>
      </c>
      <c r="G368" s="145" t="str">
        <f>IF(SP_SUL!D371="","*",SP_SUL!D371)</f>
        <v>E17</v>
      </c>
      <c r="H368" s="145" t="str">
        <f>IF(SP_SUL!F371="","*",SP_SUL!F371)</f>
        <v>CAMINHÃO DE SOLDA</v>
      </c>
      <c r="I368" s="145" t="str">
        <f>IF(SP_SUL!H371="","*",SP_SUL!H371)</f>
        <v>102ZKW2</v>
      </c>
      <c r="J368" s="145" t="str">
        <f>IF(SP_SUL!I371="","*",SP_SUL!I371)</f>
        <v>102ZKW2</v>
      </c>
      <c r="K368" s="139" t="str">
        <f>IF(SP_SUL!M371="","*",SP_SUL!M371)</f>
        <v>ZKW-ZLU</v>
      </c>
      <c r="L368" s="139" t="str">
        <f>IF(SP_SUL!N371="","*",SP_SUL!N371)</f>
        <v>102ZKW2</v>
      </c>
      <c r="M368" s="140">
        <f>IF(SP_SUL!J371="","*",SP_SUL!J371)</f>
        <v>55</v>
      </c>
      <c r="N368" s="144">
        <f>IF(SP_SUL!K371="","*",SP_SUL!K371)</f>
        <v>100.95099999999999</v>
      </c>
      <c r="O368" s="144">
        <f>IF(SP_SUL!L371="","*",SP_SUL!L371)</f>
        <v>101.16500000000001</v>
      </c>
      <c r="P368" s="143">
        <f>IF(SP_SUL!O371="","*",SP_SUL!O371)</f>
        <v>0.39583333333333331</v>
      </c>
      <c r="Q368" s="143">
        <f>IF(SP_SUL!P371="","*",SP_SUL!P371)</f>
        <v>0.125</v>
      </c>
      <c r="R368" s="145" t="str">
        <f>IF(SP_SUL!Q371="","*",CONCATENATE(SP_SUL!Q371," ",SP_SUL!R371))</f>
        <v>2 Nº DE SOLDA</v>
      </c>
      <c r="S368" s="145" t="str">
        <f>IF(SP_SUL!V371="","*",SP_SUL!V371)</f>
        <v>Higor</v>
      </c>
      <c r="T368" s="145" t="str">
        <f>IF(SP_SUL!W371="","*",SP_SUL!W371)</f>
        <v>Caminhão de solda</v>
      </c>
      <c r="U368" s="137">
        <f ca="1">_xlfn.XLOOKUP(G368&amp;$U$2,BS_CONTROLE[CHAVE],BS_CONTROLE[Quantidade_11],"-")</f>
        <v>0</v>
      </c>
      <c r="V368" s="137">
        <f ca="1">_xlfn.XLOOKUP(G368&amp;$V$2,BS_CONTROLE[CHAVE],BS_CONTROLE[Quantidade_11],"-")</f>
        <v>0</v>
      </c>
      <c r="W368" s="137">
        <f ca="1">_xlfn.XLOOKUP(G368&amp;$W$2,BS_CONTROLE[CHAVE],BS_CONTROLE[Quantidade_11],"-")</f>
        <v>0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Oportunidade</v>
      </c>
      <c r="C370" s="146" t="str">
        <f>IF(SP_SUL!Z373="","*",SP_SUL!Z373)</f>
        <v>*</v>
      </c>
      <c r="D370" s="139" t="str">
        <f>IF(SP_SUL!S373="","*",SP_SUL!S373)</f>
        <v>SP SUL</v>
      </c>
      <c r="E370" s="139" t="str">
        <f>IF(SP_SUL!T373="","*",SP_SUL!T373)</f>
        <v>ZBV-ZRX</v>
      </c>
      <c r="F370" s="145">
        <f>IF(SP_SUL!B373="","*",SP_SUL!B373)</f>
        <v>46069</v>
      </c>
      <c r="G370" s="145" t="str">
        <f>IF(SP_SUL!D373="","*",SP_SUL!D373)</f>
        <v>EXPANSÃO TURMA 1</v>
      </c>
      <c r="H370" s="145" t="str">
        <f>IF(SP_SUL!F373="","*",SP_SUL!F373)</f>
        <v>EXPANSÃO - SOLDA</v>
      </c>
      <c r="I370" s="145" t="str">
        <f>IF(SP_SUL!H373="","*",SP_SUL!H373)</f>
        <v>-</v>
      </c>
      <c r="J370" s="145" t="str">
        <f>IF(SP_SUL!I373="","*",SP_SUL!I373)</f>
        <v>-</v>
      </c>
      <c r="K370" s="139" t="str">
        <f>IF(SP_SUL!M373="","*",SP_SUL!M373)</f>
        <v>ZCD</v>
      </c>
      <c r="L370" s="139" t="str">
        <f>IF(SP_SUL!N373="","*",SP_SUL!N373)</f>
        <v>109ZCD2</v>
      </c>
      <c r="M370" s="140">
        <f>IF(SP_SUL!J373="","*",SP_SUL!J373)</f>
        <v>170</v>
      </c>
      <c r="N370" s="144">
        <f>IF(SP_SUL!K373="","*",SP_SUL!K373)</f>
        <v>110.35</v>
      </c>
      <c r="O370" s="144">
        <f>IF(SP_SUL!L373="","*",SP_SUL!L373)</f>
        <v>112.3</v>
      </c>
      <c r="P370" s="143">
        <f>IF(SP_SUL!O373="","*",SP_SUL!O373)</f>
        <v>0.35416666666666669</v>
      </c>
      <c r="Q370" s="143">
        <f>IF(SP_SUL!P373="","*",SP_SUL!P373)</f>
        <v>0.125</v>
      </c>
      <c r="R370" s="145" t="str">
        <f>IF(SP_SUL!Q373="","*",CONCATENATE(SP_SUL!Q373," ",SP_SUL!R373))</f>
        <v>1 Nº DE SOLDA</v>
      </c>
      <c r="S370" s="145" t="str">
        <f>IF(SP_SUL!V373="","*",SP_SUL!V373)</f>
        <v>Fabio</v>
      </c>
      <c r="T370" s="145" t="str">
        <f>IF(SP_SUL!W373="","*",SP_SUL!W373)</f>
        <v>Execução de solda - Condicionado a temperatura + Alívio de tensão</v>
      </c>
      <c r="U370" s="137">
        <f ca="1">_xlfn.XLOOKUP(G370&amp;$U$2,BS_CONTROLE[CHAVE],BS_CONTROLE[Quantidade_11],"-")</f>
        <v>2</v>
      </c>
      <c r="V370" s="137">
        <f ca="1">_xlfn.XLOOKUP(G370&amp;$V$2,BS_CONTROLE[CHAVE],BS_CONTROLE[Quantidade_11],"-")</f>
        <v>0</v>
      </c>
      <c r="W370" s="137">
        <f ca="1">_xlfn.XLOOKUP(G370&amp;$W$2,BS_CONTROLE[CHAVE],BS_CONTROLE[Quantidade_11],"-")</f>
        <v>0</v>
      </c>
    </row>
    <row r="371" spans="1:23" hidden="1">
      <c r="A371" s="146" t="str">
        <f>IF(SP_SUL!Y374="","*",SP_SUL!Y374)</f>
        <v>*</v>
      </c>
      <c r="B371" s="146" t="str">
        <f>IF(SP_SUL!X374="","*",SP_SUL!X374)</f>
        <v>Oportunidade</v>
      </c>
      <c r="C371" s="146" t="str">
        <f>IF(SP_SUL!Z374="","*",SP_SUL!Z374)</f>
        <v>*</v>
      </c>
      <c r="D371" s="139" t="str">
        <f>IF(SP_SUL!S374="","*",SP_SUL!S374)</f>
        <v>SP SUL</v>
      </c>
      <c r="E371" s="139" t="str">
        <f>IF(SP_SUL!T374="","*",SP_SUL!T374)</f>
        <v>ZBV-ZRX</v>
      </c>
      <c r="F371" s="145">
        <f>IF(SP_SUL!B374="","*",SP_SUL!B374)</f>
        <v>46069</v>
      </c>
      <c r="G371" s="145" t="str">
        <f>IF(SP_SUL!D374="","*",SP_SUL!D374)</f>
        <v>KLECIO (TP-699)</v>
      </c>
      <c r="H371" s="145" t="str">
        <f>IF(SP_SUL!F374="","*",SP_SUL!F374)</f>
        <v>PDM - SOLDA</v>
      </c>
      <c r="I371" s="145" t="str">
        <f>IF(SP_SUL!H374="","*",SP_SUL!H374)</f>
        <v>-</v>
      </c>
      <c r="J371" s="145" t="str">
        <f>IF(SP_SUL!I374="","*",SP_SUL!I374)</f>
        <v>-</v>
      </c>
      <c r="K371" s="139" t="str">
        <f>IF(SP_SUL!M374="","*",SP_SUL!M374)</f>
        <v>ZAC-S</v>
      </c>
      <c r="L371" s="139" t="str">
        <f>IF(SP_SUL!N374="","*",SP_SUL!N374)</f>
        <v>ZACS</v>
      </c>
      <c r="M371" s="140">
        <f>IF(SP_SUL!J374="","*",SP_SUL!J374)</f>
        <v>68</v>
      </c>
      <c r="N371" s="144">
        <f>IF(SP_SUL!K374="","*",SP_SUL!K374)</f>
        <v>77.212999999999994</v>
      </c>
      <c r="O371" s="144" t="str">
        <f>IF(SP_SUL!L374="","*",SP_SUL!L374)</f>
        <v>-</v>
      </c>
      <c r="P371" s="143">
        <f>IF(SP_SUL!O374="","*",SP_SUL!O374)</f>
        <v>0.375</v>
      </c>
      <c r="Q371" s="143">
        <f>IF(SP_SUL!P374="","*",SP_SUL!P374)</f>
        <v>6.25E-2</v>
      </c>
      <c r="R371" s="145" t="str">
        <f>IF(SP_SUL!Q374="","*",CONCATENATE(SP_SUL!Q374," ",SP_SUL!R374))</f>
        <v>1 Nº DE SOLDA</v>
      </c>
      <c r="S371" s="145" t="str">
        <f>IF(SP_SUL!V374="","*",SP_SUL!V374)</f>
        <v xml:space="preserve">Klecio </v>
      </c>
      <c r="T371" s="145" t="str">
        <f>IF(SP_SUL!W374="","*",SP_SUL!W374)</f>
        <v xml:space="preserve">Execução de solda - Condicionado a temperatura </v>
      </c>
      <c r="U371" s="137">
        <f ca="1">_xlfn.XLOOKUP(G371&amp;$U$2,BS_CONTROLE[CHAVE],BS_CONTROLE[Quantidade_11],"-")</f>
        <v>1</v>
      </c>
      <c r="V371" s="137">
        <f ca="1">_xlfn.XLOOKUP(G371&amp;$V$2,BS_CONTROLE[CHAVE],BS_CONTROLE[Quantidade_11],"-")</f>
        <v>1</v>
      </c>
      <c r="W371" s="137">
        <f ca="1">_xlfn.XLOOKUP(G371&amp;$W$2,BS_CONTROLE[CHAVE],BS_CONTROLE[Quantidade_11],"-")</f>
        <v>0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Oportunidade</v>
      </c>
      <c r="C374" s="146" t="str">
        <f>IF(SP_SUL!Z377="","*",SP_SUL!Z377)</f>
        <v>*</v>
      </c>
      <c r="D374" s="139" t="str">
        <f>IF(SP_SUL!S377="","*",SP_SUL!S377)</f>
        <v>SP SUL</v>
      </c>
      <c r="E374" s="139" t="str">
        <f>IF(SP_SUL!T377="","*",SP_SUL!T377)</f>
        <v>ZBV-ZKE</v>
      </c>
      <c r="F374" s="145">
        <f>IF(SP_SUL!B377="","*",SP_SUL!B377)</f>
        <v>46069</v>
      </c>
      <c r="G374" s="145" t="str">
        <f>IF(SP_SUL!D377="","*",SP_SUL!D377)</f>
        <v>ROGÉRIO (TP-730)</v>
      </c>
      <c r="H374" s="145" t="str">
        <f>IF(SP_SUL!F377="","*",SP_SUL!F377)</f>
        <v>PDM - SUBSTITUIÇÃO - DORMENTE</v>
      </c>
      <c r="I374" s="145" t="str">
        <f>IF(SP_SUL!H377="","*",SP_SUL!H377)</f>
        <v>-</v>
      </c>
      <c r="J374" s="145" t="str">
        <f>IF(SP_SUL!I377="","*",SP_SUL!I377)</f>
        <v>-</v>
      </c>
      <c r="K374" s="139" t="str">
        <f>IF(SP_SUL!M377="","*",SP_SUL!M377)</f>
        <v>ZYU-ZST</v>
      </c>
      <c r="L374" s="139" t="str">
        <f>IF(SP_SUL!N377="","*",SP_SUL!N377)</f>
        <v>206ZST</v>
      </c>
      <c r="M374" s="140">
        <f>IF(SP_SUL!J377="","*",SP_SUL!J377)</f>
        <v>56</v>
      </c>
      <c r="N374" s="144">
        <f>IF(SP_SUL!K377="","*",SP_SUL!K377)</f>
        <v>206.9</v>
      </c>
      <c r="O374" s="144">
        <f>IF(SP_SUL!L377="","*",SP_SUL!L377)</f>
        <v>205.9</v>
      </c>
      <c r="P374" s="143">
        <f>IF(SP_SUL!O377="","*",SP_SUL!O377)</f>
        <v>0.41666666666666669</v>
      </c>
      <c r="Q374" s="143">
        <f>IF(SP_SUL!P377="","*",SP_SUL!P377)</f>
        <v>8.3333333333333329E-2</v>
      </c>
      <c r="R374" s="145" t="str">
        <f>IF(SP_SUL!Q377="","*",CONCATENATE(SP_SUL!Q377," ",SP_SUL!R377))</f>
        <v>65 Nº DE DORMENTES</v>
      </c>
      <c r="S374" s="145" t="str">
        <f>IF(SP_SUL!V377="","*",SP_SUL!V377)</f>
        <v>Moises</v>
      </c>
      <c r="T374" s="145" t="str">
        <f>IF(SP_SUL!W377="","*",SP_SUL!W377)</f>
        <v xml:space="preserve">PDM - Substituição de dormentes </v>
      </c>
      <c r="U374" s="137">
        <f ca="1">_xlfn.XLOOKUP(G374&amp;$U$2,BS_CONTROLE[CHAVE],BS_CONTROLE[Quantidade_11],"-")</f>
        <v>0</v>
      </c>
      <c r="V374" s="137">
        <f ca="1">_xlfn.XLOOKUP(G374&amp;$V$2,BS_CONTROLE[CHAVE],BS_CONTROLE[Quantidade_11],"-")</f>
        <v>0</v>
      </c>
      <c r="W374" s="137">
        <f ca="1">_xlfn.XLOOKUP(G374&amp;$W$2,BS_CONTROLE[CHAVE],BS_CONTROLE[Quantidade_11],"-")</f>
        <v>22</v>
      </c>
    </row>
    <row r="375" spans="1:23" hidden="1">
      <c r="A375" s="146" t="str">
        <f>IF(SP_SUL!Y378="","*",SP_SUL!Y378)</f>
        <v>*</v>
      </c>
      <c r="B375" s="146" t="str">
        <f>IF(SP_SUL!X378="","*",SP_SUL!X378)</f>
        <v>Contrato</v>
      </c>
      <c r="C375" s="146" t="str">
        <f>IF(SP_SUL!Z378="","*",SP_SUL!Z378)</f>
        <v>*</v>
      </c>
      <c r="D375" s="139" t="str">
        <f>IF(SP_SUL!S378="","*",SP_SUL!S378)</f>
        <v>SP SUL</v>
      </c>
      <c r="E375" s="139" t="str">
        <f>IF(SP_SUL!T378="","*",SP_SUL!T378)</f>
        <v>ZBV-ZKE</v>
      </c>
      <c r="F375" s="145">
        <f>IF(SP_SUL!B378="","*",SP_SUL!B378)</f>
        <v>46069</v>
      </c>
      <c r="G375" s="145" t="str">
        <f>IF(SP_SUL!D378="","*",SP_SUL!D378)</f>
        <v>V93</v>
      </c>
      <c r="H375" s="145" t="str">
        <f>IF(SP_SUL!F378="","*",SP_SUL!F378)</f>
        <v>MECANIZAÇÃO - SOCADORA</v>
      </c>
      <c r="I375" s="145" t="str">
        <f>IF(SP_SUL!H378="","*",SP_SUL!H378)</f>
        <v>ZYU1</v>
      </c>
      <c r="J375" s="145" t="str">
        <f>IF(SP_SUL!I378="","*",SP_SUL!I378)</f>
        <v>ZYU1</v>
      </c>
      <c r="K375" s="139" t="str">
        <f>IF(SP_SUL!M378="","*",SP_SUL!M378)</f>
        <v>ZYU-ZST</v>
      </c>
      <c r="L375" s="139" t="str">
        <f>IF(SP_SUL!N378="","*",SP_SUL!N378)</f>
        <v>ZYU206</v>
      </c>
      <c r="M375" s="140">
        <f>IF(SP_SUL!J378="","*",SP_SUL!J378)</f>
        <v>56</v>
      </c>
      <c r="N375" s="144">
        <f>IF(SP_SUL!K378="","*",SP_SUL!K378)</f>
        <v>204.4</v>
      </c>
      <c r="O375" s="144">
        <f>IF(SP_SUL!L378="","*",SP_SUL!L378)</f>
        <v>205.8</v>
      </c>
      <c r="P375" s="143">
        <f>IF(SP_SUL!O378="","*",SP_SUL!O378)</f>
        <v>0.375</v>
      </c>
      <c r="Q375" s="143">
        <f>IF(SP_SUL!P378="","*",SP_SUL!P378)</f>
        <v>0.125</v>
      </c>
      <c r="R375" s="145" t="str">
        <f>IF(SP_SUL!Q378="","*",CONCATENATE(SP_SUL!Q378," ",SP_SUL!R378))</f>
        <v>200 M</v>
      </c>
      <c r="S375" s="145" t="str">
        <f>IF(SP_SUL!V378="","*",SP_SUL!V378)</f>
        <v>Moises</v>
      </c>
      <c r="T375" s="145" t="str">
        <f>IF(SP_SUL!W378="","*",SP_SUL!W378)</f>
        <v xml:space="preserve">Socaria mecanizada </v>
      </c>
      <c r="U375" s="137">
        <f ca="1">_xlfn.XLOOKUP(G375&amp;$U$2,BS_CONTROLE[CHAVE],BS_CONTROLE[Quantidade_11],"-")</f>
        <v>0</v>
      </c>
      <c r="V375" s="137">
        <f ca="1">_xlfn.XLOOKUP(G375&amp;$V$2,BS_CONTROLE[CHAVE],BS_CONTROLE[Quantidade_11],"-")</f>
        <v>0</v>
      </c>
      <c r="W375" s="137">
        <f ca="1">_xlfn.XLOOKUP(G375&amp;$W$2,BS_CONTROLE[CHAVE],BS_CONTROLE[Quantidade_11],"-")</f>
        <v>580</v>
      </c>
    </row>
    <row r="376" spans="1:23" hidden="1">
      <c r="A376" s="146" t="str">
        <f>IF(SP_SUL!Y379="","*",SP_SUL!Y379)</f>
        <v>*</v>
      </c>
      <c r="B376" s="146" t="str">
        <f>IF(SP_SUL!X379="","*",SP_SUL!X379)</f>
        <v>Oportunidade</v>
      </c>
      <c r="C376" s="146" t="str">
        <f>IF(SP_SUL!Z379="","*",SP_SUL!Z379)</f>
        <v>*</v>
      </c>
      <c r="D376" s="139" t="str">
        <f>IF(SP_SUL!S379="","*",SP_SUL!S379)</f>
        <v>SP SUL</v>
      </c>
      <c r="E376" s="139" t="str">
        <f>IF(SP_SUL!T379="","*",SP_SUL!T379)</f>
        <v>ZBV-ZKE</v>
      </c>
      <c r="F376" s="145">
        <f>IF(SP_SUL!B379="","*",SP_SUL!B379)</f>
        <v>46069</v>
      </c>
      <c r="G376" s="145" t="str">
        <f>IF(SP_SUL!D379="","*",SP_SUL!D379)</f>
        <v>W59</v>
      </c>
      <c r="H376" s="145" t="str">
        <f>IF(SP_SUL!F379="","*",SP_SUL!F379)</f>
        <v>RECOLHIMENTO DE MATERIAL</v>
      </c>
      <c r="I376" s="145" t="str">
        <f>IF(SP_SUL!H379="","*",SP_SUL!H379)</f>
        <v>ZYU1</v>
      </c>
      <c r="J376" s="145" t="str">
        <f>IF(SP_SUL!I379="","*",SP_SUL!I379)</f>
        <v>ZYU1</v>
      </c>
      <c r="K376" s="139" t="str">
        <f>IF(SP_SUL!M379="","*",SP_SUL!M379)</f>
        <v>ZYU</v>
      </c>
      <c r="L376" s="139" t="str">
        <f>IF(SP_SUL!N379="","*",SP_SUL!N379)</f>
        <v>ZYU1</v>
      </c>
      <c r="M376" s="140">
        <f>IF(SP_SUL!J379="","*",SP_SUL!J379)</f>
        <v>49</v>
      </c>
      <c r="N376" s="144">
        <f>IF(SP_SUL!K379="","*",SP_SUL!K379)</f>
        <v>203.8</v>
      </c>
      <c r="O376" s="144">
        <f>IF(SP_SUL!L379="","*",SP_SUL!L379)</f>
        <v>202</v>
      </c>
      <c r="P376" s="143">
        <f>IF(SP_SUL!O379="","*",SP_SUL!O379)</f>
        <v>0.39583333333333331</v>
      </c>
      <c r="Q376" s="143">
        <f>IF(SP_SUL!P379="","*",SP_SUL!P379)</f>
        <v>4.1666666666666664E-2</v>
      </c>
      <c r="R376" s="145" t="str">
        <f>IF(SP_SUL!Q379="","*",CONCATENATE(SP_SUL!Q379," ",SP_SUL!R379))</f>
        <v>1 BINÁRIO</v>
      </c>
      <c r="S376" s="145" t="str">
        <f>IF(SP_SUL!V379="","*",SP_SUL!V379)</f>
        <v>Moises</v>
      </c>
      <c r="T376" s="145" t="str">
        <f>IF(SP_SUL!W379="","*",SP_SUL!W379)</f>
        <v>Recolhimento de material</v>
      </c>
      <c r="U376" s="137">
        <f ca="1">_xlfn.XLOOKUP(G376&amp;$U$2,BS_CONTROLE[CHAVE],BS_CONTROLE[Quantidade_11],"-")</f>
        <v>460</v>
      </c>
      <c r="V376" s="137">
        <f ca="1">_xlfn.XLOOKUP(G376&amp;$V$2,BS_CONTROLE[CHAVE],BS_CONTROLE[Quantidade_11],"-")</f>
        <v>0</v>
      </c>
      <c r="W376" s="137">
        <f ca="1">_xlfn.XLOOKUP(G376&amp;$W$2,BS_CONTROLE[CHAVE],BS_CONTROLE[Quantidade_11],"-")</f>
        <v>300</v>
      </c>
    </row>
    <row r="377" spans="1:23" hidden="1">
      <c r="A377" s="146" t="str">
        <f>IF(SP_SUL!Y380="","*",SP_SUL!Y380)</f>
        <v>*</v>
      </c>
      <c r="B377" s="146" t="str">
        <f>IF(SP_SUL!X380="","*",SP_SUL!X380)</f>
        <v>Oportunidade</v>
      </c>
      <c r="C377" s="146" t="str">
        <f>IF(SP_SUL!Z380="","*",SP_SUL!Z380)</f>
        <v>*</v>
      </c>
      <c r="D377" s="139" t="str">
        <f>IF(SP_SUL!S380="","*",SP_SUL!S380)</f>
        <v>SP SUL</v>
      </c>
      <c r="E377" s="139" t="str">
        <f>IF(SP_SUL!T380="","*",SP_SUL!T380)</f>
        <v>ZBV-ZKE</v>
      </c>
      <c r="F377" s="145">
        <f>IF(SP_SUL!B380="","*",SP_SUL!B380)</f>
        <v>46069</v>
      </c>
      <c r="G377" s="145" t="str">
        <f>IF(SP_SUL!D380="","*",SP_SUL!D380)</f>
        <v>ROBSON (TF-701)</v>
      </c>
      <c r="H377" s="145" t="str">
        <f>IF(SP_SUL!F380="","*",SP_SUL!F380)</f>
        <v>PDM - SUBSTITUIÇÃO - DORMENTE</v>
      </c>
      <c r="I377" s="145" t="str">
        <f>IF(SP_SUL!H380="","*",SP_SUL!H380)</f>
        <v>-</v>
      </c>
      <c r="J377" s="145" t="str">
        <f>IF(SP_SUL!I380="","*",SP_SUL!I380)</f>
        <v>-</v>
      </c>
      <c r="K377" s="139" t="str">
        <f>IF(SP_SUL!M380="","*",SP_SUL!M380)</f>
        <v>ZDY-ZFY</v>
      </c>
      <c r="L377" s="139" t="str">
        <f>IF(SP_SUL!N380="","*",SP_SUL!N380)</f>
        <v>189ZFY</v>
      </c>
      <c r="M377" s="140">
        <f>IF(SP_SUL!J380="","*",SP_SUL!J380)</f>
        <v>56</v>
      </c>
      <c r="N377" s="144">
        <f>IF(SP_SUL!K380="","*",SP_SUL!K380)</f>
        <v>190.3</v>
      </c>
      <c r="O377" s="144">
        <f>IF(SP_SUL!L380="","*",SP_SUL!L380)</f>
        <v>190.5</v>
      </c>
      <c r="P377" s="143">
        <f>IF(SP_SUL!O380="","*",SP_SUL!O380)</f>
        <v>0.375</v>
      </c>
      <c r="Q377" s="143">
        <f>IF(SP_SUL!P380="","*",SP_SUL!P380)</f>
        <v>8.3333333333333329E-2</v>
      </c>
      <c r="R377" s="145" t="str">
        <f>IF(SP_SUL!Q380="","*",CONCATENATE(SP_SUL!Q380," ",SP_SUL!R380))</f>
        <v>50 Nº DE DORMENTES</v>
      </c>
      <c r="S377" s="145" t="str">
        <f>IF(SP_SUL!V380="","*",SP_SUL!V380)</f>
        <v>Moises</v>
      </c>
      <c r="T377" s="145" t="str">
        <f>IF(SP_SUL!W380="","*",SP_SUL!W380)</f>
        <v xml:space="preserve">PDM - Substituição de dormentes 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Oportunidade</v>
      </c>
      <c r="C378" s="146" t="str">
        <f>IF(SP_SUL!Z381="","*",SP_SUL!Z381)</f>
        <v>*</v>
      </c>
      <c r="D378" s="139" t="str">
        <f>IF(SP_SUL!S381="","*",SP_SUL!S381)</f>
        <v>SP SUL</v>
      </c>
      <c r="E378" s="139" t="str">
        <f>IF(SP_SUL!T381="","*",SP_SUL!T381)</f>
        <v>ZBV-ZKE</v>
      </c>
      <c r="F378" s="145">
        <f>IF(SP_SUL!B381="","*",SP_SUL!B381)</f>
        <v>46069</v>
      </c>
      <c r="G378" s="145" t="str">
        <f>IF(SP_SUL!D381="","*",SP_SUL!D381)</f>
        <v>JACIANO (TF-674)</v>
      </c>
      <c r="H378" s="145" t="str">
        <f>IF(SP_SUL!F381="","*",SP_SUL!F381)</f>
        <v>PDM - SUBSTITUIÇÃO - DORMENTE</v>
      </c>
      <c r="I378" s="145" t="str">
        <f>IF(SP_SUL!H381="","*",SP_SUL!H381)</f>
        <v>-</v>
      </c>
      <c r="J378" s="145" t="str">
        <f>IF(SP_SUL!I381="","*",SP_SUL!I381)</f>
        <v>-</v>
      </c>
      <c r="K378" s="139" t="str">
        <f>IF(SP_SUL!M381="","*",SP_SUL!M381)</f>
        <v>ZDY-ZFY</v>
      </c>
      <c r="L378" s="139" t="str">
        <f>IF(SP_SUL!N381="","*",SP_SUL!N381)</f>
        <v>189ZFY</v>
      </c>
      <c r="M378" s="140">
        <f>IF(SP_SUL!J381="","*",SP_SUL!J381)</f>
        <v>56</v>
      </c>
      <c r="N378" s="144">
        <f>IF(SP_SUL!K381="","*",SP_SUL!K381)</f>
        <v>191</v>
      </c>
      <c r="O378" s="144">
        <f>IF(SP_SUL!L381="","*",SP_SUL!L381)</f>
        <v>190.5</v>
      </c>
      <c r="P378" s="143">
        <f>IF(SP_SUL!O381="","*",SP_SUL!O381)</f>
        <v>0.375</v>
      </c>
      <c r="Q378" s="143">
        <f>IF(SP_SUL!P381="","*",SP_SUL!P381)</f>
        <v>8.3333333333333329E-2</v>
      </c>
      <c r="R378" s="145" t="str">
        <f>IF(SP_SUL!Q381="","*",CONCATENATE(SP_SUL!Q381," ",SP_SUL!R381))</f>
        <v>50 Nº DE DORMENTES</v>
      </c>
      <c r="S378" s="145" t="str">
        <f>IF(SP_SUL!V381="","*",SP_SUL!V381)</f>
        <v>Moises</v>
      </c>
      <c r="T378" s="145" t="str">
        <f>IF(SP_SUL!W381="","*",SP_SUL!W381)</f>
        <v xml:space="preserve">PDM - Substituição de dormentes 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Oportunidade</v>
      </c>
      <c r="C379" s="146" t="str">
        <f>IF(SP_SUL!Z382="","*",SP_SUL!Z382)</f>
        <v>*</v>
      </c>
      <c r="D379" s="139" t="str">
        <f>IF(SP_SUL!S382="","*",SP_SUL!S382)</f>
        <v>SP SUL</v>
      </c>
      <c r="E379" s="139" t="str">
        <f>IF(SP_SUL!T382="","*",SP_SUL!T382)</f>
        <v>ZBV-ZKE</v>
      </c>
      <c r="F379" s="145">
        <f>IF(SP_SUL!B382="","*",SP_SUL!B382)</f>
        <v>46069</v>
      </c>
      <c r="G379" s="145" t="str">
        <f>IF(SP_SUL!D382="","*",SP_SUL!D382)</f>
        <v>V95</v>
      </c>
      <c r="H379" s="145" t="str">
        <f>IF(SP_SUL!F382="","*",SP_SUL!F382)</f>
        <v>DESLOCAMENTO</v>
      </c>
      <c r="I379" s="145" t="str">
        <f>IF(SP_SUL!H382="","*",SP_SUL!H382)</f>
        <v>ZYU1</v>
      </c>
      <c r="J379" s="145" t="str">
        <f>IF(SP_SUL!I382="","*",SP_SUL!I382)</f>
        <v>ZEM1</v>
      </c>
      <c r="K379" s="139" t="str">
        <f>IF(SP_SUL!M382="","*",SP_SUL!M382)</f>
        <v>ZYU</v>
      </c>
      <c r="L379" s="139" t="str">
        <f>IF(SP_SUL!N382="","*",SP_SUL!N382)</f>
        <v>ZYU1</v>
      </c>
      <c r="M379" s="140">
        <f>IF(SP_SUL!J382="","*",SP_SUL!J382)</f>
        <v>49</v>
      </c>
      <c r="N379" s="144">
        <f>IF(SP_SUL!K382="","*",SP_SUL!K382)</f>
        <v>202</v>
      </c>
      <c r="O379" s="144" t="str">
        <f>IF(SP_SUL!L382="","*",SP_SUL!L382)</f>
        <v>-</v>
      </c>
      <c r="P379" s="143">
        <f>IF(SP_SUL!O382="","*",SP_SUL!O382)</f>
        <v>0.33333333333333331</v>
      </c>
      <c r="Q379" s="143">
        <f>IF(SP_SUL!P382="","*",SP_SUL!P382)</f>
        <v>4.1666666666666664E-2</v>
      </c>
      <c r="R379" s="145" t="str">
        <f>IF(SP_SUL!Q382="","*",CONCATENATE(SP_SUL!Q382," ",SP_SUL!R382))</f>
        <v>1 BINÁRIO</v>
      </c>
      <c r="S379" s="145" t="str">
        <f>IF(SP_SUL!V382="","*",SP_SUL!V382)</f>
        <v>Alison</v>
      </c>
      <c r="T379" s="145" t="str">
        <f>IF(SP_SUL!W382="","*",SP_SUL!W382)</f>
        <v>Deslocamento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Oportunidade</v>
      </c>
      <c r="C381" s="146" t="str">
        <f>IF(SP_SUL!Z384="","*",SP_SUL!Z384)</f>
        <v>*</v>
      </c>
      <c r="D381" s="139" t="str">
        <f>IF(SP_SUL!S384="","*",SP_SUL!S384)</f>
        <v>SP SUL</v>
      </c>
      <c r="E381" s="139" t="str">
        <f>IF(SP_SUL!T384="","*",SP_SUL!T384)</f>
        <v>ZKE-ZEV</v>
      </c>
      <c r="F381" s="145">
        <f>IF(SP_SUL!B384="","*",SP_SUL!B384)</f>
        <v>46069</v>
      </c>
      <c r="G381" s="145" t="str">
        <f>IF(SP_SUL!D384="","*",SP_SUL!D384)</f>
        <v>W60</v>
      </c>
      <c r="H381" s="145" t="str">
        <f>IF(SP_SUL!F384="","*",SP_SUL!F384)</f>
        <v>PDM - PEDRA - DESCARGA</v>
      </c>
      <c r="I381" s="145" t="str">
        <f>IF(SP_SUL!H384="","*",SP_SUL!H384)</f>
        <v>102ZKW2</v>
      </c>
      <c r="J381" s="145" t="str">
        <f>IF(SP_SUL!I384="","*",SP_SUL!I384)</f>
        <v>102ZKW2</v>
      </c>
      <c r="K381" s="139" t="str">
        <f>IF(SP_SUL!M384="","*",SP_SUL!M384)</f>
        <v>ZKE-ZWW</v>
      </c>
      <c r="L381" s="139" t="str">
        <f>IF(SP_SUL!N384="","*",SP_SUL!N384)</f>
        <v>K83K802</v>
      </c>
      <c r="M381" s="140">
        <f>IF(SP_SUL!J384="","*",SP_SUL!J384)</f>
        <v>55</v>
      </c>
      <c r="N381" s="144">
        <f>IF(SP_SUL!K384="","*",SP_SUL!K384)</f>
        <v>83</v>
      </c>
      <c r="O381" s="144">
        <f>IF(SP_SUL!L384="","*",SP_SUL!L384)</f>
        <v>83.1</v>
      </c>
      <c r="P381" s="143">
        <f>IF(SP_SUL!O384="","*",SP_SUL!O384)</f>
        <v>0.39583333333333331</v>
      </c>
      <c r="Q381" s="143">
        <f>IF(SP_SUL!P384="","*",SP_SUL!P384)</f>
        <v>4.1666666666666664E-2</v>
      </c>
      <c r="R381" s="145" t="str">
        <f>IF(SP_SUL!Q384="","*",CONCATENATE(SP_SUL!Q384," ",SP_SUL!R384))</f>
        <v>4 VAGÕES</v>
      </c>
      <c r="S381" s="145" t="str">
        <f>IF(SP_SUL!V384="","*",SP_SUL!V384)</f>
        <v>Felipe</v>
      </c>
      <c r="T381" s="145" t="str">
        <f>IF(SP_SUL!W384="","*",SP_SUL!W384)</f>
        <v xml:space="preserve">Descarga de pedra km81+100 </v>
      </c>
      <c r="U381" s="137">
        <f ca="1">_xlfn.XLOOKUP(G381&amp;$U$2,BS_CONTROLE[CHAVE],BS_CONTROLE[Quantidade_11],"-")</f>
        <v>45</v>
      </c>
      <c r="V381" s="137">
        <f ca="1">_xlfn.XLOOKUP(G381&amp;$V$2,BS_CONTROLE[CHAVE],BS_CONTROLE[Quantidade_11],"-")</f>
        <v>0</v>
      </c>
      <c r="W381" s="137">
        <f ca="1">_xlfn.XLOOKUP(G381&amp;$W$2,BS_CONTROLE[CHAVE],BS_CONTROLE[Quantidade_11],"-")</f>
        <v>0</v>
      </c>
    </row>
    <row r="382" spans="1:23" hidden="1">
      <c r="A382" s="146" t="str">
        <f>IF(SP_SUL!Y385="","*",SP_SUL!Y385)</f>
        <v>*</v>
      </c>
      <c r="B382" s="146" t="str">
        <f>IF(SP_SUL!X385="","*",SP_SUL!X385)</f>
        <v>Oportunidade</v>
      </c>
      <c r="C382" s="146" t="str">
        <f>IF(SP_SUL!Z385="","*",SP_SUL!Z385)</f>
        <v>*</v>
      </c>
      <c r="D382" s="139" t="str">
        <f>IF(SP_SUL!S385="","*",SP_SUL!S385)</f>
        <v>SP SUL</v>
      </c>
      <c r="E382" s="139" t="str">
        <f>IF(SP_SUL!T385="","*",SP_SUL!T385)</f>
        <v>ZKE-ZEV</v>
      </c>
      <c r="F382" s="145">
        <f>IF(SP_SUL!B385="","*",SP_SUL!B385)</f>
        <v>46069</v>
      </c>
      <c r="G382" s="145" t="str">
        <f>IF(SP_SUL!D385="","*",SP_SUL!D385)</f>
        <v>E17</v>
      </c>
      <c r="H382" s="145" t="str">
        <f>IF(SP_SUL!F385="","*",SP_SUL!F385)</f>
        <v>CAMINHÃO DE SOLDA</v>
      </c>
      <c r="I382" s="145" t="str">
        <f>IF(SP_SUL!H385="","*",SP_SUL!H385)</f>
        <v>102ZKW2</v>
      </c>
      <c r="J382" s="145" t="str">
        <f>IF(SP_SUL!I385="","*",SP_SUL!I385)</f>
        <v>102ZKW2</v>
      </c>
      <c r="K382" s="139" t="str">
        <f>IF(SP_SUL!M385="","*",SP_SUL!M385)</f>
        <v>ZKW-ZLU</v>
      </c>
      <c r="L382" s="139" t="str">
        <f>IF(SP_SUL!N385="","*",SP_SUL!N385)</f>
        <v>102ZKW2</v>
      </c>
      <c r="M382" s="140">
        <f>IF(SP_SUL!J385="","*",SP_SUL!J385)</f>
        <v>55</v>
      </c>
      <c r="N382" s="144">
        <f>IF(SP_SUL!K385="","*",SP_SUL!K385)</f>
        <v>100.95099999999999</v>
      </c>
      <c r="O382" s="144">
        <f>IF(SP_SUL!L385="","*",SP_SUL!L385)</f>
        <v>101.16500000000001</v>
      </c>
      <c r="P382" s="143">
        <f>IF(SP_SUL!O385="","*",SP_SUL!O385)</f>
        <v>0.39583333333333331</v>
      </c>
      <c r="Q382" s="143">
        <f>IF(SP_SUL!P385="","*",SP_SUL!P385)</f>
        <v>0.125</v>
      </c>
      <c r="R382" s="145" t="str">
        <f>IF(SP_SUL!Q385="","*",CONCATENATE(SP_SUL!Q385," ",SP_SUL!R385))</f>
        <v>2 Nº DE SOLDA</v>
      </c>
      <c r="S382" s="145" t="str">
        <f>IF(SP_SUL!V385="","*",SP_SUL!V385)</f>
        <v>Higor</v>
      </c>
      <c r="T382" s="145" t="str">
        <f>IF(SP_SUL!W385="","*",SP_SUL!W385)</f>
        <v>Caminhão de solda</v>
      </c>
      <c r="U382" s="137">
        <f ca="1">_xlfn.XLOOKUP(G382&amp;$U$2,BS_CONTROLE[CHAVE],BS_CONTROLE[Quantidade_11],"-")</f>
        <v>0</v>
      </c>
      <c r="V382" s="137">
        <f ca="1">_xlfn.XLOOKUP(G382&amp;$V$2,BS_CONTROLE[CHAVE],BS_CONTROLE[Quantidade_11],"-")</f>
        <v>0</v>
      </c>
      <c r="W382" s="137">
        <f ca="1">_xlfn.XLOOKUP(G382&amp;$W$2,BS_CONTROLE[CHAVE],BS_CONTROLE[Quantidade_11],"-")</f>
        <v>0</v>
      </c>
    </row>
    <row r="383" spans="1:23" hidden="1">
      <c r="A383" s="146" t="str">
        <f>IF(SP_SUL!Y386="","*",SP_SUL!Y386)</f>
        <v>*</v>
      </c>
      <c r="B383" s="146" t="str">
        <f>IF(SP_SUL!X386="","*",SP_SUL!X386)</f>
        <v>Oportunidade</v>
      </c>
      <c r="C383" s="146" t="str">
        <f>IF(SP_SUL!Z386="","*",SP_SUL!Z386)</f>
        <v>*</v>
      </c>
      <c r="D383" s="139" t="str">
        <f>IF(SP_SUL!S386="","*",SP_SUL!S386)</f>
        <v>SP SUL</v>
      </c>
      <c r="E383" s="139" t="str">
        <f>IF(SP_SUL!T386="","*",SP_SUL!T386)</f>
        <v>ZKE-ZEV</v>
      </c>
      <c r="F383" s="145">
        <f>IF(SP_SUL!B386="","*",SP_SUL!B386)</f>
        <v>46069</v>
      </c>
      <c r="G383" s="145" t="str">
        <f>IF(SP_SUL!D386="","*",SP_SUL!D386)</f>
        <v>V89</v>
      </c>
      <c r="H383" s="145" t="str">
        <f>IF(SP_SUL!F386="","*",SP_SUL!F386)</f>
        <v>MECANIZAÇÃO - SOCADORA</v>
      </c>
      <c r="I383" s="145" t="str">
        <f>IF(SP_SUL!H386="","*",SP_SUL!H386)</f>
        <v>102ZKW2</v>
      </c>
      <c r="J383" s="145" t="str">
        <f>IF(SP_SUL!I386="","*",SP_SUL!I386)</f>
        <v>102ZKW2</v>
      </c>
      <c r="K383" s="139" t="str">
        <f>IF(SP_SUL!M386="","*",SP_SUL!M386)</f>
        <v>ZKW-ZLU</v>
      </c>
      <c r="L383" s="139" t="str">
        <f>IF(SP_SUL!N386="","*",SP_SUL!N386)</f>
        <v>102ZKW2</v>
      </c>
      <c r="M383" s="140">
        <f>IF(SP_SUL!J386="","*",SP_SUL!J386)</f>
        <v>55</v>
      </c>
      <c r="N383" s="144">
        <f>IF(SP_SUL!K386="","*",SP_SUL!K386)</f>
        <v>101.8</v>
      </c>
      <c r="O383" s="144">
        <f>IF(SP_SUL!L386="","*",SP_SUL!L386)</f>
        <v>103.3</v>
      </c>
      <c r="P383" s="143">
        <f>IF(SP_SUL!O386="","*",SP_SUL!O386)</f>
        <v>0.41666666666666669</v>
      </c>
      <c r="Q383" s="143">
        <f>IF(SP_SUL!P386="","*",SP_SUL!P386)</f>
        <v>8.3333333333333329E-2</v>
      </c>
      <c r="R383" s="145" t="str">
        <f>IF(SP_SUL!Q386="","*",CONCATENATE(SP_SUL!Q386," ",SP_SUL!R386))</f>
        <v>480 M</v>
      </c>
      <c r="S383" s="145" t="str">
        <f>IF(SP_SUL!V386="","*",SP_SUL!V386)</f>
        <v>Antonioni</v>
      </c>
      <c r="T383" s="145" t="str">
        <f>IF(SP_SUL!W386="","*",SP_SUL!W386)</f>
        <v xml:space="preserve">Socaria mecanizada </v>
      </c>
      <c r="U383" s="137">
        <f ca="1">_xlfn.XLOOKUP(G383&amp;$U$2,BS_CONTROLE[CHAVE],BS_CONTROLE[Quantidade_11],"-")</f>
        <v>0</v>
      </c>
      <c r="V383" s="137">
        <f ca="1">_xlfn.XLOOKUP(G383&amp;$V$2,BS_CONTROLE[CHAVE],BS_CONTROLE[Quantidade_11],"-")</f>
        <v>810</v>
      </c>
      <c r="W383" s="137">
        <f ca="1">_xlfn.XLOOKUP(G383&amp;$W$2,BS_CONTROLE[CHAVE],BS_CONTROLE[Quantidade_11],"-")</f>
        <v>0</v>
      </c>
    </row>
    <row r="384" spans="1:23" hidden="1">
      <c r="A384" s="146" t="str">
        <f>IF(SP_SUL!Y387="","*",SP_SUL!Y387)</f>
        <v>*</v>
      </c>
      <c r="B384" s="146" t="str">
        <f>IF(SP_SUL!X387="","*",SP_SUL!X387)</f>
        <v>Oportunidade</v>
      </c>
      <c r="C384" s="146" t="str">
        <f>IF(SP_SUL!Z387="","*",SP_SUL!Z387)</f>
        <v>*</v>
      </c>
      <c r="D384" s="139" t="str">
        <f>IF(SP_SUL!S387="","*",SP_SUL!S387)</f>
        <v>SP SUL</v>
      </c>
      <c r="E384" s="139" t="str">
        <f>IF(SP_SUL!T387="","*",SP_SUL!T387)</f>
        <v>ZKE-ZEV</v>
      </c>
      <c r="F384" s="145">
        <f>IF(SP_SUL!B387="","*",SP_SUL!B387)</f>
        <v>46069</v>
      </c>
      <c r="G384" s="145" t="str">
        <f>IF(SP_SUL!D387="","*",SP_SUL!D387)</f>
        <v>CLEBISON (TP-728)</v>
      </c>
      <c r="H384" s="145" t="str">
        <f>IF(SP_SUL!F387="","*",SP_SUL!F387)</f>
        <v>PDM - SOLDA</v>
      </c>
      <c r="I384" s="145" t="str">
        <f>IF(SP_SUL!H387="","*",SP_SUL!H387)</f>
        <v>-</v>
      </c>
      <c r="J384" s="145" t="str">
        <f>IF(SP_SUL!I387="","*",SP_SUL!I387)</f>
        <v>*</v>
      </c>
      <c r="K384" s="139" t="str">
        <f>IF(SP_SUL!M387="","*",SP_SUL!M387)</f>
        <v>ZRB-ZEV</v>
      </c>
      <c r="L384" s="139">
        <f>IF(SP_SUL!N387="","*",SP_SUL!N387)</f>
        <v>1561552</v>
      </c>
      <c r="M384" s="140">
        <f>IF(SP_SUL!J387="","*",SP_SUL!J387)</f>
        <v>55</v>
      </c>
      <c r="N384" s="144">
        <f>IF(SP_SUL!K387="","*",SP_SUL!K387)</f>
        <v>156</v>
      </c>
      <c r="O384" s="144">
        <f>IF(SP_SUL!L387="","*",SP_SUL!L387)</f>
        <v>156.31</v>
      </c>
      <c r="P384" s="143">
        <f>IF(SP_SUL!O387="","*",SP_SUL!O387)</f>
        <v>0.41666666666666669</v>
      </c>
      <c r="Q384" s="143">
        <f>IF(SP_SUL!P387="","*",SP_SUL!P387)</f>
        <v>8.3333333333333329E-2</v>
      </c>
      <c r="R384" s="145" t="str">
        <f>IF(SP_SUL!Q387="","*",CONCATENATE(SP_SUL!Q387," ",SP_SUL!R387))</f>
        <v>1 Nº DE SOLDA</v>
      </c>
      <c r="S384" s="145" t="str">
        <f>IF(SP_SUL!V387="","*",SP_SUL!V387)</f>
        <v>Felipe</v>
      </c>
      <c r="T384" s="145" t="str">
        <f>IF(SP_SUL!W387="","*",SP_SUL!W387)</f>
        <v xml:space="preserve">Execução de solda - Condicionado a temperatura </v>
      </c>
      <c r="U384" s="137">
        <f ca="1">_xlfn.XLOOKUP(G384&amp;$U$2,BS_CONTROLE[CHAVE],BS_CONTROLE[Quantidade_11],"-")</f>
        <v>0</v>
      </c>
      <c r="V384" s="137">
        <f ca="1">_xlfn.XLOOKUP(G384&amp;$V$2,BS_CONTROLE[CHAVE],BS_CONTROLE[Quantidade_11],"-")</f>
        <v>0</v>
      </c>
      <c r="W384" s="137">
        <f ca="1">_xlfn.XLOOKUP(G384&amp;$W$2,BS_CONTROLE[CHAVE],BS_CONTROLE[Quantidade_11],"-")</f>
        <v>0</v>
      </c>
    </row>
    <row r="385" spans="1:23" hidden="1">
      <c r="A385" s="146" t="str">
        <f>IF(SP_SUL!Y388="","*",SP_SUL!Y388)</f>
        <v>*</v>
      </c>
      <c r="B385" s="146" t="str">
        <f>IF(SP_SUL!X388="","*",SP_SUL!X388)</f>
        <v>Oportunidade</v>
      </c>
      <c r="C385" s="146" t="str">
        <f>IF(SP_SUL!Z388="","*",SP_SUL!Z388)</f>
        <v>*</v>
      </c>
      <c r="D385" s="139" t="str">
        <f>IF(SP_SUL!S388="","*",SP_SUL!S388)</f>
        <v>SP SUL</v>
      </c>
      <c r="E385" s="139" t="str">
        <f>IF(SP_SUL!T388="","*",SP_SUL!T388)</f>
        <v>ZKE-ZEV</v>
      </c>
      <c r="F385" s="145">
        <f>IF(SP_SUL!B388="","*",SP_SUL!B388)</f>
        <v>46069</v>
      </c>
      <c r="G385" s="145" t="str">
        <f>IF(SP_SUL!D388="","*",SP_SUL!D388)</f>
        <v>ISMAEL(TP-726)</v>
      </c>
      <c r="H385" s="145" t="str">
        <f>IF(SP_SUL!F388="","*",SP_SUL!F388)</f>
        <v>PDM - SOLDA</v>
      </c>
      <c r="I385" s="145" t="str">
        <f>IF(SP_SUL!H388="","*",SP_SUL!H388)</f>
        <v>-</v>
      </c>
      <c r="J385" s="145" t="str">
        <f>IF(SP_SUL!I388="","*",SP_SUL!I388)</f>
        <v>*</v>
      </c>
      <c r="K385" s="139" t="str">
        <f>IF(SP_SUL!M388="","*",SP_SUL!M388)</f>
        <v>ZRB-ZEV</v>
      </c>
      <c r="L385" s="139">
        <f>IF(SP_SUL!N388="","*",SP_SUL!N388)</f>
        <v>1561552</v>
      </c>
      <c r="M385" s="140">
        <f>IF(SP_SUL!J388="","*",SP_SUL!J388)</f>
        <v>55</v>
      </c>
      <c r="N385" s="144">
        <f>IF(SP_SUL!K388="","*",SP_SUL!K388)</f>
        <v>156</v>
      </c>
      <c r="O385" s="144">
        <f>IF(SP_SUL!L388="","*",SP_SUL!L388)</f>
        <v>156.31</v>
      </c>
      <c r="P385" s="143">
        <f>IF(SP_SUL!O388="","*",SP_SUL!O388)</f>
        <v>0.41666666666666669</v>
      </c>
      <c r="Q385" s="143">
        <f>IF(SP_SUL!P388="","*",SP_SUL!P388)</f>
        <v>8.3333333333333329E-2</v>
      </c>
      <c r="R385" s="145" t="str">
        <f>IF(SP_SUL!Q388="","*",CONCATENATE(SP_SUL!Q388," ",SP_SUL!R388))</f>
        <v>1 Nº DE SOLDA</v>
      </c>
      <c r="S385" s="145" t="str">
        <f>IF(SP_SUL!V388="","*",SP_SUL!V388)</f>
        <v>Felipe</v>
      </c>
      <c r="T385" s="145" t="str">
        <f>IF(SP_SUL!W388="","*",SP_SUL!W388)</f>
        <v xml:space="preserve">Execução de solda - Condicionado a temperatura </v>
      </c>
      <c r="U385" s="137">
        <f ca="1">_xlfn.XLOOKUP(G385&amp;$U$2,BS_CONTROLE[CHAVE],BS_CONTROLE[Quantidade_11],"-")</f>
        <v>0</v>
      </c>
      <c r="V385" s="137">
        <f ca="1">_xlfn.XLOOKUP(G385&amp;$V$2,BS_CONTROLE[CHAVE],BS_CONTROLE[Quantidade_11],"-")</f>
        <v>0</v>
      </c>
      <c r="W385" s="137">
        <f ca="1">_xlfn.XLOOKUP(G385&amp;$W$2,BS_CONTROLE[CHAVE],BS_CONTROLE[Quantidade_11],"-")</f>
        <v>0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SP SUL</v>
      </c>
      <c r="E387" s="139" t="str">
        <f>IF(SP_SUL!T390="","*",SP_SUL!T390)</f>
        <v>ZKE-ZEV</v>
      </c>
      <c r="F387" s="145" t="str">
        <f>IF(SP_SUL!B390="","*",SP_SUL!B390)</f>
        <v>*</v>
      </c>
      <c r="G387" s="145" t="str">
        <f>IF(SP_SUL!D390="","*",SP_SUL!D390)</f>
        <v>MATEUS (TP-809)</v>
      </c>
      <c r="H387" s="145" t="str">
        <f>IF(SP_SUL!F390="","*",SP_SUL!F390)</f>
        <v>MODERNIZAÇÃO - SOLDA</v>
      </c>
      <c r="I387" s="145" t="str">
        <f>IF(SP_SUL!H390="","*",SP_SUL!H390)</f>
        <v>-</v>
      </c>
      <c r="J387" s="145" t="str">
        <f>IF(SP_SUL!I390="","*",SP_SUL!I390)</f>
        <v>*</v>
      </c>
      <c r="K387" s="139" t="str">
        <f>IF(SP_SUL!M390="","*",SP_SUL!M390)</f>
        <v>ZWI-ZEM</v>
      </c>
      <c r="L387" s="139" t="str">
        <f>IF(SP_SUL!N390="","*",SP_SUL!N390)</f>
        <v>ZYQ1261</v>
      </c>
      <c r="M387" s="140">
        <f>IF(SP_SUL!J390="","*",SP_SUL!J390)</f>
        <v>48</v>
      </c>
      <c r="N387" s="144">
        <f>IF(SP_SUL!K390="","*",SP_SUL!K390)</f>
        <v>126.83</v>
      </c>
      <c r="O387" s="144" t="str">
        <f>IF(SP_SUL!L390="","*",SP_SUL!L390)</f>
        <v>-</v>
      </c>
      <c r="P387" s="143">
        <f>IF(SP_SUL!O390="","*",SP_SUL!O390)</f>
        <v>0.35416666666666669</v>
      </c>
      <c r="Q387" s="143">
        <f>IF(SP_SUL!P390="","*",SP_SUL!P390)</f>
        <v>8.3333333333333329E-2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ADENISON (TP-810)</v>
      </c>
      <c r="H388" s="145" t="str">
        <f>IF(SP_SUL!F391="","*",SP_SUL!F391)</f>
        <v>MODERNIZAÇÃO - SOLDA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>
        <f ca="1">_xlfn.XLOOKUP(G388&amp;$U$2,BS_CONTROLE[CHAVE],BS_CONTROLE[Quantidade_11],"-")</f>
        <v>0</v>
      </c>
      <c r="V388" s="137">
        <f ca="1">_xlfn.XLOOKUP(G388&amp;$V$2,BS_CONTROLE[CHAVE],BS_CONTROLE[Quantidade_11],"-")</f>
        <v>0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3" dateTimeGrouping="day"/>
      </filters>
    </filterColumn>
    <filterColumn colId="6">
      <filters>
        <filter val="V11"/>
        <filter val="V85"/>
        <filter val="V89"/>
        <filter val="V93"/>
        <filter val="V96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307" sqref="B307:K310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1566</v>
      </c>
      <c r="C2" s="121" t="s">
        <v>977</v>
      </c>
      <c r="D2" s="76" t="s">
        <v>979</v>
      </c>
      <c r="E2" s="76" t="s">
        <v>1567</v>
      </c>
      <c r="F2" s="99" t="s">
        <v>1568</v>
      </c>
      <c r="G2" s="76" t="s">
        <v>1569</v>
      </c>
      <c r="H2" s="76" t="s">
        <v>1570</v>
      </c>
      <c r="I2" s="76" t="s">
        <v>1571</v>
      </c>
      <c r="J2" s="76" t="s">
        <v>1572</v>
      </c>
      <c r="K2" s="78" t="s">
        <v>1573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 hidden="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>
        <f>IF(SP_SUL!B136="","*",SP_SUL!B136)</f>
        <v>46059</v>
      </c>
      <c r="D132" s="94" t="str">
        <f>IF(SP_SUL!D136="","*",SP_SUL!D136)</f>
        <v>CLEBISON (TP-728)</v>
      </c>
      <c r="E132" s="94" t="str">
        <f>IF(SP_SUL!H136="","*",SP_SUL!H136)</f>
        <v>-</v>
      </c>
      <c r="F132" s="100" t="str">
        <f>IF(SP_SUL!M136="","*",SP_SUL!M136)</f>
        <v>ZWW-ZKW</v>
      </c>
      <c r="G132" s="95" t="str">
        <f>IF(SP_SUL!I136="","*",SP_SUL!I136)</f>
        <v>-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>
        <f>IF(SP_SUL!B137="","*",SP_SUL!B137)</f>
        <v>46059</v>
      </c>
      <c r="D133" s="94" t="str">
        <f>IF(SP_SUL!D137="","*",SP_SUL!D137)</f>
        <v>ISMAEL(TP-726)</v>
      </c>
      <c r="E133" s="94" t="str">
        <f>IF(SP_SUL!H137="","*",SP_SUL!H137)</f>
        <v>-</v>
      </c>
      <c r="F133" s="100" t="str">
        <f>IF(SP_SUL!M137="","*",SP_SUL!M137)</f>
        <v>ZWW-ZKW</v>
      </c>
      <c r="G133" s="95" t="str">
        <f>IF(SP_SUL!I137="","*",SP_SUL!I137)</f>
        <v>-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 hidden="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>
        <f>IF(SP_SUL!B157="","*",SP_SUL!B157)</f>
        <v>46059</v>
      </c>
      <c r="D153" s="94" t="str">
        <f>IF(SP_SUL!D157="","*",SP_SUL!D157)</f>
        <v>CAIQUE (TMA-677)</v>
      </c>
      <c r="E153" s="94" t="str">
        <f>IF(SP_SUL!H157="","*",SP_SUL!H157)</f>
        <v>-</v>
      </c>
      <c r="F153" s="100" t="str">
        <f>IF(SP_SUL!M157="","*",SP_SUL!M157)</f>
        <v>ZWI-ZEM</v>
      </c>
      <c r="G153" s="95" t="str">
        <f>IF(SP_SUL!I157="","*",SP_SUL!I157)</f>
        <v>-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>
        <f>IF(SP_SUL!B158="","*",SP_SUL!B158)</f>
        <v>46059</v>
      </c>
      <c r="D154" s="94" t="str">
        <f>IF(SP_SUL!D158="","*",SP_SUL!D158)</f>
        <v>WALTER (TP-810)</v>
      </c>
      <c r="E154" s="94" t="str">
        <f>IF(SP_SUL!H158="","*",SP_SUL!H158)</f>
        <v>-</v>
      </c>
      <c r="F154" s="100" t="str">
        <f>IF(SP_SUL!M158="","*",SP_SUL!M158)</f>
        <v>ZWI-ZEM</v>
      </c>
      <c r="G154" s="95" t="str">
        <f>IF(SP_SUL!I158="","*",SP_SUL!I158)</f>
        <v>-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>
        <f>IF(SP_SUL!B159="","*",SP_SUL!B159)</f>
        <v>46059</v>
      </c>
      <c r="D155" s="94" t="str">
        <f>IF(SP_SUL!D159="","*",SP_SUL!D159)</f>
        <v>EXPANSÃO TURMA 1</v>
      </c>
      <c r="E155" s="94" t="str">
        <f>IF(SP_SUL!H159="","*",SP_SUL!H159)</f>
        <v>-</v>
      </c>
      <c r="F155" s="100" t="str">
        <f>IF(SP_SUL!M159="","*",SP_SUL!M159)</f>
        <v>ZZV-ZPG</v>
      </c>
      <c r="G155" s="95" t="str">
        <f>IF(SP_SUL!I159="","*",SP_SUL!I159)</f>
        <v>-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OPORTUNIDADE</v>
      </c>
      <c r="C158" s="95">
        <f>IF(SP_SUL!B162="","*",SP_SUL!B162)</f>
        <v>46060</v>
      </c>
      <c r="D158" s="94" t="str">
        <f>IF(SP_SUL!D162="","*",SP_SUL!D162)</f>
        <v>EXPANSÃO TURMA 1</v>
      </c>
      <c r="E158" s="94" t="str">
        <f>IF(SP_SUL!H162="","*",SP_SUL!H162)</f>
        <v>-</v>
      </c>
      <c r="F158" s="100" t="str">
        <f>IF(SP_SUL!M162="","*",SP_SUL!M162)</f>
        <v>ZCD</v>
      </c>
      <c r="G158" s="95" t="str">
        <f>IF(SP_SUL!I162="","*",SP_SUL!I162)</f>
        <v>-</v>
      </c>
      <c r="H158" s="95" t="str">
        <f>IF(SP_SUL!AB162="","*",SP_SUL!AB162)</f>
        <v>*</v>
      </c>
      <c r="I158" s="95" t="str">
        <f>IF(SP_SUL!AC162="","*",SP_SUL!AC162)</f>
        <v>-</v>
      </c>
      <c r="J158" s="96" t="str">
        <f>IF(SP_SUL!AA162="","*",SP_SUL!AA162)</f>
        <v>-</v>
      </c>
      <c r="K158" s="97" t="str">
        <f>IF(SP_SUL!AD162="","*",SP_SUL!AD162)</f>
        <v>-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KLECIO (TP-699)</v>
      </c>
      <c r="E159" s="94" t="str">
        <f>IF(SP_SUL!H163="","*",SP_SUL!H163)</f>
        <v>-</v>
      </c>
      <c r="F159" s="100" t="str">
        <f>IF(SP_SUL!M163="","*",SP_SUL!M163)</f>
        <v>ZRX-ZWX</v>
      </c>
      <c r="G159" s="95" t="str">
        <f>IF(SP_SUL!I163="","*",SP_SUL!I163)</f>
        <v>-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-</v>
      </c>
      <c r="K159" s="97" t="str">
        <f>IF(SP_SUL!AD163="","*",SP_SUL!AD163)</f>
        <v>*</v>
      </c>
    </row>
    <row r="160" spans="2:11" hidden="1">
      <c r="B160" s="94" t="str">
        <f>IF(SP_SUL!Y164="","*",SP_SUL!Y164)</f>
        <v>OPORTUNIDADE</v>
      </c>
      <c r="C160" s="95">
        <f>IF(SP_SUL!B164="","*",SP_SUL!B164)</f>
        <v>46060</v>
      </c>
      <c r="D160" s="94" t="str">
        <f>IF(SP_SUL!D164="","*",SP_SUL!D164)</f>
        <v>V48</v>
      </c>
      <c r="E160" s="94" t="str">
        <f>IF(SP_SUL!H164="","*",SP_SUL!H164)</f>
        <v>ZAC2</v>
      </c>
      <c r="F160" s="100" t="str">
        <f>IF(SP_SUL!M164="","*",SP_SUL!M164)</f>
        <v>ZAC-ZSK</v>
      </c>
      <c r="G160" s="95" t="str">
        <f>IF(SP_SUL!I164="","*",SP_SUL!I164)</f>
        <v>ZSK-2</v>
      </c>
      <c r="H160" s="95" t="str">
        <f>IF(SP_SUL!AB164="","*",SP_SUL!AB164)</f>
        <v>FIXO</v>
      </c>
      <c r="I160" s="95" t="str">
        <f>IF(SP_SUL!AC164="","*",SP_SUL!AC164)</f>
        <v>-</v>
      </c>
      <c r="J160" s="96">
        <f>IF(SP_SUL!AA164="","*",SP_SUL!AA164)</f>
        <v>1</v>
      </c>
      <c r="K160" s="97">
        <f>IF(SP_SUL!AD164="","*",SP_SUL!AD164)</f>
        <v>0.29166666666666669</v>
      </c>
    </row>
    <row r="161" spans="2:11" hidden="1">
      <c r="B161" s="94" t="str">
        <f>IF(SP_SUL!Y165="","*",SP_SUL!Y165)</f>
        <v>OPORTUNIDADE</v>
      </c>
      <c r="C161" s="95">
        <f>IF(SP_SUL!B165="","*",SP_SUL!B165)</f>
        <v>46060</v>
      </c>
      <c r="D161" s="94" t="str">
        <f>IF(SP_SUL!D165="","*",SP_SUL!D165)</f>
        <v>W58</v>
      </c>
      <c r="E161" s="94">
        <f>IF(SP_SUL!H165="","*",SP_SUL!H165)</f>
        <v>106109</v>
      </c>
      <c r="F161" s="100" t="str">
        <f>IF(SP_SUL!M165="","*",SP_SUL!M165)</f>
        <v>ZRX-ZWX</v>
      </c>
      <c r="G161" s="95">
        <f>IF(SP_SUL!I165="","*",SP_SUL!I165)</f>
        <v>106109</v>
      </c>
      <c r="H161" s="95" t="str">
        <f>IF(SP_SUL!AB165="","*",SP_SUL!AB165)</f>
        <v>FIXO + ESCALA</v>
      </c>
      <c r="I161" s="95" t="str">
        <f>IF(SP_SUL!AC165="","*",SP_SUL!AC165)</f>
        <v>ACIONAMENTO</v>
      </c>
      <c r="J161" s="96" t="str">
        <f>IF(SP_SUL!AA165="","*",SP_SUL!AA165)</f>
        <v>2 (Fixo + Escala)</v>
      </c>
      <c r="K161" s="97">
        <f>IF(SP_SUL!AD165="","*",SP_SUL!AD165)</f>
        <v>0.29166666666666669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OPORTUNIDADE</v>
      </c>
      <c r="C163" s="95">
        <f>IF(SP_SUL!B167="","*",SP_SUL!B167)</f>
        <v>46060</v>
      </c>
      <c r="D163" s="94" t="str">
        <f>IF(SP_SUL!D167="","*",SP_SUL!D167)</f>
        <v>V42</v>
      </c>
      <c r="E163" s="94" t="str">
        <f>IF(SP_SUL!H167="","*",SP_SUL!H167)</f>
        <v>ZYU1</v>
      </c>
      <c r="F163" s="100" t="str">
        <f>IF(SP_SUL!M167="","*",SP_SUL!M167)</f>
        <v>ZYU-ZBV</v>
      </c>
      <c r="G163" s="95" t="str">
        <f>IF(SP_SUL!I167="","*",SP_SUL!I167)</f>
        <v>ZBV-3</v>
      </c>
      <c r="H163" s="95" t="str">
        <f>IF(SP_SUL!AB167="","*",SP_SUL!AB167)</f>
        <v>FIXO</v>
      </c>
      <c r="I163" s="95" t="str">
        <f>IF(SP_SUL!AC167="","*",SP_SUL!AC167)</f>
        <v>-</v>
      </c>
      <c r="J163" s="96">
        <f>IF(SP_SUL!AA167="","*",SP_SUL!AA167)</f>
        <v>1</v>
      </c>
      <c r="K163" s="97">
        <f>IF(SP_SUL!AD167="","*",SP_SUL!AD167)</f>
        <v>0.33333333333333331</v>
      </c>
    </row>
    <row r="164" spans="2:11" hidden="1">
      <c r="B164" s="94" t="str">
        <f>IF(SP_SUL!Y168="","*",SP_SUL!Y168)</f>
        <v>OPORTUNIDADE</v>
      </c>
      <c r="C164" s="95">
        <f>IF(SP_SUL!B168="","*",SP_SUL!B168)</f>
        <v>46060</v>
      </c>
      <c r="D164" s="94" t="str">
        <f>IF(SP_SUL!D168="","*",SP_SUL!D168)</f>
        <v>V93</v>
      </c>
      <c r="E164" s="94" t="str">
        <f>IF(SP_SUL!H168="","*",SP_SUL!H168)</f>
        <v>ZYU1</v>
      </c>
      <c r="F164" s="100" t="str">
        <f>IF(SP_SUL!M168="","*",SP_SUL!M168)</f>
        <v>ZYU-ZST</v>
      </c>
      <c r="G164" s="95" t="str">
        <f>IF(SP_SUL!I168="","*",SP_SUL!I168)</f>
        <v>ZYU1</v>
      </c>
      <c r="H164" s="95" t="str">
        <f>IF(SP_SUL!AB168="","*",SP_SUL!AB168)</f>
        <v>FIXO</v>
      </c>
      <c r="I164" s="95" t="str">
        <f>IF(SP_SUL!AC168="","*",SP_SUL!AC168)</f>
        <v>-</v>
      </c>
      <c r="J164" s="96">
        <f>IF(SP_SUL!AA168="","*",SP_SUL!AA168)</f>
        <v>1</v>
      </c>
      <c r="K164" s="97">
        <f>IF(SP_SUL!AD168="","*",SP_SUL!AD168)</f>
        <v>0.29166666666666669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OPORTUNIDADE</v>
      </c>
      <c r="C169" s="95">
        <f>IF(SP_SUL!B173="","*",SP_SUL!B173)</f>
        <v>46060</v>
      </c>
      <c r="D169" s="94" t="str">
        <f>IF(SP_SUL!D173="","*",SP_SUL!D173)</f>
        <v>E17</v>
      </c>
      <c r="E169" s="94" t="str">
        <f>IF(SP_SUL!H173="","*",SP_SUL!H173)</f>
        <v>102ZKW2</v>
      </c>
      <c r="F169" s="100" t="str">
        <f>IF(SP_SUL!M173="","*",SP_SUL!M173)</f>
        <v>ZKE-ZWW</v>
      </c>
      <c r="G169" s="95" t="str">
        <f>IF(SP_SUL!I173="","*",SP_SUL!I173)</f>
        <v>102ZKW2</v>
      </c>
      <c r="H169" s="95" t="str">
        <f>IF(SP_SUL!AB173="","*",SP_SUL!AB173)</f>
        <v>FIXO</v>
      </c>
      <c r="I169" s="95" t="str">
        <f>IF(SP_SUL!AC173="","*",SP_SUL!AC173)</f>
        <v>-</v>
      </c>
      <c r="J169" s="96">
        <f>IF(SP_SUL!AA173="","*",SP_SUL!AA173)</f>
        <v>1</v>
      </c>
      <c r="K169" s="97">
        <f>IF(SP_SUL!AD173="","*",SP_SUL!AD173)</f>
        <v>0.33333333333333331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V89</v>
      </c>
      <c r="E170" s="94" t="str">
        <f>IF(SP_SUL!H174="","*",SP_SUL!H174)</f>
        <v>102ZKW2</v>
      </c>
      <c r="F170" s="100" t="str">
        <f>IF(SP_SUL!M174="","*",SP_SUL!M174)</f>
        <v>ZWW-ZKW</v>
      </c>
      <c r="G170" s="95" t="str">
        <f>IF(SP_SUL!I174="","*",SP_SUL!I174)</f>
        <v>102ZKW2</v>
      </c>
      <c r="H170" s="95" t="str">
        <f>IF(SP_SUL!AB174="","*",SP_SUL!AB174)</f>
        <v>FIXO</v>
      </c>
      <c r="I170" s="95" t="str">
        <f>IF(SP_SUL!AC174="","*",SP_SUL!AC174)</f>
        <v>*</v>
      </c>
      <c r="J170" s="96">
        <f>IF(SP_SUL!AA174="","*",SP_SUL!AA174)</f>
        <v>1</v>
      </c>
      <c r="K170" s="97">
        <f>IF(SP_SUL!AD174="","*",SP_SUL!AD174)</f>
        <v>0.35416666666666669</v>
      </c>
    </row>
    <row r="171" spans="2:11" hidden="1">
      <c r="B171" s="94" t="str">
        <f>IF(SP_SUL!Y175="","*",SP_SUL!Y175)</f>
        <v>OPORTUNIDADE</v>
      </c>
      <c r="C171" s="95">
        <f>IF(SP_SUL!B175="","*",SP_SUL!B175)</f>
        <v>46060</v>
      </c>
      <c r="D171" s="94" t="str">
        <f>IF(SP_SUL!D175="","*",SP_SUL!D175)</f>
        <v>CLEBISON (TP-728)</v>
      </c>
      <c r="E171" s="94" t="str">
        <f>IF(SP_SUL!H175="","*",SP_SUL!H175)</f>
        <v>-</v>
      </c>
      <c r="F171" s="100" t="str">
        <f>IF(SP_SUL!M175="","*",SP_SUL!M175)</f>
        <v>ZWW-ZKW</v>
      </c>
      <c r="G171" s="95" t="str">
        <f>IF(SP_SUL!I175="","*",SP_SUL!I175)</f>
        <v>-</v>
      </c>
      <c r="H171" s="95" t="str">
        <f>IF(SP_SUL!AB175="","*",SP_SUL!AB175)</f>
        <v>*</v>
      </c>
      <c r="I171" s="95" t="str">
        <f>IF(SP_SUL!AC175="","*",SP_SUL!AC175)</f>
        <v>-</v>
      </c>
      <c r="J171" s="96" t="str">
        <f>IF(SP_SUL!AA175="","*",SP_SUL!AA175)</f>
        <v>-</v>
      </c>
      <c r="K171" s="97" t="str">
        <f>IF(SP_SUL!AD175="","*",SP_SUL!AD175)</f>
        <v>-</v>
      </c>
    </row>
    <row r="172" spans="2:11" hidden="1">
      <c r="B172" s="94" t="str">
        <f>IF(SP_SUL!Y176="","*",SP_SUL!Y176)</f>
        <v>OPORTUNIDADE</v>
      </c>
      <c r="C172" s="95">
        <f>IF(SP_SUL!B176="","*",SP_SUL!B176)</f>
        <v>46060</v>
      </c>
      <c r="D172" s="94" t="str">
        <f>IF(SP_SUL!D176="","*",SP_SUL!D176)</f>
        <v>ISMAEL(TP-726)</v>
      </c>
      <c r="E172" s="94" t="str">
        <f>IF(SP_SUL!H176="","*",SP_SUL!H176)</f>
        <v>-</v>
      </c>
      <c r="F172" s="100" t="str">
        <f>IF(SP_SUL!M176="","*",SP_SUL!M176)</f>
        <v>ZWW-ZKW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-</v>
      </c>
      <c r="J172" s="96" t="str">
        <f>IF(SP_SUL!AA176="","*",SP_SUL!AA176)</f>
        <v>-</v>
      </c>
      <c r="K172" s="97" t="str">
        <f>IF(SP_SUL!AD176="","*",SP_SUL!AD176)</f>
        <v>-</v>
      </c>
    </row>
    <row r="173" spans="2:11" hidden="1">
      <c r="B173" s="94" t="str">
        <f>IF(SP_SUL!Y177="","*",SP_SUL!Y177)</f>
        <v>OPORTUNIDADE</v>
      </c>
      <c r="C173" s="95">
        <f>IF(SP_SUL!B177="","*",SP_SUL!B177)</f>
        <v>46060</v>
      </c>
      <c r="D173" s="94" t="str">
        <f>IF(SP_SUL!D177="","*",SP_SUL!D177)</f>
        <v xml:space="preserve">TURMA FIXA VIA </v>
      </c>
      <c r="E173" s="94" t="str">
        <f>IF(SP_SUL!H177="","*",SP_SUL!H177)</f>
        <v>-</v>
      </c>
      <c r="F173" s="100" t="str">
        <f>IF(SP_SUL!M177="","*",SP_SUL!M177)</f>
        <v>ZEM</v>
      </c>
      <c r="G173" s="95" t="str">
        <f>IF(SP_SUL!I177="","*",SP_SUL!I177)</f>
        <v>-</v>
      </c>
      <c r="H173" s="95" t="str">
        <f>IF(SP_SUL!AB177="","*",SP_SUL!AB177)</f>
        <v>*</v>
      </c>
      <c r="I173" s="95" t="str">
        <f>IF(SP_SUL!AC177="","*",SP_SUL!AC177)</f>
        <v>-</v>
      </c>
      <c r="J173" s="96" t="str">
        <f>IF(SP_SUL!AA177="","*",SP_SUL!AA177)</f>
        <v>-</v>
      </c>
      <c r="K173" s="97" t="str">
        <f>IF(SP_SUL!AD177="","*",SP_SUL!AD177)</f>
        <v>-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SIM</v>
      </c>
      <c r="C175" s="95">
        <f>IF(SP_SUL!B179="","*",SP_SUL!B179)</f>
        <v>46060</v>
      </c>
      <c r="D175" s="94" t="str">
        <f>IF(SP_SUL!D179="","*",SP_SUL!D179)</f>
        <v>MOD ZRB</v>
      </c>
      <c r="E175" s="94" t="str">
        <f>IF(SP_SUL!H179="","*",SP_SUL!H179)</f>
        <v>-</v>
      </c>
      <c r="F175" s="100" t="str">
        <f>IF(SP_SUL!M179="","*",SP_SUL!M179)</f>
        <v>ZEJ</v>
      </c>
      <c r="G175" s="95" t="str">
        <f>IF(SP_SUL!I179="","*",SP_SUL!I179)</f>
        <v>-</v>
      </c>
      <c r="H175" s="95" t="str">
        <f>IF(SP_SUL!AB179="","*",SP_SUL!AB179)</f>
        <v>*</v>
      </c>
      <c r="I175" s="95" t="str">
        <f>IF(SP_SUL!AC179="","*",SP_SUL!AC179)</f>
        <v>-</v>
      </c>
      <c r="J175" s="96" t="str">
        <f>IF(SP_SUL!AA179="","*",SP_SUL!AA179)</f>
        <v>-</v>
      </c>
      <c r="K175" s="97" t="str">
        <f>IF(SP_SUL!AD179="","*",SP_SUL!AD179)</f>
        <v>-</v>
      </c>
    </row>
    <row r="176" spans="2:11" hidden="1">
      <c r="B176" s="94" t="str">
        <f>IF(SP_SUL!Y180="","*",SP_SUL!Y180)</f>
        <v>SIM</v>
      </c>
      <c r="C176" s="95">
        <f>IF(SP_SUL!B180="","*",SP_SUL!B180)</f>
        <v>46060</v>
      </c>
      <c r="D176" s="94" t="str">
        <f>IF(SP_SUL!D180="","*",SP_SUL!D180)</f>
        <v>W96</v>
      </c>
      <c r="E176" s="94" t="str">
        <f>IF(SP_SUL!H180="","*",SP_SUL!H180)</f>
        <v>ZEM-1</v>
      </c>
      <c r="F176" s="100" t="str">
        <f>IF(SP_SUL!M180="","*",SP_SUL!M180)</f>
        <v>ZEJ-ZRB</v>
      </c>
      <c r="G176" s="95" t="str">
        <f>IF(SP_SUL!I180="","*",SP_SUL!I180)</f>
        <v>ZEM-1</v>
      </c>
      <c r="H176" s="95" t="str">
        <f>IF(SP_SUL!AB180="","*",SP_SUL!AB180)</f>
        <v>FIXO</v>
      </c>
      <c r="I176" s="95" t="str">
        <f>IF(SP_SUL!AC180="","*",SP_SUL!AC180)</f>
        <v>-</v>
      </c>
      <c r="J176" s="96">
        <f>IF(SP_SUL!AA180="","*",SP_SUL!AA180)</f>
        <v>1</v>
      </c>
      <c r="K176" s="97">
        <f>IF(SP_SUL!AD180="","*",SP_SUL!AD180)</f>
        <v>0.29166666666666669</v>
      </c>
    </row>
    <row r="177" spans="2:11" hidden="1">
      <c r="B177" s="94" t="str">
        <f>IF(SP_SUL!Y181="","*",SP_SUL!Y181)</f>
        <v>SIM</v>
      </c>
      <c r="C177" s="95">
        <f>IF(SP_SUL!B181="","*",SP_SUL!B181)</f>
        <v>46060</v>
      </c>
      <c r="D177" s="94" t="str">
        <f>IF(SP_SUL!D181="","*",SP_SUL!D181)</f>
        <v>CAIQUE (TMA-677)</v>
      </c>
      <c r="E177" s="94" t="str">
        <f>IF(SP_SUL!H181="","*",SP_SUL!H181)</f>
        <v>-</v>
      </c>
      <c r="F177" s="100" t="str">
        <f>IF(SP_SUL!M181="","*",SP_SUL!M181)</f>
        <v>ZEJ-ZRB</v>
      </c>
      <c r="G177" s="95" t="str">
        <f>IF(SP_SUL!I181="","*",SP_SUL!I181)</f>
        <v>-</v>
      </c>
      <c r="H177" s="95" t="str">
        <f>IF(SP_SUL!AB181="","*",SP_SUL!AB181)</f>
        <v>*</v>
      </c>
      <c r="I177" s="95" t="str">
        <f>IF(SP_SUL!AC181="","*",SP_SUL!AC181)</f>
        <v>-</v>
      </c>
      <c r="J177" s="96" t="str">
        <f>IF(SP_SUL!AA181="","*",SP_SUL!AA181)</f>
        <v>-</v>
      </c>
      <c r="K177" s="97" t="str">
        <f>IF(SP_SUL!AD181="","*",SP_SUL!AD181)</f>
        <v>-</v>
      </c>
    </row>
    <row r="178" spans="2:11" hidden="1">
      <c r="B178" s="94" t="str">
        <f>IF(SP_SUL!Y182="","*",SP_SUL!Y182)</f>
        <v>SIM</v>
      </c>
      <c r="C178" s="95">
        <f>IF(SP_SUL!B182="","*",SP_SUL!B182)</f>
        <v>46060</v>
      </c>
      <c r="D178" s="94" t="str">
        <f>IF(SP_SUL!D182="","*",SP_SUL!D182)</f>
        <v>WALTER (TP-810)</v>
      </c>
      <c r="E178" s="94" t="str">
        <f>IF(SP_SUL!H182="","*",SP_SUL!H182)</f>
        <v>-</v>
      </c>
      <c r="F178" s="100" t="str">
        <f>IF(SP_SUL!M182="","*",SP_SUL!M182)</f>
        <v>ZEJ-ZRB</v>
      </c>
      <c r="G178" s="95" t="str">
        <f>IF(SP_SUL!I182="","*",SP_SUL!I182)</f>
        <v>-</v>
      </c>
      <c r="H178" s="95" t="str">
        <f>IF(SP_SUL!AB182="","*",SP_SUL!AB182)</f>
        <v>*</v>
      </c>
      <c r="I178" s="95" t="str">
        <f>IF(SP_SUL!AC182="","*",SP_SUL!AC182)</f>
        <v>-</v>
      </c>
      <c r="J178" s="96" t="str">
        <f>IF(SP_SUL!AA182="","*",SP_SUL!AA182)</f>
        <v>-</v>
      </c>
      <c r="K178" s="97" t="str">
        <f>IF(SP_SUL!AD182="","*",SP_SUL!AD182)</f>
        <v>-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SIM</v>
      </c>
      <c r="C180" s="95">
        <f>IF(SP_SUL!B184="","*",SP_SUL!B184)</f>
        <v>46060</v>
      </c>
      <c r="D180" s="94" t="str">
        <f>IF(SP_SUL!D184="","*",SP_SUL!D184)</f>
        <v>W61</v>
      </c>
      <c r="E180" s="94" t="str">
        <f>IF(SP_SUL!H184="","*",SP_SUL!H184)</f>
        <v>K67ZEV2</v>
      </c>
      <c r="F180" s="100" t="str">
        <f>IF(SP_SUL!M184="","*",SP_SUL!M184)</f>
        <v>ZXW-ZGP</v>
      </c>
      <c r="G180" s="95" t="str">
        <f>IF(SP_SUL!I184="","*",SP_SUL!I184)</f>
        <v>K67ZEV2</v>
      </c>
      <c r="H180" s="95" t="str">
        <f>IF(SP_SUL!AB184="","*",SP_SUL!AB184)</f>
        <v>FIXO</v>
      </c>
      <c r="I180" s="95" t="str">
        <f>IF(SP_SUL!AC184="","*",SP_SUL!AC184)</f>
        <v>-</v>
      </c>
      <c r="J180" s="96">
        <f>IF(SP_SUL!AA184="","*",SP_SUL!AA184)</f>
        <v>1</v>
      </c>
      <c r="K180" s="97">
        <f>IF(SP_SUL!AD184="","*",SP_SUL!AD184)</f>
        <v>0.3125</v>
      </c>
    </row>
    <row r="181" spans="2:11" hidden="1">
      <c r="B181" s="94" t="str">
        <f>IF(SP_SUL!Y185="","*",SP_SUL!Y185)</f>
        <v>OPORTUNIDADE</v>
      </c>
      <c r="C181" s="95">
        <f>IF(SP_SUL!B185="","*",SP_SUL!B185)</f>
        <v>46060</v>
      </c>
      <c r="D181" s="94" t="str">
        <f>IF(SP_SUL!D185="","*",SP_SUL!D185)</f>
        <v>V85</v>
      </c>
      <c r="E181" s="94" t="str">
        <f>IF(SP_SUL!H185="","*",SP_SUL!H185)</f>
        <v>ZDRZPT</v>
      </c>
      <c r="F181" s="100" t="str">
        <f>IF(SP_SUL!M185="","*",SP_SUL!M185)</f>
        <v>ZPT-ZEV</v>
      </c>
      <c r="G181" s="95" t="str">
        <f>IF(SP_SUL!I185="","*",SP_SUL!I185)</f>
        <v>ZEV</v>
      </c>
      <c r="H181" s="95" t="str">
        <f>IF(SP_SUL!AB185="","*",SP_SUL!AB185)</f>
        <v>Fixo</v>
      </c>
      <c r="I181" s="95" t="str">
        <f>IF(SP_SUL!AC185="","*",SP_SUL!AC185)</f>
        <v>-</v>
      </c>
      <c r="J181" s="96">
        <f>IF(SP_SUL!AA185="","*",SP_SUL!AA185)</f>
        <v>1</v>
      </c>
      <c r="K181" s="97">
        <f>IF(SP_SUL!AD185="","*",SP_SUL!AD185)</f>
        <v>0.3125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OPORTUNIDADE</v>
      </c>
      <c r="C183" s="95">
        <f>IF(SP_SUL!B187="","*",SP_SUL!B187)</f>
        <v>46060</v>
      </c>
      <c r="D183" s="94" t="str">
        <f>IF(SP_SUL!D187="","*",SP_SUL!D187)</f>
        <v>W62</v>
      </c>
      <c r="E183" s="94" t="str">
        <f>IF(SP_SUL!H187="","*",SP_SUL!H187)</f>
        <v>ZDRZPT</v>
      </c>
      <c r="F183" s="100" t="str">
        <f>IF(SP_SUL!M187="","*",SP_SUL!M187)</f>
        <v>PAT-ZGM</v>
      </c>
      <c r="G183" s="95" t="str">
        <f>IF(SP_SUL!I187="","*",SP_SUL!I187)</f>
        <v>ZDRZPT</v>
      </c>
      <c r="H183" s="95" t="str">
        <f>IF(SP_SUL!AB187="","*",SP_SUL!AB187)</f>
        <v>FIXO</v>
      </c>
      <c r="I183" s="95" t="str">
        <f>IF(SP_SUL!AC187="","*",SP_SUL!AC187)</f>
        <v>-</v>
      </c>
      <c r="J183" s="96">
        <f>IF(SP_SUL!AA187="","*",SP_SUL!AA187)</f>
        <v>1</v>
      </c>
      <c r="K183" s="97">
        <f>IF(SP_SUL!AD187="","*",SP_SUL!AD187)</f>
        <v>0.3125</v>
      </c>
    </row>
    <row r="184" spans="2:11" hidden="1">
      <c r="B184" s="94" t="str">
        <f>IF(SP_SUL!Y188="","*",SP_SUL!Y188)</f>
        <v>OPORTUNIDADE</v>
      </c>
      <c r="C184" s="95">
        <f>IF(SP_SUL!B188="","*",SP_SUL!B188)</f>
        <v>46060</v>
      </c>
      <c r="D184" s="94" t="str">
        <f>IF(SP_SUL!D188="","*",SP_SUL!D188)</f>
        <v>RAFAEL (TP-695)</v>
      </c>
      <c r="E184" s="94" t="str">
        <f>IF(SP_SUL!H188="","*",SP_SUL!H188)</f>
        <v>-</v>
      </c>
      <c r="F184" s="100" t="str">
        <f>IF(SP_SUL!M188="","*",SP_SUL!M188)</f>
        <v>ZPT</v>
      </c>
      <c r="G184" s="95" t="str">
        <f>IF(SP_SUL!I188="","*",SP_SUL!I188)</f>
        <v>ZDRZPT</v>
      </c>
      <c r="H184" s="95" t="str">
        <f>IF(SP_SUL!AB188="","*",SP_SUL!AB188)</f>
        <v>*</v>
      </c>
      <c r="I184" s="95" t="str">
        <f>IF(SP_SUL!AC188="","*",SP_SUL!AC188)</f>
        <v>-</v>
      </c>
      <c r="J184" s="96" t="str">
        <f>IF(SP_SUL!AA188="","*",SP_SUL!AA188)</f>
        <v>-</v>
      </c>
      <c r="K184" s="97" t="str">
        <f>IF(SP_SUL!AD188="","*",SP_SUL!AD188)</f>
        <v>-</v>
      </c>
    </row>
    <row r="185" spans="2:11" hidden="1">
      <c r="B185" s="94" t="str">
        <f>IF(SP_SUL!Y189="","*",SP_SUL!Y189)</f>
        <v>OPORTUNIDADE</v>
      </c>
      <c r="C185" s="95">
        <f>IF(SP_SUL!B189="","*",SP_SUL!B189)</f>
        <v>46060</v>
      </c>
      <c r="D185" s="94" t="str">
        <f>IF(SP_SUL!D189="","*",SP_SUL!D189)</f>
        <v>DIEGO (TF-42)</v>
      </c>
      <c r="E185" s="94" t="str">
        <f>IF(SP_SUL!H189="","*",SP_SUL!H189)</f>
        <v>-</v>
      </c>
      <c r="F185" s="100" t="str">
        <f>IF(SP_SUL!M189="","*",SP_SUL!M189)</f>
        <v>PAT-ZGM</v>
      </c>
      <c r="G185" s="95" t="str">
        <f>IF(SP_SUL!I189="","*",SP_SUL!I189)</f>
        <v>-</v>
      </c>
      <c r="H185" s="95" t="str">
        <f>IF(SP_SUL!AB189="","*",SP_SUL!AB189)</f>
        <v>*</v>
      </c>
      <c r="I185" s="95" t="str">
        <f>IF(SP_SUL!AC189="","*",SP_SUL!AC189)</f>
        <v>-</v>
      </c>
      <c r="J185" s="96" t="str">
        <f>IF(SP_SUL!AA189="","*",SP_SUL!AA189)</f>
        <v>-</v>
      </c>
      <c r="K185" s="97" t="str">
        <f>IF(SP_SUL!AD189="","*",SP_SUL!AD189)</f>
        <v>-</v>
      </c>
    </row>
    <row r="186" spans="2:11" hidden="1">
      <c r="B186" s="94" t="str">
        <f>IF(SP_SUL!Y190="","*",SP_SUL!Y190)</f>
        <v>OPORTUNIDADE</v>
      </c>
      <c r="C186" s="95">
        <f>IF(SP_SUL!B190="","*",SP_SUL!B190)</f>
        <v>46060</v>
      </c>
      <c r="D186" s="94" t="str">
        <f>IF(SP_SUL!D190="","*",SP_SUL!D190)</f>
        <v>W62</v>
      </c>
      <c r="E186" s="94" t="str">
        <f>IF(SP_SUL!H190="","*",SP_SUL!H190)</f>
        <v>ZDRZPT</v>
      </c>
      <c r="F186" s="100" t="str">
        <f>IF(SP_SUL!M190="","*",SP_SUL!M190)</f>
        <v>ZZV-ZPG</v>
      </c>
      <c r="G186" s="95" t="str">
        <f>IF(SP_SUL!I190="","*",SP_SUL!I190)</f>
        <v>ZDRZPT</v>
      </c>
      <c r="H186" s="95" t="str">
        <f>IF(SP_SUL!AB190="","*",SP_SUL!AB190)</f>
        <v>FIXO</v>
      </c>
      <c r="I186" s="95" t="str">
        <f>IF(SP_SUL!AC190="","*",SP_SUL!AC190)</f>
        <v>-</v>
      </c>
      <c r="J186" s="96">
        <f>IF(SP_SUL!AA190="","*",SP_SUL!AA190)</f>
        <v>1</v>
      </c>
      <c r="K186" s="97">
        <f>IF(SP_SUL!AD190="","*",SP_SUL!AD190)</f>
        <v>0.3125</v>
      </c>
    </row>
    <row r="187" spans="2:11" hidden="1">
      <c r="B187" s="94" t="str">
        <f>IF(SP_SUL!Y191="","*",SP_SUL!Y191)</f>
        <v>OPORTUNIDADE</v>
      </c>
      <c r="C187" s="95">
        <f>IF(SP_SUL!B191="","*",SP_SUL!B191)</f>
        <v>46060</v>
      </c>
      <c r="D187" s="94" t="str">
        <f>IF(SP_SUL!D191="","*",SP_SUL!D191)</f>
        <v>EXPANSÃO TURMA 1</v>
      </c>
      <c r="E187" s="94" t="str">
        <f>IF(SP_SUL!H191="","*",SP_SUL!H191)</f>
        <v>-</v>
      </c>
      <c r="F187" s="100" t="str">
        <f>IF(SP_SUL!M191="","*",SP_SUL!M191)</f>
        <v>ZZV-ZPG</v>
      </c>
      <c r="G187" s="95" t="str">
        <f>IF(SP_SUL!I191="","*",SP_SUL!I191)</f>
        <v>-</v>
      </c>
      <c r="H187" s="95" t="str">
        <f>IF(SP_SUL!AB191="","*",SP_SUL!AB191)</f>
        <v>*</v>
      </c>
      <c r="I187" s="95" t="str">
        <f>IF(SP_SUL!AC191="","*",SP_SUL!AC191)</f>
        <v>-</v>
      </c>
      <c r="J187" s="96" t="str">
        <f>IF(SP_SUL!AA191="","*",SP_SUL!AA191)</f>
        <v>-</v>
      </c>
      <c r="K187" s="97" t="str">
        <f>IF(SP_SUL!AD191="","*",SP_SUL!AD191)</f>
        <v>-</v>
      </c>
    </row>
    <row r="188" spans="2:11" hidden="1">
      <c r="B188" s="94" t="str">
        <f>IF(SP_SUL!Y192="","*",SP_SUL!Y192)</f>
        <v>*</v>
      </c>
      <c r="C188" s="95">
        <f>IF(SP_SUL!B192="","*",SP_SUL!B192)</f>
        <v>46061</v>
      </c>
      <c r="D188" s="94" t="str">
        <f>IF(SP_SUL!D192="","*",SP_SUL!D192)</f>
        <v>V93</v>
      </c>
      <c r="E188" s="94" t="str">
        <f>IF(SP_SUL!H192="","*",SP_SUL!H192)</f>
        <v>ZYU1</v>
      </c>
      <c r="F188" s="100" t="str">
        <f>IF(SP_SUL!M192="","*",SP_SUL!M192)</f>
        <v>ZYU-ZST</v>
      </c>
      <c r="G188" s="95" t="str">
        <f>IF(SP_SUL!I192="","*",SP_SUL!I192)</f>
        <v>ZYU1</v>
      </c>
      <c r="H188" s="95" t="str">
        <f>IF(SP_SUL!AB192="","*",SP_SUL!AB192)</f>
        <v>ESCALA</v>
      </c>
      <c r="I188" s="95" t="str">
        <f>IF(SP_SUL!AC192="","*",SP_SUL!AC192)</f>
        <v>*</v>
      </c>
      <c r="J188" s="96">
        <f>IF(SP_SUL!AA192="","*",SP_SUL!AA192)</f>
        <v>1</v>
      </c>
      <c r="K188" s="97">
        <f>IF(SP_SUL!AD192="","*",SP_SUL!AD192)</f>
        <v>0.29166666666666669</v>
      </c>
    </row>
    <row r="189" spans="2:11" hidden="1">
      <c r="B189" s="94" t="str">
        <f>IF(SP_SUL!Y193="","*",SP_SUL!Y193)</f>
        <v>OPORTUNIDADE</v>
      </c>
      <c r="C189" s="95">
        <f>IF(SP_SUL!B193="","*",SP_SUL!B193)</f>
        <v>46061</v>
      </c>
      <c r="D189" s="94" t="str">
        <f>IF(SP_SUL!D193="","*",SP_SUL!D193)</f>
        <v>E17</v>
      </c>
      <c r="E189" s="94" t="str">
        <f>IF(SP_SUL!H193="","*",SP_SUL!H193)</f>
        <v>102ZKW2</v>
      </c>
      <c r="F189" s="100" t="str">
        <f>IF(SP_SUL!M193="","*",SP_SUL!M193)</f>
        <v>ZKE-ZWW</v>
      </c>
      <c r="G189" s="95" t="str">
        <f>IF(SP_SUL!I193="","*",SP_SUL!I193)</f>
        <v>102ZKW2</v>
      </c>
      <c r="H189" s="95" t="str">
        <f>IF(SP_SUL!AB193="","*",SP_SUL!AB193)</f>
        <v>FIXO</v>
      </c>
      <c r="I189" s="95" t="str">
        <f>IF(SP_SUL!AC193="","*",SP_SUL!AC193)</f>
        <v>*</v>
      </c>
      <c r="J189" s="96">
        <f>IF(SP_SUL!AA193="","*",SP_SUL!AA193)</f>
        <v>1</v>
      </c>
      <c r="K189" s="97">
        <f>IF(SP_SUL!AD193="","*",SP_SUL!AD193)</f>
        <v>0.33333333333333331</v>
      </c>
    </row>
    <row r="190" spans="2:11" hidden="1">
      <c r="B190" s="94" t="str">
        <f>IF(SP_SUL!Y194="","*",SP_SUL!Y194)</f>
        <v>OPORTUNIDADE</v>
      </c>
      <c r="C190" s="95">
        <f>IF(SP_SUL!B194="","*",SP_SUL!B194)</f>
        <v>46061</v>
      </c>
      <c r="D190" s="94" t="str">
        <f>IF(SP_SUL!D194="","*",SP_SUL!D194)</f>
        <v xml:space="preserve">TURMA FIXA VIA </v>
      </c>
      <c r="E190" s="94" t="str">
        <f>IF(SP_SUL!H194="","*",SP_SUL!H194)</f>
        <v>-</v>
      </c>
      <c r="F190" s="100" t="str">
        <f>IF(SP_SUL!M194="","*",SP_SUL!M194)</f>
        <v>ZEM</v>
      </c>
      <c r="G190" s="95" t="str">
        <f>IF(SP_SUL!I194="","*",SP_SUL!I194)</f>
        <v>-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-</v>
      </c>
      <c r="K190" s="97" t="str">
        <f>IF(SP_SUL!AD194="","*",SP_SUL!AD194)</f>
        <v>*</v>
      </c>
    </row>
    <row r="191" spans="2:11" hidden="1">
      <c r="B191" s="94" t="str">
        <f>IF(SP_SUL!Y195="","*",SP_SUL!Y195)</f>
        <v>OPORTUNIDADE</v>
      </c>
      <c r="C191" s="95">
        <f>IF(SP_SUL!B195="","*",SP_SUL!B195)</f>
        <v>46061</v>
      </c>
      <c r="D191" s="94" t="str">
        <f>IF(SP_SUL!D195="","*",SP_SUL!D195)</f>
        <v>DIEGO (TF-42)</v>
      </c>
      <c r="E191" s="94" t="str">
        <f>IF(SP_SUL!H195="","*",SP_SUL!H195)</f>
        <v>-</v>
      </c>
      <c r="F191" s="100" t="str">
        <f>IF(SP_SUL!M195="","*",SP_SUL!M195)</f>
        <v>PAT-ZGM</v>
      </c>
      <c r="G191" s="95" t="str">
        <f>IF(SP_SUL!I195="","*",SP_SUL!I195)</f>
        <v>-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-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>
        <f>IF(SP_SUL!B196="","*",SP_SUL!B196)</f>
        <v>46062</v>
      </c>
      <c r="D192" s="94" t="str">
        <f>IF(SP_SUL!D196="","*",SP_SUL!D196)</f>
        <v>EXPANSÃO TURMA 1</v>
      </c>
      <c r="E192" s="94" t="str">
        <f>IF(SP_SUL!H196="","*",SP_SUL!H196)</f>
        <v>-</v>
      </c>
      <c r="F192" s="100" t="str">
        <f>IF(SP_SUL!M196="","*",SP_SUL!M196)</f>
        <v>ZCD</v>
      </c>
      <c r="G192" s="95" t="str">
        <f>IF(SP_SUL!I196="","*",SP_SUL!I196)</f>
        <v>-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-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>
        <f>IF(SP_SUL!B197="","*",SP_SUL!B197)</f>
        <v>46062</v>
      </c>
      <c r="D193" s="94" t="str">
        <f>IF(SP_SUL!D197="","*",SP_SUL!D197)</f>
        <v>KLECIO (TP-699)</v>
      </c>
      <c r="E193" s="94" t="str">
        <f>IF(SP_SUL!H197="","*",SP_SUL!H197)</f>
        <v>-</v>
      </c>
      <c r="F193" s="100" t="str">
        <f>IF(SP_SUL!M197="","*",SP_SUL!M197)</f>
        <v>ZRX-ZRQ</v>
      </c>
      <c r="G193" s="95" t="str">
        <f>IF(SP_SUL!I197="","*",SP_SUL!I197)</f>
        <v>-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-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W58</v>
      </c>
      <c r="E194" s="94">
        <f>IF(SP_SUL!H198="","*",SP_SUL!H198)</f>
        <v>106109</v>
      </c>
      <c r="F194" s="100" t="str">
        <f>IF(SP_SUL!M198="","*",SP_SUL!M198)</f>
        <v>ZBM-ZHO</v>
      </c>
      <c r="G194" s="95">
        <f>IF(SP_SUL!I198="","*",SP_SUL!I198)</f>
        <v>106109</v>
      </c>
      <c r="H194" s="95" t="str">
        <f>IF(SP_SUL!AB198="","*",SP_SUL!AB198)</f>
        <v>FIXO + ESCALA</v>
      </c>
      <c r="I194" s="95" t="str">
        <f>IF(SP_SUL!AC198="","*",SP_SUL!AC198)</f>
        <v>-</v>
      </c>
      <c r="J194" s="96">
        <f>IF(SP_SUL!AA198="","*",SP_SUL!AA198)</f>
        <v>2</v>
      </c>
      <c r="K194" s="97">
        <f>IF(SP_SUL!AD198="","*",SP_SUL!AD198)</f>
        <v>0.29166666666666669</v>
      </c>
    </row>
    <row r="195" spans="2:11" hidden="1">
      <c r="B195" s="94" t="str">
        <f>IF(SP_SUL!Y199="","*",SP_SUL!Y199)</f>
        <v>*</v>
      </c>
      <c r="C195" s="95">
        <f>IF(SP_SUL!B199="","*",SP_SUL!B199)</f>
        <v>46062</v>
      </c>
      <c r="D195" s="94" t="str">
        <f>IF(SP_SUL!D199="","*",SP_SUL!D199)</f>
        <v>E42</v>
      </c>
      <c r="E195" s="94" t="str">
        <f>IF(SP_SUL!H199="","*",SP_SUL!H199)</f>
        <v>ZBV3</v>
      </c>
      <c r="F195" s="100" t="str">
        <f>IF(SP_SUL!M199="","*",SP_SUL!M199)</f>
        <v>ZBM</v>
      </c>
      <c r="G195" s="95" t="str">
        <f>IF(SP_SUL!I199="","*",SP_SUL!I199)</f>
        <v>ZBV3</v>
      </c>
      <c r="H195" s="95" t="str">
        <f>IF(SP_SUL!AB199="","*",SP_SUL!AB199)</f>
        <v>FIXO + ESCALA</v>
      </c>
      <c r="I195" s="95" t="str">
        <f>IF(SP_SUL!AC199="","*",SP_SUL!AC199)</f>
        <v>AGD ACIONAMENTO PCM</v>
      </c>
      <c r="J195" s="96" t="str">
        <f>IF(SP_SUL!AA199="","*",SP_SUL!AA199)</f>
        <v>2 Lucas + Escala</v>
      </c>
      <c r="K195" s="97">
        <f>IF(SP_SUL!AD199="","*",SP_SUL!AD199)</f>
        <v>0.41666666666666669</v>
      </c>
    </row>
    <row r="196" spans="2:11" hidden="1">
      <c r="B196" s="94" t="str">
        <f>IF(SP_SUL!Y200="","*",SP_SUL!Y200)</f>
        <v>*</v>
      </c>
      <c r="C196" s="95">
        <f>IF(SP_SUL!B200="","*",SP_SUL!B200)</f>
        <v>46062</v>
      </c>
      <c r="D196" s="94" t="str">
        <f>IF(SP_SUL!D200="","*",SP_SUL!D200)</f>
        <v>V93</v>
      </c>
      <c r="E196" s="94" t="str">
        <f>IF(SP_SUL!H200="","*",SP_SUL!H200)</f>
        <v>ZYU1</v>
      </c>
      <c r="F196" s="100" t="str">
        <f>IF(SP_SUL!M200="","*",SP_SUL!M200)</f>
        <v>ZYU-ZST</v>
      </c>
      <c r="G196" s="95" t="str">
        <f>IF(SP_SUL!I200="","*",SP_SUL!I200)</f>
        <v>ZYU1</v>
      </c>
      <c r="H196" s="95" t="str">
        <f>IF(SP_SUL!AB200="","*",SP_SUL!AB200)</f>
        <v>ESCALA</v>
      </c>
      <c r="I196" s="95" t="str">
        <f>IF(SP_SUL!AC200="","*",SP_SUL!AC200)</f>
        <v>*</v>
      </c>
      <c r="J196" s="96">
        <f>IF(SP_SUL!AA200="","*",SP_SUL!AA200)</f>
        <v>1</v>
      </c>
      <c r="K196" s="97">
        <f>IF(SP_SUL!AD200="","*",SP_SUL!AD200)</f>
        <v>0.29166666666666669</v>
      </c>
    </row>
    <row r="197" spans="2:11" hidden="1">
      <c r="B197" s="94" t="str">
        <f>IF(SP_SUL!Y201="","*",SP_SUL!Y201)</f>
        <v>*</v>
      </c>
      <c r="C197" s="95">
        <f>IF(SP_SUL!B201="","*",SP_SUL!B201)</f>
        <v>46062</v>
      </c>
      <c r="D197" s="94" t="str">
        <f>IF(SP_SUL!D201="","*",SP_SUL!D201)</f>
        <v>EDSON (TP-780)</v>
      </c>
      <c r="E197" s="94" t="str">
        <f>IF(SP_SUL!H201="","*",SP_SUL!H201)</f>
        <v>-</v>
      </c>
      <c r="F197" s="100" t="str">
        <f>IF(SP_SUL!M201="","*",SP_SUL!M201)</f>
        <v>ZYU-ZST</v>
      </c>
      <c r="G197" s="95" t="str">
        <f>IF(SP_SUL!I201="","*",SP_SUL!I201)</f>
        <v>-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-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>
        <f>IF(SP_SUL!B202="","*",SP_SUL!B202)</f>
        <v>46062</v>
      </c>
      <c r="D198" s="94" t="str">
        <f>IF(SP_SUL!D202="","*",SP_SUL!D202)</f>
        <v>ROGÉRIO (TP-730)</v>
      </c>
      <c r="E198" s="94" t="str">
        <f>IF(SP_SUL!H202="","*",SP_SUL!H202)</f>
        <v>-</v>
      </c>
      <c r="F198" s="100" t="str">
        <f>IF(SP_SUL!M202="","*",SP_SUL!M202)</f>
        <v>ZYU-ZST</v>
      </c>
      <c r="G198" s="95" t="str">
        <f>IF(SP_SUL!I202="","*",SP_SUL!I202)</f>
        <v>-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-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>
        <f>IF(SP_SUL!B203="","*",SP_SUL!B203)</f>
        <v>46062</v>
      </c>
      <c r="D199" s="94" t="str">
        <f>IF(SP_SUL!D203="","*",SP_SUL!D203)</f>
        <v>W59</v>
      </c>
      <c r="E199" s="94" t="str">
        <f>IF(SP_SUL!H203="","*",SP_SUL!H203)</f>
        <v>ZYU1</v>
      </c>
      <c r="F199" s="100" t="str">
        <f>IF(SP_SUL!M203="","*",SP_SUL!M203)</f>
        <v>ZYU</v>
      </c>
      <c r="G199" s="95" t="str">
        <f>IF(SP_SUL!I203="","*",SP_SUL!I203)</f>
        <v>ZYU1</v>
      </c>
      <c r="H199" s="95" t="str">
        <f>IF(SP_SUL!AB203="","*",SP_SUL!AB203)</f>
        <v>FIXO</v>
      </c>
      <c r="I199" s="95" t="str">
        <f>IF(SP_SUL!AC203="","*",SP_SUL!AC203)</f>
        <v>*</v>
      </c>
      <c r="J199" s="96">
        <f>IF(SP_SUL!AA203="","*",SP_SUL!AA203)</f>
        <v>1</v>
      </c>
      <c r="K199" s="97">
        <f>IF(SP_SUL!AD203="","*",SP_SUL!AD203)</f>
        <v>0.29166666666666669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>
        <f>IF(SP_SUL!B206="","*",SP_SUL!B206)</f>
        <v>46062</v>
      </c>
      <c r="D202" s="94" t="str">
        <f>IF(SP_SUL!D206="","*",SP_SUL!D206)</f>
        <v>E17</v>
      </c>
      <c r="E202" s="94" t="str">
        <f>IF(SP_SUL!H206="","*",SP_SUL!H206)</f>
        <v>102ZKW2</v>
      </c>
      <c r="F202" s="100" t="str">
        <f>IF(SP_SUL!M206="","*",SP_SUL!M206)</f>
        <v>ZKW-ZLU</v>
      </c>
      <c r="G202" s="95" t="str">
        <f>IF(SP_SUL!I206="","*",SP_SUL!I206)</f>
        <v>102ZKW2</v>
      </c>
      <c r="H202" s="95" t="str">
        <f>IF(SP_SUL!AB206="","*",SP_SUL!AB206)</f>
        <v>FIXO</v>
      </c>
      <c r="I202" s="95" t="str">
        <f>IF(SP_SUL!AC206="","*",SP_SUL!AC206)</f>
        <v>*</v>
      </c>
      <c r="J202" s="96">
        <f>IF(SP_SUL!AA206="","*",SP_SUL!AA206)</f>
        <v>1</v>
      </c>
      <c r="K202" s="97">
        <f>IF(SP_SUL!AD206="","*",SP_SUL!AD206)</f>
        <v>0.29166666666666669</v>
      </c>
    </row>
    <row r="203" spans="2:11" hidden="1">
      <c r="B203" s="94" t="str">
        <f>IF(SP_SUL!Y207="","*",SP_SUL!Y207)</f>
        <v>*</v>
      </c>
      <c r="C203" s="95">
        <f>IF(SP_SUL!B207="","*",SP_SUL!B207)</f>
        <v>46062</v>
      </c>
      <c r="D203" s="94" t="str">
        <f>IF(SP_SUL!D207="","*",SP_SUL!D207)</f>
        <v>V89</v>
      </c>
      <c r="E203" s="94" t="str">
        <f>IF(SP_SUL!H207="","*",SP_SUL!H207)</f>
        <v>102ZKW2</v>
      </c>
      <c r="F203" s="100" t="str">
        <f>IF(SP_SUL!M207="","*",SP_SUL!M207)</f>
        <v>ZKW-ZLU</v>
      </c>
      <c r="G203" s="95" t="str">
        <f>IF(SP_SUL!I207="","*",SP_SUL!I207)</f>
        <v>102ZKW2</v>
      </c>
      <c r="H203" s="95" t="str">
        <f>IF(SP_SUL!AB207="","*",SP_SUL!AB207)</f>
        <v>FIXO</v>
      </c>
      <c r="I203" s="95" t="str">
        <f>IF(SP_SUL!AC207="","*",SP_SUL!AC207)</f>
        <v>*</v>
      </c>
      <c r="J203" s="96">
        <f>IF(SP_SUL!AA207="","*",SP_SUL!AA207)</f>
        <v>1</v>
      </c>
      <c r="K203" s="97">
        <f>IF(SP_SUL!AD207="","*",SP_SUL!AD207)</f>
        <v>0.35416666666666669</v>
      </c>
    </row>
    <row r="204" spans="2:11" hidden="1">
      <c r="B204" s="94" t="str">
        <f>IF(SP_SUL!Y208="","*",SP_SUL!Y208)</f>
        <v>*</v>
      </c>
      <c r="C204" s="95">
        <f>IF(SP_SUL!B208="","*",SP_SUL!B208)</f>
        <v>46062</v>
      </c>
      <c r="D204" s="94" t="str">
        <f>IF(SP_SUL!D208="","*",SP_SUL!D208)</f>
        <v>DIEGO (TP-681)</v>
      </c>
      <c r="E204" s="94" t="str">
        <f>IF(SP_SUL!H208="","*",SP_SUL!H208)</f>
        <v>-</v>
      </c>
      <c r="F204" s="100" t="str">
        <f>IF(SP_SUL!M208="","*",SP_SUL!M208)</f>
        <v>ZKE-ZWW</v>
      </c>
      <c r="G204" s="95" t="str">
        <f>IF(SP_SUL!I208="","*",SP_SUL!I208)</f>
        <v>-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-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>
        <f>IF(SP_SUL!B209="","*",SP_SUL!B209)</f>
        <v>46062</v>
      </c>
      <c r="D205" s="94" t="str">
        <f>IF(SP_SUL!D209="","*",SP_SUL!D209)</f>
        <v>CLEBISON (TP-728)</v>
      </c>
      <c r="E205" s="94" t="str">
        <f>IF(SP_SUL!H209="","*",SP_SUL!H209)</f>
        <v>-</v>
      </c>
      <c r="F205" s="100" t="str">
        <f>IF(SP_SUL!M209="","*",SP_SUL!M209)</f>
        <v>ZKE-ZWW</v>
      </c>
      <c r="G205" s="95" t="str">
        <f>IF(SP_SUL!I209="","*",SP_SUL!I209)</f>
        <v>-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-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>
        <f>IF(SP_SUL!B210="","*",SP_SUL!B210)</f>
        <v>46062</v>
      </c>
      <c r="D206" s="94" t="str">
        <f>IF(SP_SUL!D210="","*",SP_SUL!D210)</f>
        <v>ISMAEL(TP-726)</v>
      </c>
      <c r="E206" s="94" t="str">
        <f>IF(SP_SUL!H210="","*",SP_SUL!H210)</f>
        <v>-</v>
      </c>
      <c r="F206" s="100" t="str">
        <f>IF(SP_SUL!M210="","*",SP_SUL!M210)</f>
        <v>ZKE-ZWW</v>
      </c>
      <c r="G206" s="95" t="str">
        <f>IF(SP_SUL!I210="","*",SP_SUL!I210)</f>
        <v>-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-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>
        <f>IF(SP_SUL!B211="","*",SP_SUL!B211)</f>
        <v>46062</v>
      </c>
      <c r="D207" s="94" t="str">
        <f>IF(SP_SUL!D211="","*",SP_SUL!D211)</f>
        <v>W60</v>
      </c>
      <c r="E207" s="94" t="str">
        <f>IF(SP_SUL!H211="","*",SP_SUL!H211)</f>
        <v>ZEM1302</v>
      </c>
      <c r="F207" s="100" t="str">
        <f>IF(SP_SUL!M211="","*",SP_SUL!M211)</f>
        <v>ZEM-ZEJ</v>
      </c>
      <c r="G207" s="95" t="str">
        <f>IF(SP_SUL!I211="","*",SP_SUL!I211)</f>
        <v>ZEM1302</v>
      </c>
      <c r="H207" s="95" t="str">
        <f>IF(SP_SUL!AB211="","*",SP_SUL!AB211)</f>
        <v>FIXO</v>
      </c>
      <c r="I207" s="95" t="str">
        <f>IF(SP_SUL!AC211="","*",SP_SUL!AC211)</f>
        <v>*</v>
      </c>
      <c r="J207" s="96">
        <f>IF(SP_SUL!AA211="","*",SP_SUL!AA211)</f>
        <v>1</v>
      </c>
      <c r="K207" s="97">
        <f>IF(SP_SUL!AD211="","*",SP_SUL!AD211)</f>
        <v>0.29166666666666669</v>
      </c>
    </row>
    <row r="208" spans="2:11" hidden="1">
      <c r="B208" s="94" t="str">
        <f>IF(SP_SUL!Y212="","*",SP_SUL!Y212)</f>
        <v>*</v>
      </c>
      <c r="C208" s="95">
        <f>IF(SP_SUL!B212="","*",SP_SUL!B212)</f>
        <v>46062</v>
      </c>
      <c r="D208" s="94" t="str">
        <f>IF(SP_SUL!D212="","*",SP_SUL!D212)</f>
        <v>A84</v>
      </c>
      <c r="E208" s="94" t="str">
        <f>IF(SP_SUL!H212="","*",SP_SUL!H212)</f>
        <v>ZWI1</v>
      </c>
      <c r="F208" s="100" t="str">
        <f>IF(SP_SUL!M212="","*",SP_SUL!M212)</f>
        <v>ZWI-ZKEZGA.ZWI</v>
      </c>
      <c r="G208" s="95" t="str">
        <f>IF(SP_SUL!I212="","*",SP_SUL!I212)</f>
        <v>ZKEZGA</v>
      </c>
      <c r="H208" s="95" t="str">
        <f>IF(SP_SUL!AB212="","*",SP_SUL!AB212)</f>
        <v>FIXO</v>
      </c>
      <c r="I208" s="95" t="str">
        <f>IF(SP_SUL!AC212="","*",SP_SUL!AC212)</f>
        <v>*</v>
      </c>
      <c r="J208" s="96">
        <f>IF(SP_SUL!AA212="","*",SP_SUL!AA212)</f>
        <v>1</v>
      </c>
      <c r="K208" s="97">
        <f>IF(SP_SUL!AD212="","*",SP_SUL!AD212)</f>
        <v>0.3125</v>
      </c>
    </row>
    <row r="209" spans="2:11" hidden="1">
      <c r="B209" s="94" t="str">
        <f>IF(SP_SUL!Y213="","*",SP_SUL!Y213)</f>
        <v>*</v>
      </c>
      <c r="C209" s="95">
        <f>IF(SP_SUL!B213="","*",SP_SUL!B213)</f>
        <v>46062</v>
      </c>
      <c r="D209" s="94" t="str">
        <f>IF(SP_SUL!D213="","*",SP_SUL!D213)</f>
        <v>CAIQUE (TMA-677)</v>
      </c>
      <c r="E209" s="94" t="str">
        <f>IF(SP_SUL!H213="","*",SP_SUL!H213)</f>
        <v>-</v>
      </c>
      <c r="F209" s="100" t="str">
        <f>IF(SP_SUL!M213="","*",SP_SUL!M213)</f>
        <v>ZWI-ZEM</v>
      </c>
      <c r="G209" s="95" t="str">
        <f>IF(SP_SUL!I213="","*",SP_SUL!I213)</f>
        <v>-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>
        <f>IF(SP_SUL!B214="","*",SP_SUL!B214)</f>
        <v>46062</v>
      </c>
      <c r="D210" s="94" t="str">
        <f>IF(SP_SUL!D214="","*",SP_SUL!D214)</f>
        <v>WALTER (TP-810)</v>
      </c>
      <c r="E210" s="94" t="str">
        <f>IF(SP_SUL!H214="","*",SP_SUL!H214)</f>
        <v>-</v>
      </c>
      <c r="F210" s="100" t="str">
        <f>IF(SP_SUL!M214="","*",SP_SUL!M214)</f>
        <v>ZWI-ZEM</v>
      </c>
      <c r="G210" s="95" t="str">
        <f>IF(SP_SUL!I214="","*",SP_SUL!I214)</f>
        <v>-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>
        <f>IF(SP_SUL!B216="","*",SP_SUL!B216)</f>
        <v>46062</v>
      </c>
      <c r="D212" s="94" t="str">
        <f>IF(SP_SUL!D216="","*",SP_SUL!D216)</f>
        <v>W95</v>
      </c>
      <c r="E212" s="94" t="str">
        <f>IF(SP_SUL!H216="","*",SP_SUL!H216)</f>
        <v>Z3ZEV</v>
      </c>
      <c r="F212" s="100" t="str">
        <f>IF(SP_SUL!M216="","*",SP_SUL!M216)</f>
        <v>ZEV-ZTP</v>
      </c>
      <c r="G212" s="95" t="str">
        <f>IF(SP_SUL!I216="","*",SP_SUL!I216)</f>
        <v>ZPT</v>
      </c>
      <c r="H212" s="95" t="str">
        <f>IF(SP_SUL!AB216="","*",SP_SUL!AB216)</f>
        <v>*</v>
      </c>
      <c r="I212" s="95" t="str">
        <f>IF(SP_SUL!AC216="","*",SP_SUL!AC216)</f>
        <v>*</v>
      </c>
      <c r="J212" s="96">
        <f>IF(SP_SUL!AA216="","*",SP_SUL!AA216)</f>
        <v>1</v>
      </c>
      <c r="K212" s="97">
        <f>IF(SP_SUL!AD216="","*",SP_SUL!AD216)</f>
        <v>0.3125</v>
      </c>
    </row>
    <row r="213" spans="2:11" hidden="1">
      <c r="B213" s="94" t="str">
        <f>IF(SP_SUL!Y217="","*",SP_SUL!Y217)</f>
        <v>*</v>
      </c>
      <c r="C213" s="95">
        <f>IF(SP_SUL!B217="","*",SP_SUL!B217)</f>
        <v>46062</v>
      </c>
      <c r="D213" s="94" t="str">
        <f>IF(SP_SUL!D217="","*",SP_SUL!D217)</f>
        <v>W61</v>
      </c>
      <c r="E213" s="94" t="str">
        <f>IF(SP_SUL!H217="","*",SP_SUL!H217)</f>
        <v>K67ZEV2</v>
      </c>
      <c r="F213" s="100" t="str">
        <f>IF(SP_SUL!M217="","*",SP_SUL!M217)</f>
        <v>ZXW-ZGP</v>
      </c>
      <c r="G213" s="95" t="str">
        <f>IF(SP_SUL!I217="","*",SP_SUL!I217)</f>
        <v>K67ZEV2</v>
      </c>
      <c r="H213" s="95" t="str">
        <f>IF(SP_SUL!AB217="","*",SP_SUL!AB217)</f>
        <v>FIXO</v>
      </c>
      <c r="I213" s="95" t="str">
        <f>IF(SP_SUL!AC217="","*",SP_SUL!AC217)</f>
        <v>*</v>
      </c>
      <c r="J213" s="96">
        <f>IF(SP_SUL!AA217="","*",SP_SUL!AA217)</f>
        <v>1</v>
      </c>
      <c r="K213" s="97">
        <f>IF(SP_SUL!AD217="","*",SP_SUL!AD217)</f>
        <v>0.3125</v>
      </c>
    </row>
    <row r="214" spans="2:11" hidden="1">
      <c r="B214" s="94" t="str">
        <f>IF(SP_SUL!Y218="","*",SP_SUL!Y218)</f>
        <v>*</v>
      </c>
      <c r="C214" s="95">
        <f>IF(SP_SUL!B218="","*",SP_SUL!B218)</f>
        <v>46062</v>
      </c>
      <c r="D214" s="94" t="str">
        <f>IF(SP_SUL!D218="","*",SP_SUL!D218)</f>
        <v>W62</v>
      </c>
      <c r="E214" s="94" t="str">
        <f>IF(SP_SUL!H218="","*",SP_SUL!H218)</f>
        <v>ZDRZPT</v>
      </c>
      <c r="F214" s="100" t="str">
        <f>IF(SP_SUL!M218="","*",SP_SUL!M218)</f>
        <v>ZXW-ZGP</v>
      </c>
      <c r="G214" s="95" t="str">
        <f>IF(SP_SUL!I218="","*",SP_SUL!I218)</f>
        <v>ZDRZPT</v>
      </c>
      <c r="H214" s="95" t="str">
        <f>IF(SP_SUL!AB218="","*",SP_SUL!AB218)</f>
        <v>FIXO</v>
      </c>
      <c r="I214" s="95" t="str">
        <f>IF(SP_SUL!AC218="","*",SP_SUL!AC218)</f>
        <v>*</v>
      </c>
      <c r="J214" s="96">
        <f>IF(SP_SUL!AA218="","*",SP_SUL!AA218)</f>
        <v>1</v>
      </c>
      <c r="K214" s="97">
        <f>IF(SP_SUL!AD218="","*",SP_SUL!AD218)</f>
        <v>0.3125</v>
      </c>
    </row>
    <row r="215" spans="2:11" hidden="1">
      <c r="B215" s="94" t="str">
        <f>IF(SP_SUL!Y219="","*",SP_SUL!Y219)</f>
        <v>*</v>
      </c>
      <c r="C215" s="95">
        <f>IF(SP_SUL!B219="","*",SP_SUL!B219)</f>
        <v>46062</v>
      </c>
      <c r="D215" s="94" t="str">
        <f>IF(SP_SUL!D219="","*",SP_SUL!D219)</f>
        <v>DIEGO (TF-42)</v>
      </c>
      <c r="E215" s="94" t="str">
        <f>IF(SP_SUL!H219="","*",SP_SUL!H219)</f>
        <v>-</v>
      </c>
      <c r="F215" s="100" t="str">
        <f>IF(SP_SUL!M219="","*",SP_SUL!M219)</f>
        <v>PAT-ZGM</v>
      </c>
      <c r="G215" s="95" t="str">
        <f>IF(SP_SUL!I219="","*",SP_SUL!I219)</f>
        <v>-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>
        <f>IF(SP_SUL!B220="","*",SP_SUL!B220)</f>
        <v>46062</v>
      </c>
      <c r="D216" s="94" t="str">
        <f>IF(SP_SUL!D220="","*",SP_SUL!D220)</f>
        <v>EXPANSÃO TURMA 1</v>
      </c>
      <c r="E216" s="94" t="str">
        <f>IF(SP_SUL!H220="","*",SP_SUL!H220)</f>
        <v>-</v>
      </c>
      <c r="F216" s="100" t="str">
        <f>IF(SP_SUL!M220="","*",SP_SUL!M220)</f>
        <v>109-ZGM</v>
      </c>
      <c r="G216" s="95" t="str">
        <f>IF(SP_SUL!I220="","*",SP_SUL!I220)</f>
        <v>-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OPORTUNIDADE</v>
      </c>
      <c r="C219" s="95">
        <f>IF(SP_SUL!B223="","*",SP_SUL!B223)</f>
        <v>46063</v>
      </c>
      <c r="D219" s="94" t="str">
        <f>IF(SP_SUL!D223="","*",SP_SUL!D223)</f>
        <v>EXPANSÃO TURMA 1</v>
      </c>
      <c r="E219" s="94" t="str">
        <f>IF(SP_SUL!H223="","*",SP_SUL!H223)</f>
        <v>-</v>
      </c>
      <c r="F219" s="100" t="str">
        <f>IF(SP_SUL!M223="","*",SP_SUL!M223)</f>
        <v>ZCD</v>
      </c>
      <c r="G219" s="95" t="str">
        <f>IF(SP_SUL!I223="","*",SP_SUL!I223)</f>
        <v>-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OPORTUNIDADE</v>
      </c>
      <c r="C220" s="95">
        <f>IF(SP_SUL!B224="","*",SP_SUL!B224)</f>
        <v>46063</v>
      </c>
      <c r="D220" s="94" t="str">
        <f>IF(SP_SUL!D224="","*",SP_SUL!D224)</f>
        <v>KLECIO (TP-699)</v>
      </c>
      <c r="E220" s="94" t="str">
        <f>IF(SP_SUL!H224="","*",SP_SUL!H224)</f>
        <v>-</v>
      </c>
      <c r="F220" s="100" t="str">
        <f>IF(SP_SUL!M224="","*",SP_SUL!M224)</f>
        <v>ZRX-ZRQ</v>
      </c>
      <c r="G220" s="95" t="str">
        <f>IF(SP_SUL!I224="","*",SP_SUL!I224)</f>
        <v>-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W58</v>
      </c>
      <c r="E221" s="94">
        <f>IF(SP_SUL!H225="","*",SP_SUL!H225)</f>
        <v>106109</v>
      </c>
      <c r="F221" s="100" t="str">
        <f>IF(SP_SUL!M225="","*",SP_SUL!M225)</f>
        <v>ZBM-ZHO</v>
      </c>
      <c r="G221" s="95">
        <f>IF(SP_SUL!I225="","*",SP_SUL!I225)</f>
        <v>106109</v>
      </c>
      <c r="H221" s="95" t="str">
        <f>IF(SP_SUL!AB225="","*",SP_SUL!AB225)</f>
        <v>FIXO + ESCALA</v>
      </c>
      <c r="I221" s="95" t="str">
        <f>IF(SP_SUL!AC225="","*",SP_SUL!AC225)</f>
        <v>-</v>
      </c>
      <c r="J221" s="96">
        <f>IF(SP_SUL!AA225="","*",SP_SUL!AA225)</f>
        <v>2</v>
      </c>
      <c r="K221" s="97">
        <f>IF(SP_SUL!AD225="","*",SP_SUL!AD225)</f>
        <v>0.29166666666666669</v>
      </c>
    </row>
    <row r="222" spans="2:11" hidden="1">
      <c r="B222" s="94" t="str">
        <f>IF(SP_SUL!Y226="","*",SP_SUL!Y226)</f>
        <v>SIM</v>
      </c>
      <c r="C222" s="95">
        <f>IF(SP_SUL!B226="","*",SP_SUL!B226)</f>
        <v>46063</v>
      </c>
      <c r="D222" s="94" t="str">
        <f>IF(SP_SUL!D226="","*",SP_SUL!D226)</f>
        <v>E42</v>
      </c>
      <c r="E222" s="94" t="str">
        <f>IF(SP_SUL!H226="","*",SP_SUL!H226)</f>
        <v>ZBV3</v>
      </c>
      <c r="F222" s="100" t="str">
        <f>IF(SP_SUL!M226="","*",SP_SUL!M226)</f>
        <v>ZBM</v>
      </c>
      <c r="G222" s="95" t="str">
        <f>IF(SP_SUL!I226="","*",SP_SUL!I226)</f>
        <v>ZBV3</v>
      </c>
      <c r="H222" s="95" t="str">
        <f>IF(SP_SUL!AB226="","*",SP_SUL!AB226)</f>
        <v>FIXO + ESCALA</v>
      </c>
      <c r="I222" s="95" t="str">
        <f>IF(SP_SUL!AC226="","*",SP_SUL!AC226)</f>
        <v>AGD ACIONAMENTO PCM</v>
      </c>
      <c r="J222" s="96" t="str">
        <f>IF(SP_SUL!AA226="","*",SP_SUL!AA226)</f>
        <v>2 Lucas + Escala</v>
      </c>
      <c r="K222" s="97">
        <f>IF(SP_SUL!AD226="","*",SP_SUL!AD226)</f>
        <v>0.41666666666666669</v>
      </c>
    </row>
    <row r="223" spans="2:11" hidden="1">
      <c r="B223" s="94" t="str">
        <f>IF(SP_SUL!Y227="","*",SP_SUL!Y227)</f>
        <v>*</v>
      </c>
      <c r="C223" s="95">
        <f>IF(SP_SUL!B227="","*",SP_SUL!B227)</f>
        <v>46063</v>
      </c>
      <c r="D223" s="94" t="str">
        <f>IF(SP_SUL!D227="","*",SP_SUL!D227)</f>
        <v>V53</v>
      </c>
      <c r="E223" s="94" t="str">
        <f>IF(SP_SUL!H227="","*",SP_SUL!H227)</f>
        <v>ZAC-2</v>
      </c>
      <c r="F223" s="100" t="str">
        <f>IF(SP_SUL!M227="","*",SP_SUL!M227)</f>
        <v>ZAC-ZSK</v>
      </c>
      <c r="G223" s="95" t="str">
        <f>IF(SP_SUL!I227="","*",SP_SUL!I227)</f>
        <v>ZSK-2</v>
      </c>
      <c r="H223" s="95" t="str">
        <f>IF(SP_SUL!AB227="","*",SP_SUL!AB227)</f>
        <v>FIXO</v>
      </c>
      <c r="I223" s="95" t="str">
        <f>IF(SP_SUL!AC227="","*",SP_SUL!AC227)</f>
        <v>*</v>
      </c>
      <c r="J223" s="96">
        <f>IF(SP_SUL!AA227="","*",SP_SUL!AA227)</f>
        <v>1</v>
      </c>
      <c r="K223" s="97">
        <f>IF(SP_SUL!AD227="","*",SP_SUL!AD227)</f>
        <v>0.29166666666666669</v>
      </c>
    </row>
    <row r="224" spans="2:11" hidden="1">
      <c r="B224" s="94" t="str">
        <f>IF(SP_SUL!Y228="","*",SP_SUL!Y228)</f>
        <v>OPORTUNIDADE</v>
      </c>
      <c r="C224" s="95">
        <f>IF(SP_SUL!B228="","*",SP_SUL!B228)</f>
        <v>46063</v>
      </c>
      <c r="D224" s="94" t="str">
        <f>IF(SP_SUL!D228="","*",SP_SUL!D228)</f>
        <v>V93</v>
      </c>
      <c r="E224" s="94" t="str">
        <f>IF(SP_SUL!H228="","*",SP_SUL!H228)</f>
        <v>ZYU1</v>
      </c>
      <c r="F224" s="100" t="str">
        <f>IF(SP_SUL!M228="","*",SP_SUL!M228)</f>
        <v>ZYU-ZST</v>
      </c>
      <c r="G224" s="95" t="str">
        <f>IF(SP_SUL!I228="","*",SP_SUL!I228)</f>
        <v>ZYU1</v>
      </c>
      <c r="H224" s="95" t="str">
        <f>IF(SP_SUL!AB228="","*",SP_SUL!AB228)</f>
        <v>ESCALA</v>
      </c>
      <c r="I224" s="95" t="str">
        <f>IF(SP_SUL!AC228="","*",SP_SUL!AC228)</f>
        <v>*</v>
      </c>
      <c r="J224" s="96">
        <f>IF(SP_SUL!AA228="","*",SP_SUL!AA228)</f>
        <v>1</v>
      </c>
      <c r="K224" s="97">
        <f>IF(SP_SUL!AD228="","*",SP_SUL!AD228)</f>
        <v>0.29166666666666669</v>
      </c>
    </row>
    <row r="225" spans="2:11" hidden="1">
      <c r="B225" s="94" t="str">
        <f>IF(SP_SUL!Y229="","*",SP_SUL!Y229)</f>
        <v>OPORTUNIDADE</v>
      </c>
      <c r="C225" s="95">
        <f>IF(SP_SUL!B229="","*",SP_SUL!B229)</f>
        <v>46063</v>
      </c>
      <c r="D225" s="94" t="str">
        <f>IF(SP_SUL!D229="","*",SP_SUL!D229)</f>
        <v>EDSON (TP-780)</v>
      </c>
      <c r="E225" s="94" t="str">
        <f>IF(SP_SUL!H229="","*",SP_SUL!H229)</f>
        <v>-</v>
      </c>
      <c r="F225" s="100" t="str">
        <f>IF(SP_SUL!M229="","*",SP_SUL!M229)</f>
        <v>ZYU-ZST</v>
      </c>
      <c r="G225" s="95" t="str">
        <f>IF(SP_SUL!I229="","*",SP_SUL!I229)</f>
        <v>-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-</v>
      </c>
      <c r="K225" s="97" t="str">
        <f>IF(SP_SUL!AD229="","*",SP_SUL!AD229)</f>
        <v>*</v>
      </c>
    </row>
    <row r="226" spans="2:11" hidden="1">
      <c r="B226" s="94" t="str">
        <f>IF(SP_SUL!Y230="","*",SP_SUL!Y230)</f>
        <v>OPORTUNIDADE</v>
      </c>
      <c r="C226" s="95">
        <f>IF(SP_SUL!B230="","*",SP_SUL!B230)</f>
        <v>46063</v>
      </c>
      <c r="D226" s="94" t="str">
        <f>IF(SP_SUL!D230="","*",SP_SUL!D230)</f>
        <v>ROGÉRIO (TP-730)</v>
      </c>
      <c r="E226" s="94" t="str">
        <f>IF(SP_SUL!H230="","*",SP_SUL!H230)</f>
        <v>-</v>
      </c>
      <c r="F226" s="100" t="str">
        <f>IF(SP_SUL!M230="","*",SP_SUL!M230)</f>
        <v>ZYU-ZST</v>
      </c>
      <c r="G226" s="95" t="str">
        <f>IF(SP_SUL!I230="","*",SP_SUL!I230)</f>
        <v>-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-</v>
      </c>
      <c r="K226" s="97" t="str">
        <f>IF(SP_SUL!AD230="","*",SP_SUL!AD230)</f>
        <v>*</v>
      </c>
    </row>
    <row r="227" spans="2:11" hidden="1">
      <c r="B227" s="94" t="str">
        <f>IF(SP_SUL!Y231="","*",SP_SUL!Y231)</f>
        <v>OPORTUNIDADE</v>
      </c>
      <c r="C227" s="95">
        <f>IF(SP_SUL!B231="","*",SP_SUL!B231)</f>
        <v>46063</v>
      </c>
      <c r="D227" s="94" t="str">
        <f>IF(SP_SUL!D231="","*",SP_SUL!D231)</f>
        <v>W59</v>
      </c>
      <c r="E227" s="94" t="str">
        <f>IF(SP_SUL!H231="","*",SP_SUL!H231)</f>
        <v>ZYU1</v>
      </c>
      <c r="F227" s="100" t="str">
        <f>IF(SP_SUL!M231="","*",SP_SUL!M231)</f>
        <v>ZYU</v>
      </c>
      <c r="G227" s="95" t="str">
        <f>IF(SP_SUL!I231="","*",SP_SUL!I231)</f>
        <v>ZYU1</v>
      </c>
      <c r="H227" s="95" t="str">
        <f>IF(SP_SUL!AB231="","*",SP_SUL!AB231)</f>
        <v>FIXO</v>
      </c>
      <c r="I227" s="95" t="str">
        <f>IF(SP_SUL!AC231="","*",SP_SUL!AC231)</f>
        <v>*</v>
      </c>
      <c r="J227" s="96">
        <f>IF(SP_SUL!AA231="","*",SP_SUL!AA231)</f>
        <v>1</v>
      </c>
      <c r="K227" s="97">
        <f>IF(SP_SUL!AD231="","*",SP_SUL!AD231)</f>
        <v>0.29166666666666669</v>
      </c>
    </row>
    <row r="228" spans="2:11" hidden="1">
      <c r="B228" s="94" t="str">
        <f>IF(SP_SUL!Y232="","*",SP_SUL!Y232)</f>
        <v>SIM</v>
      </c>
      <c r="C228" s="95">
        <f>IF(SP_SUL!B232="","*",SP_SUL!B232)</f>
        <v>46063</v>
      </c>
      <c r="D228" s="94" t="str">
        <f>IF(SP_SUL!D232="","*",SP_SUL!D232)</f>
        <v>SUPER ZWW</v>
      </c>
      <c r="E228" s="94" t="str">
        <f>IF(SP_SUL!H232="","*",SP_SUL!H232)</f>
        <v>-</v>
      </c>
      <c r="F228" s="100" t="str">
        <f>IF(SP_SUL!M232="","*",SP_SUL!M232)</f>
        <v>ZKW-ZLU</v>
      </c>
      <c r="G228" s="95" t="str">
        <f>IF(SP_SUL!I232="","*",SP_SUL!I232)</f>
        <v>-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-</v>
      </c>
      <c r="K228" s="97" t="str">
        <f>IF(SP_SUL!AD232="","*",SP_SUL!AD232)</f>
        <v>*</v>
      </c>
    </row>
    <row r="229" spans="2:11" hidden="1">
      <c r="B229" s="94" t="str">
        <f>IF(SP_SUL!Y233="","*",SP_SUL!Y233)</f>
        <v>SIM</v>
      </c>
      <c r="C229" s="95">
        <f>IF(SP_SUL!B233="","*",SP_SUL!B233)</f>
        <v>46063</v>
      </c>
      <c r="D229" s="94" t="str">
        <f>IF(SP_SUL!D233="","*",SP_SUL!D233)</f>
        <v>E17</v>
      </c>
      <c r="E229" s="94" t="str">
        <f>IF(SP_SUL!H233="","*",SP_SUL!H233)</f>
        <v>102ZKW2</v>
      </c>
      <c r="F229" s="100" t="str">
        <f>IF(SP_SUL!M233="","*",SP_SUL!M233)</f>
        <v>ZKW-ZLU</v>
      </c>
      <c r="G229" s="95" t="str">
        <f>IF(SP_SUL!I233="","*",SP_SUL!I233)</f>
        <v>102ZKW2</v>
      </c>
      <c r="H229" s="95" t="str">
        <f>IF(SP_SUL!AB233="","*",SP_SUL!AB233)</f>
        <v>FIXO</v>
      </c>
      <c r="I229" s="95" t="str">
        <f>IF(SP_SUL!AC233="","*",SP_SUL!AC233)</f>
        <v>*</v>
      </c>
      <c r="J229" s="96">
        <f>IF(SP_SUL!AA233="","*",SP_SUL!AA233)</f>
        <v>1</v>
      </c>
      <c r="K229" s="97">
        <f>IF(SP_SUL!AD233="","*",SP_SUL!AD233)</f>
        <v>0.35416666666666669</v>
      </c>
    </row>
    <row r="230" spans="2:11" hidden="1">
      <c r="B230" s="94" t="str">
        <f>IF(SP_SUL!Y234="","*",SP_SUL!Y234)</f>
        <v>SIM</v>
      </c>
      <c r="C230" s="95">
        <f>IF(SP_SUL!B234="","*",SP_SUL!B234)</f>
        <v>46063</v>
      </c>
      <c r="D230" s="94" t="str">
        <f>IF(SP_SUL!D234="","*",SP_SUL!D234)</f>
        <v>EDSON (TP-719)</v>
      </c>
      <c r="E230" s="94" t="str">
        <f>IF(SP_SUL!H234="","*",SP_SUL!H234)</f>
        <v>-</v>
      </c>
      <c r="F230" s="100" t="str">
        <f>IF(SP_SUL!M234="","*",SP_SUL!M234)</f>
        <v>ZKW-ZLU</v>
      </c>
      <c r="G230" s="95" t="str">
        <f>IF(SP_SUL!I234="","*",SP_SUL!I234)</f>
        <v>-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-</v>
      </c>
      <c r="K230" s="97" t="str">
        <f>IF(SP_SUL!AD234="","*",SP_SUL!AD234)</f>
        <v>*</v>
      </c>
    </row>
    <row r="231" spans="2:11" hidden="1">
      <c r="B231" s="94" t="str">
        <f>IF(SP_SUL!Y235="","*",SP_SUL!Y235)</f>
        <v>SIM</v>
      </c>
      <c r="C231" s="95">
        <f>IF(SP_SUL!B235="","*",SP_SUL!B235)</f>
        <v>46063</v>
      </c>
      <c r="D231" s="94" t="str">
        <f>IF(SP_SUL!D235="","*",SP_SUL!D235)</f>
        <v>CLEBISON (TP-728)</v>
      </c>
      <c r="E231" s="94" t="str">
        <f>IF(SP_SUL!H235="","*",SP_SUL!H235)</f>
        <v>-</v>
      </c>
      <c r="F231" s="100" t="str">
        <f>IF(SP_SUL!M235="","*",SP_SUL!M235)</f>
        <v>ZKW-ZLU</v>
      </c>
      <c r="G231" s="95" t="str">
        <f>IF(SP_SUL!I235="","*",SP_SUL!I235)</f>
        <v>-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-</v>
      </c>
      <c r="K231" s="97" t="str">
        <f>IF(SP_SUL!AD235="","*",SP_SUL!AD235)</f>
        <v>*</v>
      </c>
    </row>
    <row r="232" spans="2:11" hidden="1">
      <c r="B232" s="94" t="str">
        <f>IF(SP_SUL!Y236="","*",SP_SUL!Y236)</f>
        <v>SIM</v>
      </c>
      <c r="C232" s="95">
        <f>IF(SP_SUL!B236="","*",SP_SUL!B236)</f>
        <v>46063</v>
      </c>
      <c r="D232" s="94" t="str">
        <f>IF(SP_SUL!D236="","*",SP_SUL!D236)</f>
        <v>ISMAEL(TP-726)</v>
      </c>
      <c r="E232" s="94" t="str">
        <f>IF(SP_SUL!H236="","*",SP_SUL!H236)</f>
        <v>*</v>
      </c>
      <c r="F232" s="100" t="str">
        <f>IF(SP_SUL!M236="","*",SP_SUL!M236)</f>
        <v>ZKW-ZLU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-</v>
      </c>
      <c r="K232" s="97" t="str">
        <f>IF(SP_SUL!AD236="","*",SP_SUL!AD236)</f>
        <v>*</v>
      </c>
    </row>
    <row r="233" spans="2:11" hidden="1">
      <c r="B233" s="94" t="str">
        <f>IF(SP_SUL!Y237="","*",SP_SUL!Y237)</f>
        <v>SIM</v>
      </c>
      <c r="C233" s="95">
        <f>IF(SP_SUL!B237="","*",SP_SUL!B237)</f>
        <v>46063</v>
      </c>
      <c r="D233" s="94" t="str">
        <f>IF(SP_SUL!D237="","*",SP_SUL!D237)</f>
        <v>V89</v>
      </c>
      <c r="E233" s="94" t="str">
        <f>IF(SP_SUL!H237="","*",SP_SUL!H237)</f>
        <v>102ZKW2</v>
      </c>
      <c r="F233" s="100" t="str">
        <f>IF(SP_SUL!M237="","*",SP_SUL!M237)</f>
        <v>ZKW-ZLU</v>
      </c>
      <c r="G233" s="95" t="str">
        <f>IF(SP_SUL!I237="","*",SP_SUL!I237)</f>
        <v>102ZKW2</v>
      </c>
      <c r="H233" s="95" t="str">
        <f>IF(SP_SUL!AB237="","*",SP_SUL!AB237)</f>
        <v>FIXO</v>
      </c>
      <c r="I233" s="95" t="str">
        <f>IF(SP_SUL!AC237="","*",SP_SUL!AC237)</f>
        <v>*</v>
      </c>
      <c r="J233" s="96">
        <f>IF(SP_SUL!AA237="","*",SP_SUL!AA237)</f>
        <v>1</v>
      </c>
      <c r="K233" s="97">
        <f>IF(SP_SUL!AD237="","*",SP_SUL!AD237)</f>
        <v>0.35416666666666669</v>
      </c>
    </row>
    <row r="234" spans="2:11" hidden="1">
      <c r="B234" s="94" t="str">
        <f>IF(SP_SUL!Y238="","*",SP_SUL!Y238)</f>
        <v>OPORTUNIDADE</v>
      </c>
      <c r="C234" s="95">
        <f>IF(SP_SUL!B238="","*",SP_SUL!B238)</f>
        <v>46063</v>
      </c>
      <c r="D234" s="94" t="str">
        <f>IF(SP_SUL!D238="","*",SP_SUL!D238)</f>
        <v>W60</v>
      </c>
      <c r="E234" s="94" t="str">
        <f>IF(SP_SUL!H238="","*",SP_SUL!H238)</f>
        <v>ZEM1302</v>
      </c>
      <c r="F234" s="100" t="str">
        <f>IF(SP_SUL!M238="","*",SP_SUL!M238)</f>
        <v>ZLU-ZWI</v>
      </c>
      <c r="G234" s="95" t="str">
        <f>IF(SP_SUL!I238="","*",SP_SUL!I238)</f>
        <v>102ZKW2</v>
      </c>
      <c r="H234" s="95" t="str">
        <f>IF(SP_SUL!AB238="","*",SP_SUL!AB238)</f>
        <v>FIXO</v>
      </c>
      <c r="I234" s="95" t="str">
        <f>IF(SP_SUL!AC238="","*",SP_SUL!AC238)</f>
        <v>*</v>
      </c>
      <c r="J234" s="96">
        <f>IF(SP_SUL!AA238="","*",SP_SUL!AA238)</f>
        <v>1</v>
      </c>
      <c r="K234" s="97">
        <f>IF(SP_SUL!AD238="","*",SP_SUL!AD238)</f>
        <v>0.29166666666666669</v>
      </c>
    </row>
    <row r="235" spans="2:11" hidden="1">
      <c r="B235" s="94" t="str">
        <f>IF(SP_SUL!Y239="","*",SP_SUL!Y239)</f>
        <v>SIM</v>
      </c>
      <c r="C235" s="95">
        <f>IF(SP_SUL!B239="","*",SP_SUL!B239)</f>
        <v>46063</v>
      </c>
      <c r="D235" s="94" t="str">
        <f>IF(SP_SUL!D239="","*",SP_SUL!D239)</f>
        <v>A84</v>
      </c>
      <c r="E235" s="94" t="str">
        <f>IF(SP_SUL!H239="","*",SP_SUL!H239)</f>
        <v>ZWI1</v>
      </c>
      <c r="F235" s="100" t="str">
        <f>IF(SP_SUL!M239="","*",SP_SUL!M239)</f>
        <v>ZWI</v>
      </c>
      <c r="G235" s="95" t="str">
        <f>IF(SP_SUL!I239="","*",SP_SUL!I239)</f>
        <v>ZEV-069</v>
      </c>
      <c r="H235" s="95" t="str">
        <f>IF(SP_SUL!AB239="","*",SP_SUL!AB239)</f>
        <v>FIXO</v>
      </c>
      <c r="I235" s="95" t="str">
        <f>IF(SP_SUL!AC239="","*",SP_SUL!AC239)</f>
        <v>*</v>
      </c>
      <c r="J235" s="96">
        <f>IF(SP_SUL!AA239="","*",SP_SUL!AA239)</f>
        <v>1</v>
      </c>
      <c r="K235" s="97">
        <f>IF(SP_SUL!AD239="","*",SP_SUL!AD239)</f>
        <v>0.29166666666666669</v>
      </c>
    </row>
    <row r="236" spans="2:11" hidden="1">
      <c r="B236" s="94" t="str">
        <f>IF(SP_SUL!Y240="","*",SP_SUL!Y240)</f>
        <v>SIM</v>
      </c>
      <c r="C236" s="95">
        <f>IF(SP_SUL!B240="","*",SP_SUL!B240)</f>
        <v>46063</v>
      </c>
      <c r="D236" s="94" t="str">
        <f>IF(SP_SUL!D240="","*",SP_SUL!D240)</f>
        <v>MOD ZRB</v>
      </c>
      <c r="E236" s="94" t="str">
        <f>IF(SP_SUL!H240="","*",SP_SUL!H240)</f>
        <v>-</v>
      </c>
      <c r="F236" s="100" t="str">
        <f>IF(SP_SUL!M240="","*",SP_SUL!M240)</f>
        <v>ZRB-ZEV</v>
      </c>
      <c r="G236" s="95" t="str">
        <f>IF(SP_SUL!I240="","*",SP_SUL!I240)</f>
        <v>-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-</v>
      </c>
      <c r="K236" s="97" t="str">
        <f>IF(SP_SUL!AD240="","*",SP_SUL!AD240)</f>
        <v>*</v>
      </c>
    </row>
    <row r="237" spans="2:11" hidden="1">
      <c r="B237" s="94" t="str">
        <f>IF(SP_SUL!Y241="","*",SP_SUL!Y241)</f>
        <v>SIM</v>
      </c>
      <c r="C237" s="95">
        <f>IF(SP_SUL!B241="","*",SP_SUL!B241)</f>
        <v>46063</v>
      </c>
      <c r="D237" s="94" t="str">
        <f>IF(SP_SUL!D241="","*",SP_SUL!D241)</f>
        <v>W97</v>
      </c>
      <c r="E237" s="94" t="str">
        <f>IF(SP_SUL!H241="","*",SP_SUL!H241)</f>
        <v>ZEM1</v>
      </c>
      <c r="F237" s="100" t="str">
        <f>IF(SP_SUL!M241="","*",SP_SUL!M241)</f>
        <v>ZRB-ZEV</v>
      </c>
      <c r="G237" s="95" t="str">
        <f>IF(SP_SUL!I241="","*",SP_SUL!I241)</f>
        <v>ZEM1</v>
      </c>
      <c r="H237" s="95" t="str">
        <f>IF(SP_SUL!AB241="","*",SP_SUL!AB241)</f>
        <v>FIXO</v>
      </c>
      <c r="I237" s="95" t="str">
        <f>IF(SP_SUL!AC241="","*",SP_SUL!AC241)</f>
        <v>*</v>
      </c>
      <c r="J237" s="96">
        <f>IF(SP_SUL!AA241="","*",SP_SUL!AA241)</f>
        <v>1</v>
      </c>
      <c r="K237" s="97">
        <f>IF(SP_SUL!AD241="","*",SP_SUL!AD241)</f>
        <v>0.29166666666666669</v>
      </c>
    </row>
    <row r="238" spans="2:11" hidden="1">
      <c r="B238" s="94" t="str">
        <f>IF(SP_SUL!Y242="","*",SP_SUL!Y242)</f>
        <v>SIM</v>
      </c>
      <c r="C238" s="95">
        <f>IF(SP_SUL!B242="","*",SP_SUL!B242)</f>
        <v>46063</v>
      </c>
      <c r="D238" s="94" t="str">
        <f>IF(SP_SUL!D242="","*",SP_SUL!D242)</f>
        <v>V96</v>
      </c>
      <c r="E238" s="94" t="str">
        <f>IF(SP_SUL!H242="","*",SP_SUL!H242)</f>
        <v>K67ZEV2</v>
      </c>
      <c r="F238" s="100" t="str">
        <f>IF(SP_SUL!M242="","*",SP_SUL!M242)</f>
        <v>ZRB-ZEV</v>
      </c>
      <c r="G238" s="95" t="str">
        <f>IF(SP_SUL!I242="","*",SP_SUL!I242)</f>
        <v>K67ZEV2</v>
      </c>
      <c r="H238" s="95" t="str">
        <f>IF(SP_SUL!AB242="","*",SP_SUL!AB242)</f>
        <v>FIXO</v>
      </c>
      <c r="I238" s="95" t="str">
        <f>IF(SP_SUL!AC242="","*",SP_SUL!AC242)</f>
        <v>*</v>
      </c>
      <c r="J238" s="96">
        <f>IF(SP_SUL!AA242="","*",SP_SUL!AA242)</f>
        <v>1</v>
      </c>
      <c r="K238" s="97">
        <f>IF(SP_SUL!AD242="","*",SP_SUL!AD242)</f>
        <v>0.29166666666666669</v>
      </c>
    </row>
    <row r="239" spans="2:11" hidden="1">
      <c r="B239" s="94" t="str">
        <f>IF(SP_SUL!Y243="","*",SP_SUL!Y243)</f>
        <v>SIM</v>
      </c>
      <c r="C239" s="95">
        <f>IF(SP_SUL!B243="","*",SP_SUL!B243)</f>
        <v>46063</v>
      </c>
      <c r="D239" s="94" t="str">
        <f>IF(SP_SUL!D243="","*",SP_SUL!D243)</f>
        <v>WAGNER (TP-903)</v>
      </c>
      <c r="E239" s="94" t="str">
        <f>IF(SP_SUL!H243="","*",SP_SUL!H243)</f>
        <v>-</v>
      </c>
      <c r="F239" s="100" t="str">
        <f>IF(SP_SUL!M243="","*",SP_SUL!M243)</f>
        <v>ZRB-ZEV</v>
      </c>
      <c r="G239" s="95" t="str">
        <f>IF(SP_SUL!I243="","*",SP_SUL!I243)</f>
        <v>-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-</v>
      </c>
      <c r="K239" s="97" t="str">
        <f>IF(SP_SUL!AD243="","*",SP_SUL!AD243)</f>
        <v>*</v>
      </c>
    </row>
    <row r="240" spans="2:11" hidden="1">
      <c r="B240" s="94" t="str">
        <f>IF(SP_SUL!Y244="","*",SP_SUL!Y244)</f>
        <v>SIM</v>
      </c>
      <c r="C240" s="95">
        <f>IF(SP_SUL!B244="","*",SP_SUL!B244)</f>
        <v>46063</v>
      </c>
      <c r="D240" s="94" t="str">
        <f>IF(SP_SUL!D244="","*",SP_SUL!D244)</f>
        <v>CAIQUE (TMA-677)</v>
      </c>
      <c r="E240" s="94" t="str">
        <f>IF(SP_SUL!H244="","*",SP_SUL!H244)</f>
        <v>-</v>
      </c>
      <c r="F240" s="100" t="str">
        <f>IF(SP_SUL!M244="","*",SP_SUL!M244)</f>
        <v>ZRB-ZEV</v>
      </c>
      <c r="G240" s="95" t="str">
        <f>IF(SP_SUL!I244="","*",SP_SUL!I244)</f>
        <v>-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-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SIM</v>
      </c>
      <c r="C242" s="95">
        <f>IF(SP_SUL!B246="","*",SP_SUL!B246)</f>
        <v>46063</v>
      </c>
      <c r="D242" s="94" t="str">
        <f>IF(SP_SUL!D246="","*",SP_SUL!D246)</f>
        <v>MODERNIZAÇÃO SERRA</v>
      </c>
      <c r="E242" s="94" t="str">
        <f>IF(SP_SUL!H246="","*",SP_SUL!H246)</f>
        <v>-</v>
      </c>
      <c r="F242" s="100" t="str">
        <f>IF(SP_SUL!M246="","*",SP_SUL!M246)</f>
        <v>ZEZ-ZXW</v>
      </c>
      <c r="G242" s="95" t="str">
        <f>IF(SP_SUL!I246="","*",SP_SUL!I246)</f>
        <v>-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SIM</v>
      </c>
      <c r="C243" s="95">
        <f>IF(SP_SUL!B247="","*",SP_SUL!B247)</f>
        <v>46063</v>
      </c>
      <c r="D243" s="94" t="str">
        <f>IF(SP_SUL!D247="","*",SP_SUL!D247)</f>
        <v>W61</v>
      </c>
      <c r="E243" s="94" t="str">
        <f>IF(SP_SUL!H247="","*",SP_SUL!H247)</f>
        <v>K67ZEV-1</v>
      </c>
      <c r="F243" s="100" t="str">
        <f>IF(SP_SUL!M247="","*",SP_SUL!M247)</f>
        <v>ZEZ-ZXW</v>
      </c>
      <c r="G243" s="95" t="str">
        <f>IF(SP_SUL!I247="","*",SP_SUL!I247)</f>
        <v>K67ZEV-1</v>
      </c>
      <c r="H243" s="95" t="str">
        <f>IF(SP_SUL!AB247="","*",SP_SUL!AB247)</f>
        <v>FIXO</v>
      </c>
      <c r="I243" s="95" t="str">
        <f>IF(SP_SUL!AC247="","*",SP_SUL!AC247)</f>
        <v>*</v>
      </c>
      <c r="J243" s="96">
        <f>IF(SP_SUL!AA247="","*",SP_SUL!AA247)</f>
        <v>1</v>
      </c>
      <c r="K243" s="97">
        <f>IF(SP_SUL!AD247="","*",SP_SUL!AD247)</f>
        <v>0.29166666666666669</v>
      </c>
    </row>
    <row r="244" spans="2:11" hidden="1">
      <c r="B244" s="94" t="str">
        <f>IF(SP_SUL!Y248="","*",SP_SUL!Y248)</f>
        <v>SIM</v>
      </c>
      <c r="C244" s="95">
        <f>IF(SP_SUL!B248="","*",SP_SUL!B248)</f>
        <v>46063</v>
      </c>
      <c r="D244" s="94" t="str">
        <f>IF(SP_SUL!D248="","*",SP_SUL!D248)</f>
        <v>V85</v>
      </c>
      <c r="E244" s="94" t="str">
        <f>IF(SP_SUL!H248="","*",SP_SUL!H248)</f>
        <v>K67ZEV-1</v>
      </c>
      <c r="F244" s="100" t="str">
        <f>IF(SP_SUL!M248="","*",SP_SUL!M248)</f>
        <v>ZEZ-ZXW</v>
      </c>
      <c r="G244" s="95" t="str">
        <f>IF(SP_SUL!I248="","*",SP_SUL!I248)</f>
        <v>K67ZEV-1</v>
      </c>
      <c r="H244" s="95" t="str">
        <f>IF(SP_SUL!AB248="","*",SP_SUL!AB248)</f>
        <v>FIXO</v>
      </c>
      <c r="I244" s="95" t="str">
        <f>IF(SP_SUL!AC248="","*",SP_SUL!AC248)</f>
        <v>*</v>
      </c>
      <c r="J244" s="96">
        <f>IF(SP_SUL!AA248="","*",SP_SUL!AA248)</f>
        <v>1</v>
      </c>
      <c r="K244" s="97">
        <f>IF(SP_SUL!AD248="","*",SP_SUL!AD248)</f>
        <v>0.29166666666666669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SIM</v>
      </c>
      <c r="C246" s="95">
        <f>IF(SP_SUL!B250="","*",SP_SUL!B250)</f>
        <v>46063</v>
      </c>
      <c r="D246" s="94" t="str">
        <f>IF(SP_SUL!D250="","*",SP_SUL!D250)</f>
        <v>MODERNIZAÇÃO SERRA</v>
      </c>
      <c r="E246" s="94" t="str">
        <f>IF(SP_SUL!H250="","*",SP_SUL!H250)</f>
        <v>-</v>
      </c>
      <c r="F246" s="100" t="str">
        <f>IF(SP_SUL!M250="","*",SP_SUL!M250)</f>
        <v>ZGP-ZPT</v>
      </c>
      <c r="G246" s="95" t="str">
        <f>IF(SP_SUL!I250="","*",SP_SUL!I250)</f>
        <v>-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-</v>
      </c>
      <c r="K246" s="97" t="str">
        <f>IF(SP_SUL!AD250="","*",SP_SUL!AD250)</f>
        <v>*</v>
      </c>
    </row>
    <row r="247" spans="2:11" hidden="1">
      <c r="B247" s="94" t="str">
        <f>IF(SP_SUL!Y251="","*",SP_SUL!Y251)</f>
        <v>SIM</v>
      </c>
      <c r="C247" s="95">
        <f>IF(SP_SUL!B251="","*",SP_SUL!B251)</f>
        <v>46063</v>
      </c>
      <c r="D247" s="94" t="str">
        <f>IF(SP_SUL!D251="","*",SP_SUL!D251)</f>
        <v>W62</v>
      </c>
      <c r="E247" s="94" t="str">
        <f>IF(SP_SUL!H251="","*",SP_SUL!H251)</f>
        <v>ZPT1051</v>
      </c>
      <c r="F247" s="100" t="str">
        <f>IF(SP_SUL!M251="","*",SP_SUL!M251)</f>
        <v>ZGP</v>
      </c>
      <c r="G247" s="95" t="str">
        <f>IF(SP_SUL!I251="","*",SP_SUL!I251)</f>
        <v>ZPTZDR</v>
      </c>
      <c r="H247" s="95" t="str">
        <f>IF(SP_SUL!AB251="","*",SP_SUL!AB251)</f>
        <v>FIXO</v>
      </c>
      <c r="I247" s="95" t="str">
        <f>IF(SP_SUL!AC251="","*",SP_SUL!AC251)</f>
        <v>*</v>
      </c>
      <c r="J247" s="96">
        <f>IF(SP_SUL!AA251="","*",SP_SUL!AA251)</f>
        <v>1</v>
      </c>
      <c r="K247" s="97">
        <f>IF(SP_SUL!AD251="","*",SP_SUL!AD251)</f>
        <v>0.29166666666666669</v>
      </c>
    </row>
    <row r="248" spans="2:11" hidden="1">
      <c r="B248" s="94" t="str">
        <f>IF(SP_SUL!Y252="","*",SP_SUL!Y252)</f>
        <v>OPORTUNIDADE</v>
      </c>
      <c r="C248" s="95">
        <f>IF(SP_SUL!B252="","*",SP_SUL!B252)</f>
        <v>46063</v>
      </c>
      <c r="D248" s="94" t="str">
        <f>IF(SP_SUL!D252="","*",SP_SUL!D252)</f>
        <v>DIEGO (TF-42)</v>
      </c>
      <c r="E248" s="94" t="str">
        <f>IF(SP_SUL!H252="","*",SP_SUL!H252)</f>
        <v>-</v>
      </c>
      <c r="F248" s="100" t="str">
        <f>IF(SP_SUL!M252="","*",SP_SUL!M252)</f>
        <v>PAT-ZGM</v>
      </c>
      <c r="G248" s="95" t="str">
        <f>IF(SP_SUL!I252="","*",SP_SUL!I252)</f>
        <v>-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-</v>
      </c>
      <c r="K248" s="97" t="str">
        <f>IF(SP_SUL!AD252="","*",SP_SUL!AD252)</f>
        <v>*</v>
      </c>
    </row>
    <row r="249" spans="2:11" hidden="1">
      <c r="B249" s="94" t="str">
        <f>IF(SP_SUL!Y253="","*",SP_SUL!Y253)</f>
        <v>OPORTUNIDADE</v>
      </c>
      <c r="C249" s="95">
        <f>IF(SP_SUL!B253="","*",SP_SUL!B253)</f>
        <v>46063</v>
      </c>
      <c r="D249" s="94" t="str">
        <f>IF(SP_SUL!D253="","*",SP_SUL!D253)</f>
        <v>EXPANSÃO TURMA 1</v>
      </c>
      <c r="E249" s="94" t="str">
        <f>IF(SP_SUL!H253="","*",SP_SUL!H253)</f>
        <v>-</v>
      </c>
      <c r="F249" s="100" t="str">
        <f>IF(SP_SUL!M253="","*",SP_SUL!M253)</f>
        <v>ZZV-ZPG</v>
      </c>
      <c r="G249" s="95" t="str">
        <f>IF(SP_SUL!I253="","*",SP_SUL!I253)</f>
        <v>-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-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*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-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OPORTUNIDADE</v>
      </c>
      <c r="C252" s="95">
        <f>IF(SP_SUL!B256="","*",SP_SUL!B256)</f>
        <v>46064</v>
      </c>
      <c r="D252" s="94" t="str">
        <f>IF(SP_SUL!D256="","*",SP_SUL!D256)</f>
        <v>EXPANSÃO TURMA 1</v>
      </c>
      <c r="E252" s="94" t="str">
        <f>IF(SP_SUL!H256="","*",SP_SUL!H256)</f>
        <v>-</v>
      </c>
      <c r="F252" s="100" t="str">
        <f>IF(SP_SUL!M256="","*",SP_SUL!M256)</f>
        <v>ZCD</v>
      </c>
      <c r="G252" s="95" t="str">
        <f>IF(SP_SUL!I256="","*",SP_SUL!I256)</f>
        <v>-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OPORTUNIDADE</v>
      </c>
      <c r="C253" s="95">
        <f>IF(SP_SUL!B257="","*",SP_SUL!B257)</f>
        <v>46064</v>
      </c>
      <c r="D253" s="94" t="str">
        <f>IF(SP_SUL!D257="","*",SP_SUL!D257)</f>
        <v>KLECIO (TP-699)</v>
      </c>
      <c r="E253" s="94" t="str">
        <f>IF(SP_SUL!H257="","*",SP_SUL!H257)</f>
        <v>-</v>
      </c>
      <c r="F253" s="100" t="str">
        <f>IF(SP_SUL!M257="","*",SP_SUL!M257)</f>
        <v>ZRX-ZRQ</v>
      </c>
      <c r="G253" s="95" t="str">
        <f>IF(SP_SUL!I257="","*",SP_SUL!I257)</f>
        <v>-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W58</v>
      </c>
      <c r="E254" s="94">
        <f>IF(SP_SUL!H258="","*",SP_SUL!H258)</f>
        <v>106109</v>
      </c>
      <c r="F254" s="100" t="str">
        <f>IF(SP_SUL!M258="","*",SP_SUL!M258)</f>
        <v>ZBM-ZHO</v>
      </c>
      <c r="G254" s="95">
        <f>IF(SP_SUL!I258="","*",SP_SUL!I258)</f>
        <v>106109</v>
      </c>
      <c r="H254" s="95" t="str">
        <f>IF(SP_SUL!AB258="","*",SP_SUL!AB258)</f>
        <v>FIXO + ESCALA</v>
      </c>
      <c r="I254" s="95" t="str">
        <f>IF(SP_SUL!AC258="","*",SP_SUL!AC258)</f>
        <v>-</v>
      </c>
      <c r="J254" s="96">
        <f>IF(SP_SUL!AA258="","*",SP_SUL!AA258)</f>
        <v>2</v>
      </c>
      <c r="K254" s="97">
        <f>IF(SP_SUL!AD258="","*",SP_SUL!AD258)</f>
        <v>0.29166666666666669</v>
      </c>
    </row>
    <row r="255" spans="2:11" hidden="1">
      <c r="B255" s="94" t="str">
        <f>IF(SP_SUL!Y259="","*",SP_SUL!Y259)</f>
        <v>OPORTUNIDADE</v>
      </c>
      <c r="C255" s="95">
        <f>IF(SP_SUL!B259="","*",SP_SUL!B259)</f>
        <v>46064</v>
      </c>
      <c r="D255" s="94" t="str">
        <f>IF(SP_SUL!D259="","*",SP_SUL!D259)</f>
        <v>E42</v>
      </c>
      <c r="E255" s="94" t="str">
        <f>IF(SP_SUL!H259="","*",SP_SUL!H259)</f>
        <v>ZBV3</v>
      </c>
      <c r="F255" s="100" t="str">
        <f>IF(SP_SUL!M259="","*",SP_SUL!M259)</f>
        <v>ZBM</v>
      </c>
      <c r="G255" s="95" t="str">
        <f>IF(SP_SUL!I259="","*",SP_SUL!I259)</f>
        <v>ZBV3</v>
      </c>
      <c r="H255" s="95" t="str">
        <f>IF(SP_SUL!AB259="","*",SP_SUL!AB259)</f>
        <v>FIXO + ESCALA</v>
      </c>
      <c r="I255" s="95" t="str">
        <f>IF(SP_SUL!AC259="","*",SP_SUL!AC259)</f>
        <v>AGD ACIONAMENTO PCM</v>
      </c>
      <c r="J255" s="96" t="str">
        <f>IF(SP_SUL!AA259="","*",SP_SUL!AA259)</f>
        <v>2 Lucas + Escala</v>
      </c>
      <c r="K255" s="97">
        <f>IF(SP_SUL!AD259="","*",SP_SUL!AD259)</f>
        <v>0.41666666666666669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OPORTUNIDADE</v>
      </c>
      <c r="C257" s="95">
        <f>IF(SP_SUL!B261="","*",SP_SUL!B261)</f>
        <v>46064</v>
      </c>
      <c r="D257" s="94" t="str">
        <f>IF(SP_SUL!D261="","*",SP_SUL!D261)</f>
        <v>EDSON (TP-780)</v>
      </c>
      <c r="E257" s="94" t="str">
        <f>IF(SP_SUL!H261="","*",SP_SUL!H261)</f>
        <v>-</v>
      </c>
      <c r="F257" s="100" t="str">
        <f>IF(SP_SUL!M261="","*",SP_SUL!M261)</f>
        <v>ZDS-ZQB</v>
      </c>
      <c r="G257" s="95" t="str">
        <f>IF(SP_SUL!I261="","*",SP_SUL!I261)</f>
        <v>-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SIM</v>
      </c>
      <c r="C258" s="95">
        <f>IF(SP_SUL!B262="","*",SP_SUL!B262)</f>
        <v>46064</v>
      </c>
      <c r="D258" s="94" t="str">
        <f>IF(SP_SUL!D262="","*",SP_SUL!D262)</f>
        <v>V93</v>
      </c>
      <c r="E258" s="94" t="str">
        <f>IF(SP_SUL!H262="","*",SP_SUL!H262)</f>
        <v>ZYU1</v>
      </c>
      <c r="F258" s="100" t="str">
        <f>IF(SP_SUL!M262="","*",SP_SUL!M262)</f>
        <v>ZYU-ZST</v>
      </c>
      <c r="G258" s="95" t="str">
        <f>IF(SP_SUL!I262="","*",SP_SUL!I262)</f>
        <v>ZYU1</v>
      </c>
      <c r="H258" s="95" t="str">
        <f>IF(SP_SUL!AB262="","*",SP_SUL!AB262)</f>
        <v>ESCALA</v>
      </c>
      <c r="I258" s="95" t="str">
        <f>IF(SP_SUL!AC262="","*",SP_SUL!AC262)</f>
        <v>*</v>
      </c>
      <c r="J258" s="96">
        <f>IF(SP_SUL!AA262="","*",SP_SUL!AA262)</f>
        <v>1</v>
      </c>
      <c r="K258" s="97">
        <f>IF(SP_SUL!AD262="","*",SP_SUL!AD262)</f>
        <v>0.29166666666666669</v>
      </c>
    </row>
    <row r="259" spans="2:11" hidden="1">
      <c r="B259" s="94" t="str">
        <f>IF(SP_SUL!Y263="","*",SP_SUL!Y263)</f>
        <v>OPORTUNIDADE</v>
      </c>
      <c r="C259" s="95">
        <f>IF(SP_SUL!B263="","*",SP_SUL!B263)</f>
        <v>46064</v>
      </c>
      <c r="D259" s="94" t="str">
        <f>IF(SP_SUL!D263="","*",SP_SUL!D263)</f>
        <v>ROGÉRIO (TP-730)</v>
      </c>
      <c r="E259" s="94" t="str">
        <f>IF(SP_SUL!H263="","*",SP_SUL!H263)</f>
        <v>-</v>
      </c>
      <c r="F259" s="100" t="str">
        <f>IF(SP_SUL!M263="","*",SP_SUL!M263)</f>
        <v>ZYU-ZST</v>
      </c>
      <c r="G259" s="95" t="str">
        <f>IF(SP_SUL!I263="","*",SP_SUL!I263)</f>
        <v>-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-</v>
      </c>
      <c r="K259" s="97" t="str">
        <f>IF(SP_SUL!AD263="","*",SP_SUL!AD263)</f>
        <v>*</v>
      </c>
    </row>
    <row r="260" spans="2:11" hidden="1">
      <c r="B260" s="94" t="str">
        <f>IF(SP_SUL!Y264="","*",SP_SUL!Y264)</f>
        <v>OPORTUNIDADE</v>
      </c>
      <c r="C260" s="95">
        <f>IF(SP_SUL!B264="","*",SP_SUL!B264)</f>
        <v>46064</v>
      </c>
      <c r="D260" s="94" t="str">
        <f>IF(SP_SUL!D264="","*",SP_SUL!D264)</f>
        <v>W59</v>
      </c>
      <c r="E260" s="94" t="str">
        <f>IF(SP_SUL!H264="","*",SP_SUL!H264)</f>
        <v>ZYU1</v>
      </c>
      <c r="F260" s="100" t="str">
        <f>IF(SP_SUL!M264="","*",SP_SUL!M264)</f>
        <v>ZYU</v>
      </c>
      <c r="G260" s="95" t="str">
        <f>IF(SP_SUL!I264="","*",SP_SUL!I264)</f>
        <v>ZYU1</v>
      </c>
      <c r="H260" s="95" t="str">
        <f>IF(SP_SUL!AB264="","*",SP_SUL!AB264)</f>
        <v>FIXO</v>
      </c>
      <c r="I260" s="95" t="str">
        <f>IF(SP_SUL!AC264="","*",SP_SUL!AC264)</f>
        <v>*</v>
      </c>
      <c r="J260" s="96">
        <f>IF(SP_SUL!AA264="","*",SP_SUL!AA264)</f>
        <v>1</v>
      </c>
      <c r="K260" s="97">
        <f>IF(SP_SUL!AD264="","*",SP_SUL!AD264)</f>
        <v>0.29166666666666669</v>
      </c>
    </row>
    <row r="261" spans="2:11" hidden="1">
      <c r="B261" s="94" t="str">
        <f>IF(SP_SUL!Y265="","*",SP_SUL!Y265)</f>
        <v>OPORTUNIDADE</v>
      </c>
      <c r="C261" s="95">
        <f>IF(SP_SUL!B265="","*",SP_SUL!B265)</f>
        <v>46064</v>
      </c>
      <c r="D261" s="94" t="str">
        <f>IF(SP_SUL!D265="","*",SP_SUL!D265)</f>
        <v>ROBSON (TP-729)</v>
      </c>
      <c r="E261" s="94" t="str">
        <f>IF(SP_SUL!H265="","*",SP_SUL!H265)</f>
        <v>-</v>
      </c>
      <c r="F261" s="100" t="str">
        <f>IF(SP_SUL!M265="","*",SP_SUL!M265)</f>
        <v>ZDY-ZFY</v>
      </c>
      <c r="G261" s="95" t="str">
        <f>IF(SP_SUL!I265="","*",SP_SUL!I265)</f>
        <v>-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OPORTUNIDADE</v>
      </c>
      <c r="C263" s="95">
        <f>IF(SP_SUL!B267="","*",SP_SUL!B267)</f>
        <v>46064</v>
      </c>
      <c r="D263" s="94" t="str">
        <f>IF(SP_SUL!D267="","*",SP_SUL!D267)</f>
        <v>E17</v>
      </c>
      <c r="E263" s="94" t="str">
        <f>IF(SP_SUL!H267="","*",SP_SUL!H267)</f>
        <v>102ZKW2</v>
      </c>
      <c r="F263" s="100" t="str">
        <f>IF(SP_SUL!M267="","*",SP_SUL!M267)</f>
        <v>ZKW-ZLU</v>
      </c>
      <c r="G263" s="95" t="str">
        <f>IF(SP_SUL!I267="","*",SP_SUL!I267)</f>
        <v>102ZKW2</v>
      </c>
      <c r="H263" s="95" t="str">
        <f>IF(SP_SUL!AB267="","*",SP_SUL!AB267)</f>
        <v>FIXO</v>
      </c>
      <c r="I263" s="95" t="str">
        <f>IF(SP_SUL!AC267="","*",SP_SUL!AC267)</f>
        <v>*</v>
      </c>
      <c r="J263" s="96">
        <f>IF(SP_SUL!AA267="","*",SP_SUL!AA267)</f>
        <v>1</v>
      </c>
      <c r="K263" s="97">
        <f>IF(SP_SUL!AD267="","*",SP_SUL!AD267)</f>
        <v>0.35416666666666669</v>
      </c>
    </row>
    <row r="264" spans="2:11" hidden="1">
      <c r="B264" s="94" t="str">
        <f>IF(SP_SUL!Y268="","*",SP_SUL!Y268)</f>
        <v>OPORTUNIDADE</v>
      </c>
      <c r="C264" s="95">
        <f>IF(SP_SUL!B268="","*",SP_SUL!B268)</f>
        <v>46064</v>
      </c>
      <c r="D264" s="94" t="str">
        <f>IF(SP_SUL!D268="","*",SP_SUL!D268)</f>
        <v>EDSON (TP-719)</v>
      </c>
      <c r="E264" s="94" t="str">
        <f>IF(SP_SUL!H268="","*",SP_SUL!H268)</f>
        <v>-</v>
      </c>
      <c r="F264" s="100" t="str">
        <f>IF(SP_SUL!M268="","*",SP_SUL!M268)</f>
        <v>ZKW-ZLU</v>
      </c>
      <c r="G264" s="95" t="str">
        <f>IF(SP_SUL!I268="","*",SP_SUL!I268)</f>
        <v>-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-</v>
      </c>
      <c r="K264" s="97" t="str">
        <f>IF(SP_SUL!AD268="","*",SP_SUL!AD268)</f>
        <v>*</v>
      </c>
    </row>
    <row r="265" spans="2:11" hidden="1">
      <c r="B265" s="94" t="str">
        <f>IF(SP_SUL!Y269="","*",SP_SUL!Y269)</f>
        <v>OPORTUNIDADE</v>
      </c>
      <c r="C265" s="95">
        <f>IF(SP_SUL!B269="","*",SP_SUL!B269)</f>
        <v>46064</v>
      </c>
      <c r="D265" s="94" t="str">
        <f>IF(SP_SUL!D269="","*",SP_SUL!D269)</f>
        <v>CLEBISON (TP-728)</v>
      </c>
      <c r="E265" s="94" t="str">
        <f>IF(SP_SUL!H269="","*",SP_SUL!H269)</f>
        <v>-</v>
      </c>
      <c r="F265" s="100" t="str">
        <f>IF(SP_SUL!M269="","*",SP_SUL!M269)</f>
        <v>ZKW-ZLU</v>
      </c>
      <c r="G265" s="95" t="str">
        <f>IF(SP_SUL!I269="","*",SP_SUL!I269)</f>
        <v>-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-</v>
      </c>
      <c r="K265" s="97" t="str">
        <f>IF(SP_SUL!AD269="","*",SP_SUL!AD269)</f>
        <v>*</v>
      </c>
    </row>
    <row r="266" spans="2:11" hidden="1">
      <c r="B266" s="94" t="str">
        <f>IF(SP_SUL!Y270="","*",SP_SUL!Y270)</f>
        <v>OPORTUNIDADE</v>
      </c>
      <c r="C266" s="95">
        <f>IF(SP_SUL!B270="","*",SP_SUL!B270)</f>
        <v>46064</v>
      </c>
      <c r="D266" s="94" t="str">
        <f>IF(SP_SUL!D270="","*",SP_SUL!D270)</f>
        <v>ISMAEL(TP-726)</v>
      </c>
      <c r="E266" s="94" t="str">
        <f>IF(SP_SUL!H270="","*",SP_SUL!H270)</f>
        <v>*</v>
      </c>
      <c r="F266" s="100" t="str">
        <f>IF(SP_SUL!M270="","*",SP_SUL!M270)</f>
        <v>ZKW-ZLU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-</v>
      </c>
      <c r="K266" s="97" t="str">
        <f>IF(SP_SUL!AD270="","*",SP_SUL!AD270)</f>
        <v>*</v>
      </c>
    </row>
    <row r="267" spans="2:11" hidden="1">
      <c r="B267" s="94" t="str">
        <f>IF(SP_SUL!Y271="","*",SP_SUL!Y271)</f>
        <v>OPORTUNIDADE</v>
      </c>
      <c r="C267" s="95">
        <f>IF(SP_SUL!B271="","*",SP_SUL!B271)</f>
        <v>46064</v>
      </c>
      <c r="D267" s="94" t="str">
        <f>IF(SP_SUL!D271="","*",SP_SUL!D271)</f>
        <v>V89</v>
      </c>
      <c r="E267" s="94" t="str">
        <f>IF(SP_SUL!H271="","*",SP_SUL!H271)</f>
        <v>102ZKW2</v>
      </c>
      <c r="F267" s="100" t="str">
        <f>IF(SP_SUL!M271="","*",SP_SUL!M271)</f>
        <v>ZKW-ZLU</v>
      </c>
      <c r="G267" s="95" t="str">
        <f>IF(SP_SUL!I271="","*",SP_SUL!I271)</f>
        <v>102ZKW2</v>
      </c>
      <c r="H267" s="95" t="str">
        <f>IF(SP_SUL!AB271="","*",SP_SUL!AB271)</f>
        <v>FIXO</v>
      </c>
      <c r="I267" s="95" t="str">
        <f>IF(SP_SUL!AC271="","*",SP_SUL!AC271)</f>
        <v>*</v>
      </c>
      <c r="J267" s="96">
        <f>IF(SP_SUL!AA271="","*",SP_SUL!AA271)</f>
        <v>1</v>
      </c>
      <c r="K267" s="97">
        <f>IF(SP_SUL!AD271="","*",SP_SUL!AD271)</f>
        <v>0.35416666666666669</v>
      </c>
    </row>
    <row r="268" spans="2:11" hidden="1">
      <c r="B268" s="94" t="str">
        <f>IF(SP_SUL!Y272="","*",SP_SUL!Y272)</f>
        <v>OPORTUNIDADE</v>
      </c>
      <c r="C268" s="95">
        <f>IF(SP_SUL!B272="","*",SP_SUL!B272)</f>
        <v>46064</v>
      </c>
      <c r="D268" s="94" t="str">
        <f>IF(SP_SUL!D272="","*",SP_SUL!D272)</f>
        <v>W60</v>
      </c>
      <c r="E268" s="94" t="str">
        <f>IF(SP_SUL!H272="","*",SP_SUL!H272)</f>
        <v>ZEM1302</v>
      </c>
      <c r="F268" s="100" t="str">
        <f>IF(SP_SUL!M272="","*",SP_SUL!M272)</f>
        <v>ZLU-ZWI</v>
      </c>
      <c r="G268" s="95" t="str">
        <f>IF(SP_SUL!I272="","*",SP_SUL!I272)</f>
        <v>102ZKW2</v>
      </c>
      <c r="H268" s="95" t="str">
        <f>IF(SP_SUL!AB272="","*",SP_SUL!AB272)</f>
        <v>FIXO</v>
      </c>
      <c r="I268" s="95" t="str">
        <f>IF(SP_SUL!AC272="","*",SP_SUL!AC272)</f>
        <v>*</v>
      </c>
      <c r="J268" s="96">
        <f>IF(SP_SUL!AA272="","*",SP_SUL!AA272)</f>
        <v>1</v>
      </c>
      <c r="K268" s="97">
        <f>IF(SP_SUL!AD272="","*",SP_SUL!AD272)</f>
        <v>0.29166666666666669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OPORTUNIDADE</v>
      </c>
      <c r="C270" s="95">
        <f>IF(SP_SUL!B274="","*",SP_SUL!B274)</f>
        <v>46064</v>
      </c>
      <c r="D270" s="94" t="str">
        <f>IF(SP_SUL!D274="","*",SP_SUL!D274)</f>
        <v>CAIQUE (TMA-677)</v>
      </c>
      <c r="E270" s="94" t="str">
        <f>IF(SP_SUL!H274="","*",SP_SUL!H274)</f>
        <v>-</v>
      </c>
      <c r="F270" s="100" t="str">
        <f>IF(SP_SUL!M274="","*",SP_SUL!M274)</f>
        <v>ZWI-ZEM</v>
      </c>
      <c r="G270" s="95" t="str">
        <f>IF(SP_SUL!I274="","*",SP_SUL!I274)</f>
        <v>-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OPORTUNIDADE</v>
      </c>
      <c r="C271" s="95">
        <f>IF(SP_SUL!B275="","*",SP_SUL!B275)</f>
        <v>46064</v>
      </c>
      <c r="D271" s="94" t="str">
        <f>IF(SP_SUL!D275="","*",SP_SUL!D275)</f>
        <v>ADENISON (TP-810)</v>
      </c>
      <c r="E271" s="94" t="str">
        <f>IF(SP_SUL!H275="","*",SP_SUL!H275)</f>
        <v>-</v>
      </c>
      <c r="F271" s="100" t="str">
        <f>IF(SP_SUL!M275="","*",SP_SUL!M275)</f>
        <v>ZWI-ZEM</v>
      </c>
      <c r="G271" s="95" t="str">
        <f>IF(SP_SUL!I275="","*",SP_SUL!I275)</f>
        <v>-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FIXO</v>
      </c>
      <c r="I272" s="95" t="str">
        <f>IF(SP_SUL!AC276="","*",SP_SUL!AC276)</f>
        <v>*</v>
      </c>
      <c r="J272" s="96">
        <f>IF(SP_SUL!AA276="","*",SP_SUL!AA276)</f>
        <v>1</v>
      </c>
      <c r="K272" s="97">
        <f>IF(SP_SUL!AD276="","*",SP_SUL!AD276)</f>
        <v>0.3125</v>
      </c>
    </row>
    <row r="273" spans="2:11" hidden="1">
      <c r="B273" s="94" t="str">
        <f>IF(SP_SUL!Y277="","*",SP_SUL!Y277)</f>
        <v>OPORTUNIDADE</v>
      </c>
      <c r="C273" s="95">
        <f>IF(SP_SUL!B277="","*",SP_SUL!B277)</f>
        <v>46064</v>
      </c>
      <c r="D273" s="94" t="str">
        <f>IF(SP_SUL!D277="","*",SP_SUL!D277)</f>
        <v>W95</v>
      </c>
      <c r="E273" s="94" t="str">
        <f>IF(SP_SUL!H277="","*",SP_SUL!H277)</f>
        <v>Z3ZEV</v>
      </c>
      <c r="F273" s="100" t="str">
        <f>IF(SP_SUL!M277="","*",SP_SUL!M277)</f>
        <v>ZEV-ZTP</v>
      </c>
      <c r="G273" s="95" t="str">
        <f>IF(SP_SUL!I277="","*",SP_SUL!I277)</f>
        <v>ZPT</v>
      </c>
      <c r="H273" s="95" t="str">
        <f>IF(SP_SUL!AB277="","*",SP_SUL!AB277)</f>
        <v>FIXO</v>
      </c>
      <c r="I273" s="95" t="str">
        <f>IF(SP_SUL!AC277="","*",SP_SUL!AC277)</f>
        <v>*</v>
      </c>
      <c r="J273" s="96">
        <f>IF(SP_SUL!AA277="","*",SP_SUL!AA277)</f>
        <v>1</v>
      </c>
      <c r="K273" s="97">
        <f>IF(SP_SUL!AD277="","*",SP_SUL!AD277)</f>
        <v>0.29166666666666669</v>
      </c>
    </row>
    <row r="274" spans="2:11" hidden="1">
      <c r="B274" s="94" t="str">
        <f>IF(SP_SUL!Y278="","*",SP_SUL!Y278)</f>
        <v>SIM</v>
      </c>
      <c r="C274" s="95">
        <f>IF(SP_SUL!B278="","*",SP_SUL!B278)</f>
        <v>46064</v>
      </c>
      <c r="D274" s="94" t="str">
        <f>IF(SP_SUL!D278="","*",SP_SUL!D278)</f>
        <v>A84</v>
      </c>
      <c r="E274" s="94" t="str">
        <f>IF(SP_SUL!H278="","*",SP_SUL!H278)</f>
        <v>ZEV-2</v>
      </c>
      <c r="F274" s="100" t="str">
        <f>IF(SP_SUL!M278="","*",SP_SUL!M278)</f>
        <v>ZEV-ZPT</v>
      </c>
      <c r="G274" s="95" t="str">
        <f>IF(SP_SUL!I278="","*",SP_SUL!I278)</f>
        <v>ZPT109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-</v>
      </c>
      <c r="K274" s="97" t="str">
        <f>IF(SP_SUL!AD278="","*",SP_SUL!AD278)</f>
        <v>*</v>
      </c>
    </row>
    <row r="275" spans="2:11" hidden="1">
      <c r="B275" s="94" t="str">
        <f>IF(SP_SUL!Y279="","*",SP_SUL!Y279)</f>
        <v>OPORTUNIDADE</v>
      </c>
      <c r="C275" s="95">
        <f>IF(SP_SUL!B279="","*",SP_SUL!B279)</f>
        <v>46064</v>
      </c>
      <c r="D275" s="94" t="str">
        <f>IF(SP_SUL!D279="","*",SP_SUL!D279)</f>
        <v>DIEGO (TF-42)</v>
      </c>
      <c r="E275" s="94" t="str">
        <f>IF(SP_SUL!H279="","*",SP_SUL!H279)</f>
        <v>-</v>
      </c>
      <c r="F275" s="100" t="str">
        <f>IF(SP_SUL!M279="","*",SP_SUL!M279)</f>
        <v>PAT-ZGM</v>
      </c>
      <c r="G275" s="95" t="str">
        <f>IF(SP_SUL!I279="","*",SP_SUL!I279)</f>
        <v>-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-</v>
      </c>
      <c r="K275" s="97" t="str">
        <f>IF(SP_SUL!AD279="","*",SP_SUL!AD279)</f>
        <v>*</v>
      </c>
    </row>
    <row r="276" spans="2:11" hidden="1">
      <c r="B276" s="94" t="str">
        <f>IF(SP_SUL!Y280="","*",SP_SUL!Y280)</f>
        <v>OPORTUNIDADE</v>
      </c>
      <c r="C276" s="95">
        <f>IF(SP_SUL!B280="","*",SP_SUL!B280)</f>
        <v>46064</v>
      </c>
      <c r="D276" s="94" t="str">
        <f>IF(SP_SUL!D280="","*",SP_SUL!D280)</f>
        <v>EXPANSÃO TURMA 1</v>
      </c>
      <c r="E276" s="94" t="str">
        <f>IF(SP_SUL!H280="","*",SP_SUL!H280)</f>
        <v>-</v>
      </c>
      <c r="F276" s="100" t="str">
        <f>IF(SP_SUL!M280="","*",SP_SUL!M280)</f>
        <v>ZZV-ZPG</v>
      </c>
      <c r="G276" s="95" t="str">
        <f>IF(SP_SUL!I280="","*",SP_SUL!I280)</f>
        <v>-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OPORTUNIDADE</v>
      </c>
      <c r="C277" s="95">
        <f>IF(SP_SUL!B281="","*",SP_SUL!B281)</f>
        <v>46064</v>
      </c>
      <c r="D277" s="94" t="str">
        <f>IF(SP_SUL!D281="","*",SP_SUL!D281)</f>
        <v>EXPANSÃO TURMA 1</v>
      </c>
      <c r="E277" s="94" t="str">
        <f>IF(SP_SUL!H281="","*",SP_SUL!H281)</f>
        <v>-</v>
      </c>
      <c r="F277" s="100" t="str">
        <f>IF(SP_SUL!M281="","*",SP_SUL!M281)</f>
        <v>ZZV-ZPG</v>
      </c>
      <c r="G277" s="95" t="str">
        <f>IF(SP_SUL!I281="","*",SP_SUL!I281)</f>
        <v>-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>
        <f>IF(SP_SUL!B283="","*",SP_SUL!B283)</f>
        <v>46065</v>
      </c>
      <c r="D279" s="94" t="str">
        <f>IF(SP_SUL!D283="","*",SP_SUL!D283)</f>
        <v>EXPANSÃO TURMA 1</v>
      </c>
      <c r="E279" s="94" t="str">
        <f>IF(SP_SUL!H283="","*",SP_SUL!H283)</f>
        <v>-</v>
      </c>
      <c r="F279" s="100" t="str">
        <f>IF(SP_SUL!M283="","*",SP_SUL!M283)</f>
        <v>ZCD</v>
      </c>
      <c r="G279" s="95" t="str">
        <f>IF(SP_SUL!I283="","*",SP_SUL!I283)</f>
        <v>-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OPORTUNIDADE</v>
      </c>
      <c r="C280" s="95">
        <f>IF(SP_SUL!B284="","*",SP_SUL!B284)</f>
        <v>46065</v>
      </c>
      <c r="D280" s="94" t="str">
        <f>IF(SP_SUL!D284="","*",SP_SUL!D284)</f>
        <v>KLECIO (TP-699)</v>
      </c>
      <c r="E280" s="94" t="str">
        <f>IF(SP_SUL!H284="","*",SP_SUL!H284)</f>
        <v>-</v>
      </c>
      <c r="F280" s="100" t="str">
        <f>IF(SP_SUL!M284="","*",SP_SUL!M284)</f>
        <v>ZRX-ZRQ</v>
      </c>
      <c r="G280" s="95" t="str">
        <f>IF(SP_SUL!I284="","*",SP_SUL!I284)</f>
        <v>-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W58</v>
      </c>
      <c r="E281" s="94">
        <f>IF(SP_SUL!H285="","*",SP_SUL!H285)</f>
        <v>106109</v>
      </c>
      <c r="F281" s="100" t="str">
        <f>IF(SP_SUL!M285="","*",SP_SUL!M285)</f>
        <v>ZBM-ZHO</v>
      </c>
      <c r="G281" s="95">
        <f>IF(SP_SUL!I285="","*",SP_SUL!I285)</f>
        <v>106109</v>
      </c>
      <c r="H281" s="95" t="str">
        <f>IF(SP_SUL!AB285="","*",SP_SUL!AB285)</f>
        <v>FIXO + ESCALA</v>
      </c>
      <c r="I281" s="95" t="str">
        <f>IF(SP_SUL!AC285="","*",SP_SUL!AC285)</f>
        <v>-</v>
      </c>
      <c r="J281" s="96">
        <f>IF(SP_SUL!AA285="","*",SP_SUL!AA285)</f>
        <v>2</v>
      </c>
      <c r="K281" s="97">
        <f>IF(SP_SUL!AD285="","*",SP_SUL!AD285)</f>
        <v>0.29166666666666669</v>
      </c>
    </row>
    <row r="282" spans="2:11" hidden="1">
      <c r="B282" s="94" t="str">
        <f>IF(SP_SUL!Y286="","*",SP_SUL!Y286)</f>
        <v>OPORTUNIDADE</v>
      </c>
      <c r="C282" s="95">
        <f>IF(SP_SUL!B286="","*",SP_SUL!B286)</f>
        <v>46065</v>
      </c>
      <c r="D282" s="94" t="str">
        <f>IF(SP_SUL!D286="","*",SP_SUL!D286)</f>
        <v>E42</v>
      </c>
      <c r="E282" s="94" t="str">
        <f>IF(SP_SUL!H286="","*",SP_SUL!H286)</f>
        <v>ZBV3</v>
      </c>
      <c r="F282" s="100" t="str">
        <f>IF(SP_SUL!M286="","*",SP_SUL!M286)</f>
        <v>ZBM</v>
      </c>
      <c r="G282" s="95" t="str">
        <f>IF(SP_SUL!I286="","*",SP_SUL!I286)</f>
        <v>ZBV3</v>
      </c>
      <c r="H282" s="95" t="str">
        <f>IF(SP_SUL!AB286="","*",SP_SUL!AB286)</f>
        <v>FIXO + ESCALA</v>
      </c>
      <c r="I282" s="95" t="str">
        <f>IF(SP_SUL!AC286="","*",SP_SUL!AC286)</f>
        <v>AGD ACIONAMENTO PCM</v>
      </c>
      <c r="J282" s="96" t="str">
        <f>IF(SP_SUL!AA286="","*",SP_SUL!AA286)</f>
        <v>2 Lucas + Escala</v>
      </c>
      <c r="K282" s="97">
        <f>IF(SP_SUL!AD286="","*",SP_SUL!AD286)</f>
        <v>0.41666666666666669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OPORTUNIDADE</v>
      </c>
      <c r="C284" s="95">
        <f>IF(SP_SUL!B288="","*",SP_SUL!B288)</f>
        <v>46065</v>
      </c>
      <c r="D284" s="94" t="str">
        <f>IF(SP_SUL!D288="","*",SP_SUL!D288)</f>
        <v>V93</v>
      </c>
      <c r="E284" s="94" t="str">
        <f>IF(SP_SUL!H288="","*",SP_SUL!H288)</f>
        <v>ZYU1</v>
      </c>
      <c r="F284" s="100" t="str">
        <f>IF(SP_SUL!M288="","*",SP_SUL!M288)</f>
        <v>ZYU-ZST</v>
      </c>
      <c r="G284" s="95" t="str">
        <f>IF(SP_SUL!I288="","*",SP_SUL!I288)</f>
        <v>ZYU1</v>
      </c>
      <c r="H284" s="95" t="str">
        <f>IF(SP_SUL!AB288="","*",SP_SUL!AB288)</f>
        <v>ESCALA</v>
      </c>
      <c r="I284" s="95" t="str">
        <f>IF(SP_SUL!AC288="","*",SP_SUL!AC288)</f>
        <v>*</v>
      </c>
      <c r="J284" s="96">
        <f>IF(SP_SUL!AA288="","*",SP_SUL!AA288)</f>
        <v>1</v>
      </c>
      <c r="K284" s="97">
        <f>IF(SP_SUL!AD288="","*",SP_SUL!AD288)</f>
        <v>0.29166666666666669</v>
      </c>
    </row>
    <row r="285" spans="2:11" hidden="1">
      <c r="B285" s="94" t="str">
        <f>IF(SP_SUL!Y289="","*",SP_SUL!Y289)</f>
        <v>OPORTUNIDADE</v>
      </c>
      <c r="C285" s="95">
        <f>IF(SP_SUL!B289="","*",SP_SUL!B289)</f>
        <v>46065</v>
      </c>
      <c r="D285" s="94" t="str">
        <f>IF(SP_SUL!D289="","*",SP_SUL!D289)</f>
        <v>ROGÉRIO (TP-730)</v>
      </c>
      <c r="E285" s="94" t="str">
        <f>IF(SP_SUL!H289="","*",SP_SUL!H289)</f>
        <v>-</v>
      </c>
      <c r="F285" s="100" t="str">
        <f>IF(SP_SUL!M289="","*",SP_SUL!M289)</f>
        <v>ZYU-ZST</v>
      </c>
      <c r="G285" s="95" t="str">
        <f>IF(SP_SUL!I289="","*",SP_SUL!I289)</f>
        <v>-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-</v>
      </c>
      <c r="K285" s="97" t="str">
        <f>IF(SP_SUL!AD289="","*",SP_SUL!AD289)</f>
        <v>*</v>
      </c>
    </row>
    <row r="286" spans="2:11" hidden="1">
      <c r="B286" s="94" t="str">
        <f>IF(SP_SUL!Y290="","*",SP_SUL!Y290)</f>
        <v>OPORTUNIDADE</v>
      </c>
      <c r="C286" s="95">
        <f>IF(SP_SUL!B290="","*",SP_SUL!B290)</f>
        <v>46065</v>
      </c>
      <c r="D286" s="94" t="str">
        <f>IF(SP_SUL!D290="","*",SP_SUL!D290)</f>
        <v>W59</v>
      </c>
      <c r="E286" s="94" t="str">
        <f>IF(SP_SUL!H290="","*",SP_SUL!H290)</f>
        <v>ZYU1</v>
      </c>
      <c r="F286" s="100" t="str">
        <f>IF(SP_SUL!M290="","*",SP_SUL!M290)</f>
        <v>ZYU</v>
      </c>
      <c r="G286" s="95" t="str">
        <f>IF(SP_SUL!I290="","*",SP_SUL!I290)</f>
        <v>ZYU1</v>
      </c>
      <c r="H286" s="95" t="str">
        <f>IF(SP_SUL!AB290="","*",SP_SUL!AB290)</f>
        <v>FIXO</v>
      </c>
      <c r="I286" s="95" t="str">
        <f>IF(SP_SUL!AC290="","*",SP_SUL!AC290)</f>
        <v>*</v>
      </c>
      <c r="J286" s="96">
        <f>IF(SP_SUL!AA290="","*",SP_SUL!AA290)</f>
        <v>1</v>
      </c>
      <c r="K286" s="97">
        <f>IF(SP_SUL!AD290="","*",SP_SUL!AD290)</f>
        <v>0.29166666666666669</v>
      </c>
    </row>
    <row r="287" spans="2:11" hidden="1">
      <c r="B287" s="94" t="str">
        <f>IF(SP_SUL!Y291="","*",SP_SUL!Y291)</f>
        <v>OPORTUNIDADE</v>
      </c>
      <c r="C287" s="95">
        <f>IF(SP_SUL!B291="","*",SP_SUL!B291)</f>
        <v>46065</v>
      </c>
      <c r="D287" s="94" t="str">
        <f>IF(SP_SUL!D291="","*",SP_SUL!D291)</f>
        <v>ROBSON (TP-729)</v>
      </c>
      <c r="E287" s="94" t="str">
        <f>IF(SP_SUL!H291="","*",SP_SUL!H291)</f>
        <v>-</v>
      </c>
      <c r="F287" s="100" t="str">
        <f>IF(SP_SUL!M291="","*",SP_SUL!M291)</f>
        <v>ZDY-ZFY</v>
      </c>
      <c r="G287" s="95" t="str">
        <f>IF(SP_SUL!I291="","*",SP_SUL!I291)</f>
        <v>-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OPORTUNIDADE</v>
      </c>
      <c r="C289" s="95">
        <f>IF(SP_SUL!B293="","*",SP_SUL!B293)</f>
        <v>46065</v>
      </c>
      <c r="D289" s="94" t="str">
        <f>IF(SP_SUL!D293="","*",SP_SUL!D293)</f>
        <v>DIEGO (TP-681)</v>
      </c>
      <c r="E289" s="94" t="str">
        <f>IF(SP_SUL!H293="","*",SP_SUL!H293)</f>
        <v>-</v>
      </c>
      <c r="F289" s="100" t="str">
        <f>IF(SP_SUL!M293="","*",SP_SUL!M293)</f>
        <v>ZKE-ZWW</v>
      </c>
      <c r="G289" s="95" t="str">
        <f>IF(SP_SUL!I293="","*",SP_SUL!I293)</f>
        <v>-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-</v>
      </c>
      <c r="K289" s="97" t="str">
        <f>IF(SP_SUL!AD293="","*",SP_SUL!AD293)</f>
        <v>*</v>
      </c>
    </row>
    <row r="290" spans="2:11" hidden="1">
      <c r="B290" s="94" t="str">
        <f>IF(SP_SUL!Y294="","*",SP_SUL!Y294)</f>
        <v>OPORTUNIDADE</v>
      </c>
      <c r="C290" s="95">
        <f>IF(SP_SUL!B294="","*",SP_SUL!B294)</f>
        <v>46065</v>
      </c>
      <c r="D290" s="94" t="str">
        <f>IF(SP_SUL!D294="","*",SP_SUL!D294)</f>
        <v>V89</v>
      </c>
      <c r="E290" s="94" t="str">
        <f>IF(SP_SUL!H294="","*",SP_SUL!H294)</f>
        <v>102ZKW2</v>
      </c>
      <c r="F290" s="100" t="str">
        <f>IF(SP_SUL!M294="","*",SP_SUL!M294)</f>
        <v>ZKW</v>
      </c>
      <c r="G290" s="95" t="str">
        <f>IF(SP_SUL!I294="","*",SP_SUL!I294)</f>
        <v>102ZKW2</v>
      </c>
      <c r="H290" s="95" t="str">
        <f>IF(SP_SUL!AB294="","*",SP_SUL!AB294)</f>
        <v>FIXO</v>
      </c>
      <c r="I290" s="95" t="str">
        <f>IF(SP_SUL!AC294="","*",SP_SUL!AC294)</f>
        <v>*</v>
      </c>
      <c r="J290" s="96">
        <f>IF(SP_SUL!AA294="","*",SP_SUL!AA294)</f>
        <v>1</v>
      </c>
      <c r="K290" s="97">
        <f>IF(SP_SUL!AD294="","*",SP_SUL!AD294)</f>
        <v>0.35416666666666669</v>
      </c>
    </row>
    <row r="291" spans="2:11" hidden="1">
      <c r="B291" s="94" t="str">
        <f>IF(SP_SUL!Y295="","*",SP_SUL!Y295)</f>
        <v>OPORTUNIDADE</v>
      </c>
      <c r="C291" s="95">
        <f>IF(SP_SUL!B295="","*",SP_SUL!B295)</f>
        <v>46065</v>
      </c>
      <c r="D291" s="94" t="str">
        <f>IF(SP_SUL!D295="","*",SP_SUL!D295)</f>
        <v>E17</v>
      </c>
      <c r="E291" s="94" t="str">
        <f>IF(SP_SUL!H295="","*",SP_SUL!H295)</f>
        <v>102ZKW2</v>
      </c>
      <c r="F291" s="100" t="str">
        <f>IF(SP_SUL!M295="","*",SP_SUL!M295)</f>
        <v>ZKW-ZLU</v>
      </c>
      <c r="G291" s="95" t="str">
        <f>IF(SP_SUL!I295="","*",SP_SUL!I295)</f>
        <v>102ZKW2</v>
      </c>
      <c r="H291" s="95" t="str">
        <f>IF(SP_SUL!AB295="","*",SP_SUL!AB295)</f>
        <v>FIXO</v>
      </c>
      <c r="I291" s="95" t="str">
        <f>IF(SP_SUL!AC295="","*",SP_SUL!AC295)</f>
        <v>*</v>
      </c>
      <c r="J291" s="96">
        <f>IF(SP_SUL!AA295="","*",SP_SUL!AA295)</f>
        <v>1</v>
      </c>
      <c r="K291" s="97">
        <f>IF(SP_SUL!AD295="","*",SP_SUL!AD295)</f>
        <v>0.35416666666666669</v>
      </c>
    </row>
    <row r="292" spans="2:11" hidden="1">
      <c r="B292" s="94" t="str">
        <f>IF(SP_SUL!Y296="","*",SP_SUL!Y296)</f>
        <v>OPORTUNIDADE</v>
      </c>
      <c r="C292" s="95">
        <f>IF(SP_SUL!B296="","*",SP_SUL!B296)</f>
        <v>46065</v>
      </c>
      <c r="D292" s="94" t="str">
        <f>IF(SP_SUL!D296="","*",SP_SUL!D296)</f>
        <v>CLEBISON (TP-728)</v>
      </c>
      <c r="E292" s="94" t="str">
        <f>IF(SP_SUL!H296="","*",SP_SUL!H296)</f>
        <v>-</v>
      </c>
      <c r="F292" s="100" t="str">
        <f>IF(SP_SUL!M296="","*",SP_SUL!M296)</f>
        <v>ZWI-ZEM</v>
      </c>
      <c r="G292" s="95" t="str">
        <f>IF(SP_SUL!I296="","*",SP_SUL!I296)</f>
        <v>-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-</v>
      </c>
      <c r="K292" s="97" t="str">
        <f>IF(SP_SUL!AD296="","*",SP_SUL!AD296)</f>
        <v>*</v>
      </c>
    </row>
    <row r="293" spans="2:11" hidden="1">
      <c r="B293" s="94" t="str">
        <f>IF(SP_SUL!Y297="","*",SP_SUL!Y297)</f>
        <v>OPORTUNIDADE</v>
      </c>
      <c r="C293" s="95">
        <f>IF(SP_SUL!B297="","*",SP_SUL!B297)</f>
        <v>46065</v>
      </c>
      <c r="D293" s="94" t="str">
        <f>IF(SP_SUL!D297="","*",SP_SUL!D297)</f>
        <v>ISMAEL(TP-726)</v>
      </c>
      <c r="E293" s="94" t="str">
        <f>IF(SP_SUL!H297="","*",SP_SUL!H297)</f>
        <v>-</v>
      </c>
      <c r="F293" s="100" t="str">
        <f>IF(SP_SUL!M297="","*",SP_SUL!M297)</f>
        <v>ZWI-ZEM</v>
      </c>
      <c r="G293" s="95" t="str">
        <f>IF(SP_SUL!I297="","*",SP_SUL!I297)</f>
        <v>-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-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>
        <f>IF(SP_SUL!B298="","*",SP_SUL!B298)</f>
        <v>46065</v>
      </c>
      <c r="D294" s="94" t="str">
        <f>IF(SP_SUL!D298="","*",SP_SUL!D298)</f>
        <v>W60</v>
      </c>
      <c r="E294" s="94" t="str">
        <f>IF(SP_SUL!H298="","*",SP_SUL!H298)</f>
        <v>ZEM1302</v>
      </c>
      <c r="F294" s="100" t="str">
        <f>IF(SP_SUL!M298="","*",SP_SUL!M298)</f>
        <v>ZLU-ZWI</v>
      </c>
      <c r="G294" s="95" t="str">
        <f>IF(SP_SUL!I298="","*",SP_SUL!I298)</f>
        <v>102ZKW2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OPORTUNIDADE</v>
      </c>
      <c r="C296" s="95">
        <f>IF(SP_SUL!B300="","*",SP_SUL!B300)</f>
        <v>46065</v>
      </c>
      <c r="D296" s="94" t="str">
        <f>IF(SP_SUL!D300="","*",SP_SUL!D300)</f>
        <v>CAIQUE (TMA-677)</v>
      </c>
      <c r="E296" s="94" t="str">
        <f>IF(SP_SUL!H300="","*",SP_SUL!H300)</f>
        <v>-</v>
      </c>
      <c r="F296" s="100" t="str">
        <f>IF(SP_SUL!M300="","*",SP_SUL!M300)</f>
        <v>ZWI-ZEM</v>
      </c>
      <c r="G296" s="95" t="str">
        <f>IF(SP_SUL!I300="","*",SP_SUL!I300)</f>
        <v>-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-</v>
      </c>
      <c r="K296" s="97" t="str">
        <f>IF(SP_SUL!AD300="","*",SP_SUL!AD300)</f>
        <v>*</v>
      </c>
    </row>
    <row r="297" spans="2:11" hidden="1">
      <c r="B297" s="94" t="str">
        <f>IF(SP_SUL!Y301="","*",SP_SUL!Y301)</f>
        <v>OPORTUNIDADE</v>
      </c>
      <c r="C297" s="95">
        <f>IF(SP_SUL!B301="","*",SP_SUL!B301)</f>
        <v>46065</v>
      </c>
      <c r="D297" s="94" t="str">
        <f>IF(SP_SUL!D301="","*",SP_SUL!D301)</f>
        <v>ADENISON (TP-810)</v>
      </c>
      <c r="E297" s="94" t="str">
        <f>IF(SP_SUL!H301="","*",SP_SUL!H301)</f>
        <v>-</v>
      </c>
      <c r="F297" s="100" t="str">
        <f>IF(SP_SUL!M301="","*",SP_SUL!M301)</f>
        <v>ZWI-ZEM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OPORTUNIDADE</v>
      </c>
      <c r="C298" s="95">
        <f>IF(SP_SUL!B302="","*",SP_SUL!B302)</f>
        <v>46065</v>
      </c>
      <c r="D298" s="94" t="str">
        <f>IF(SP_SUL!D302="","*",SP_SUL!D302)</f>
        <v>A84</v>
      </c>
      <c r="E298" s="94" t="str">
        <f>IF(SP_SUL!H302="","*",SP_SUL!H302)</f>
        <v>S29MRS</v>
      </c>
      <c r="F298" s="100" t="str">
        <f>IF(SP_SUL!M302="","*",SP_SUL!M302)</f>
        <v>ZPG-ZPT</v>
      </c>
      <c r="G298" s="95" t="str">
        <f>IF(SP_SUL!I302="","*",SP_SUL!I302)</f>
        <v>ZPT109</v>
      </c>
      <c r="H298" s="95" t="str">
        <f>IF(SP_SUL!AB302="","*",SP_SUL!AB302)</f>
        <v>FIXO</v>
      </c>
      <c r="I298" s="95" t="str">
        <f>IF(SP_SUL!AC302="","*",SP_SUL!AC302)</f>
        <v>*</v>
      </c>
      <c r="J298" s="96">
        <f>IF(SP_SUL!AA302="","*",SP_SUL!AA302)</f>
        <v>1</v>
      </c>
      <c r="K298" s="97">
        <f>IF(SP_SUL!AD302="","*",SP_SUL!AD302)</f>
        <v>0.29166666666666669</v>
      </c>
    </row>
    <row r="299" spans="2:11" hidden="1">
      <c r="B299" s="94" t="str">
        <f>IF(SP_SUL!Y303="","*",SP_SUL!Y303)</f>
        <v>SIM</v>
      </c>
      <c r="C299" s="95">
        <f>IF(SP_SUL!B303="","*",SP_SUL!B303)</f>
        <v>46065</v>
      </c>
      <c r="D299" s="94" t="str">
        <f>IF(SP_SUL!D303="","*",SP_SUL!D303)</f>
        <v>W62</v>
      </c>
      <c r="E299" s="94" t="str">
        <f>IF(SP_SUL!H303="","*",SP_SUL!H303)</f>
        <v>ZDRZPT</v>
      </c>
      <c r="F299" s="100" t="str">
        <f>IF(SP_SUL!M303="","*",SP_SUL!M303)</f>
        <v>ZXW-ZGP</v>
      </c>
      <c r="G299" s="95" t="str">
        <f>IF(SP_SUL!I303="","*",SP_SUL!I303)</f>
        <v>ZDRZPT</v>
      </c>
      <c r="H299" s="95" t="str">
        <f>IF(SP_SUL!AB303="","*",SP_SUL!AB303)</f>
        <v>FIXO</v>
      </c>
      <c r="I299" s="95" t="str">
        <f>IF(SP_SUL!AC303="","*",SP_SUL!AC303)</f>
        <v>*</v>
      </c>
      <c r="J299" s="96">
        <f>IF(SP_SUL!AA303="","*",SP_SUL!AA303)</f>
        <v>1</v>
      </c>
      <c r="K299" s="97">
        <f>IF(SP_SUL!AD303="","*",SP_SUL!AD303)</f>
        <v>0.3125</v>
      </c>
    </row>
    <row r="300" spans="2:11" hidden="1">
      <c r="B300" s="94" t="str">
        <f>IF(SP_SUL!Y304="","*",SP_SUL!Y304)</f>
        <v>OPORTUNIDADE</v>
      </c>
      <c r="C300" s="95">
        <f>IF(SP_SUL!B304="","*",SP_SUL!B304)</f>
        <v>46065</v>
      </c>
      <c r="D300" s="94" t="str">
        <f>IF(SP_SUL!D304="","*",SP_SUL!D304)</f>
        <v>DIEGO (TF-42)</v>
      </c>
      <c r="E300" s="94" t="str">
        <f>IF(SP_SUL!H304="","*",SP_SUL!H304)</f>
        <v>-</v>
      </c>
      <c r="F300" s="100" t="str">
        <f>IF(SP_SUL!M304="","*",SP_SUL!M304)</f>
        <v>PAT-ZGM</v>
      </c>
      <c r="G300" s="95" t="str">
        <f>IF(SP_SUL!I304="","*",SP_SUL!I304)</f>
        <v>-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-</v>
      </c>
      <c r="K300" s="97" t="str">
        <f>IF(SP_SUL!AD304="","*",SP_SUL!AD304)</f>
        <v>*</v>
      </c>
    </row>
    <row r="301" spans="2:11" hidden="1">
      <c r="B301" s="94" t="str">
        <f>IF(SP_SUL!Y305="","*",SP_SUL!Y305)</f>
        <v>OPORTUNIDADE</v>
      </c>
      <c r="C301" s="95">
        <f>IF(SP_SUL!B305="","*",SP_SUL!B305)</f>
        <v>46065</v>
      </c>
      <c r="D301" s="94" t="str">
        <f>IF(SP_SUL!D305="","*",SP_SUL!D305)</f>
        <v>RAFAEL (TP-695)</v>
      </c>
      <c r="E301" s="94" t="str">
        <f>IF(SP_SUL!H305="","*",SP_SUL!H305)</f>
        <v>-</v>
      </c>
      <c r="F301" s="100" t="str">
        <f>IF(SP_SUL!M305="","*",SP_SUL!M305)</f>
        <v>ZDR</v>
      </c>
      <c r="G301" s="95" t="str">
        <f>IF(SP_SUL!I305="","*",SP_SUL!I305)</f>
        <v>-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-</v>
      </c>
      <c r="K301" s="97" t="str">
        <f>IF(SP_SUL!AD305="","*",SP_SUL!AD305)</f>
        <v>*</v>
      </c>
    </row>
    <row r="302" spans="2:11" hidden="1">
      <c r="B302" s="94" t="str">
        <f>IF(SP_SUL!Y306="","*",SP_SUL!Y306)</f>
        <v>OPORTUNIDADE</v>
      </c>
      <c r="C302" s="95">
        <f>IF(SP_SUL!B306="","*",SP_SUL!B306)</f>
        <v>46065</v>
      </c>
      <c r="D302" s="94" t="str">
        <f>IF(SP_SUL!D306="","*",SP_SUL!D306)</f>
        <v>EXPANSÃO TURMA 1</v>
      </c>
      <c r="E302" s="94" t="str">
        <f>IF(SP_SUL!H306="","*",SP_SUL!H306)</f>
        <v>-</v>
      </c>
      <c r="F302" s="100" t="str">
        <f>IF(SP_SUL!M306="","*",SP_SUL!M306)</f>
        <v>109-ZGM</v>
      </c>
      <c r="G302" s="95" t="str">
        <f>IF(SP_SUL!I306="","*",SP_SUL!I306)</f>
        <v>-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-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OPORTUNIDADE</v>
      </c>
      <c r="C304" s="95">
        <f>IF(SP_SUL!B308="","*",SP_SUL!B308)</f>
        <v>46066</v>
      </c>
      <c r="D304" s="94" t="str">
        <f>IF(SP_SUL!D308="","*",SP_SUL!D308)</f>
        <v>EXPANSÃO TURMA 1</v>
      </c>
      <c r="E304" s="94" t="str">
        <f>IF(SP_SUL!H308="","*",SP_SUL!H308)</f>
        <v>-</v>
      </c>
      <c r="F304" s="100" t="str">
        <f>IF(SP_SUL!M308="","*",SP_SUL!M308)</f>
        <v>ZCD</v>
      </c>
      <c r="G304" s="95" t="str">
        <f>IF(SP_SUL!I308="","*",SP_SUL!I308)</f>
        <v>-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-</v>
      </c>
      <c r="K304" s="97" t="str">
        <f>IF(SP_SUL!AD308="","*",SP_SUL!AD308)</f>
        <v>*</v>
      </c>
    </row>
    <row r="305" spans="2:11" hidden="1">
      <c r="B305" s="94" t="str">
        <f>IF(SP_SUL!Y309="","*",SP_SUL!Y309)</f>
        <v>OPORTUNIDADE</v>
      </c>
      <c r="C305" s="95">
        <f>IF(SP_SUL!B309="","*",SP_SUL!B309)</f>
        <v>46066</v>
      </c>
      <c r="D305" s="94" t="str">
        <f>IF(SP_SUL!D309="","*",SP_SUL!D309)</f>
        <v>KLECIO (TP-699)</v>
      </c>
      <c r="E305" s="94" t="str">
        <f>IF(SP_SUL!H309="","*",SP_SUL!H309)</f>
        <v>-</v>
      </c>
      <c r="F305" s="100" t="str">
        <f>IF(SP_SUL!M309="","*",SP_SUL!M309)</f>
        <v>ZSW-ZTT</v>
      </c>
      <c r="G305" s="95" t="str">
        <f>IF(SP_SUL!I309="","*",SP_SUL!I309)</f>
        <v>-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OPORTUNIDADE</v>
      </c>
      <c r="C306" s="95">
        <f>IF(SP_SUL!B310="","*",SP_SUL!B310)</f>
        <v>46066</v>
      </c>
      <c r="D306" s="94" t="str">
        <f>IF(SP_SUL!D310="","*",SP_SUL!D310)</f>
        <v>V11</v>
      </c>
      <c r="E306" s="94" t="str">
        <f>IF(SP_SUL!H310="","*",SP_SUL!H310)</f>
        <v>ZHO-2</v>
      </c>
      <c r="F306" s="100" t="str">
        <f>IF(SP_SUL!M310="","*",SP_SUL!M310)</f>
        <v>ZHO-ZAC</v>
      </c>
      <c r="G306" s="95" t="str">
        <f>IF(SP_SUL!I310="","*",SP_SUL!I310)</f>
        <v>ZAC2</v>
      </c>
      <c r="H306" s="95" t="str">
        <f>IF(SP_SUL!AB310="","*",SP_SUL!AB310)</f>
        <v>FIXO</v>
      </c>
      <c r="I306" s="95" t="str">
        <f>IF(SP_SUL!AC310="","*",SP_SUL!AC310)</f>
        <v>*</v>
      </c>
      <c r="J306" s="96">
        <f>IF(SP_SUL!AA310="","*",SP_SUL!AA310)</f>
        <v>1</v>
      </c>
      <c r="K306" s="97" t="str">
        <f>IF(SP_SUL!AD310="","*",SP_SUL!AD310)</f>
        <v>*</v>
      </c>
    </row>
    <row r="307" spans="2:11">
      <c r="B307" s="94" t="str">
        <f>IF(SP_SUL!Y311="","*",SP_SUL!Y311)</f>
        <v>NÃO</v>
      </c>
      <c r="C307" s="95">
        <f>IF(SP_SUL!B311="","*",SP_SUL!B311)</f>
        <v>46066</v>
      </c>
      <c r="D307" s="94" t="str">
        <f>IF(SP_SUL!D311="","*",SP_SUL!D311)</f>
        <v>E42</v>
      </c>
      <c r="E307" s="94" t="str">
        <f>IF(SP_SUL!H311="","*",SP_SUL!H311)</f>
        <v>ZBV3</v>
      </c>
      <c r="F307" s="100" t="str">
        <f>IF(SP_SUL!M311="","*",SP_SUL!M311)</f>
        <v>ZBM</v>
      </c>
      <c r="G307" s="95" t="str">
        <f>IF(SP_SUL!I311="","*",SP_SUL!I311)</f>
        <v>ZBV3</v>
      </c>
      <c r="H307" s="95" t="str">
        <f>IF(SP_SUL!AB311="","*",SP_SUL!AB311)</f>
        <v>FIXO + ESCALA</v>
      </c>
      <c r="I307" s="95" t="str">
        <f>IF(SP_SUL!AC311="","*",SP_SUL!AC311)</f>
        <v>AGD ACIONAMENTO PCM</v>
      </c>
      <c r="J307" s="96" t="str">
        <f>IF(SP_SUL!AA311="","*",SP_SUL!AA311)</f>
        <v>2 Lucas + Escala</v>
      </c>
      <c r="K307" s="97">
        <f>IF(SP_SUL!AD311="","*",SP_SUL!AD311)</f>
        <v>0.41666666666666669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OPORTUNIDADE</v>
      </c>
      <c r="C309" s="95">
        <f>IF(SP_SUL!B313="","*",SP_SUL!B313)</f>
        <v>46066</v>
      </c>
      <c r="D309" s="94" t="str">
        <f>IF(SP_SUL!D313="","*",SP_SUL!D313)</f>
        <v>ROGÉRIO (TP-730)</v>
      </c>
      <c r="E309" s="94" t="str">
        <f>IF(SP_SUL!H313="","*",SP_SUL!H313)</f>
        <v>-</v>
      </c>
      <c r="F309" s="100" t="str">
        <f>IF(SP_SUL!M313="","*",SP_SUL!M313)</f>
        <v>ZYU-ZST</v>
      </c>
      <c r="G309" s="95" t="str">
        <f>IF(SP_SUL!I313="","*",SP_SUL!I313)</f>
        <v>-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-</v>
      </c>
      <c r="K309" s="97" t="str">
        <f>IF(SP_SUL!AD313="","*",SP_SUL!AD313)</f>
        <v>*</v>
      </c>
    </row>
    <row r="310" spans="2:11">
      <c r="B310" s="94" t="str">
        <f>IF(SP_SUL!Y314="","*",SP_SUL!Y314)</f>
        <v>OPORTUNIDADE</v>
      </c>
      <c r="C310" s="95">
        <f>IF(SP_SUL!B314="","*",SP_SUL!B314)</f>
        <v>46066</v>
      </c>
      <c r="D310" s="94" t="str">
        <f>IF(SP_SUL!D314="","*",SP_SUL!D314)</f>
        <v>V93</v>
      </c>
      <c r="E310" s="94" t="str">
        <f>IF(SP_SUL!H314="","*",SP_SUL!H314)</f>
        <v>ZYU1</v>
      </c>
      <c r="F310" s="100" t="str">
        <f>IF(SP_SUL!M314="","*",SP_SUL!M314)</f>
        <v>ZYU-ZST</v>
      </c>
      <c r="G310" s="95" t="str">
        <f>IF(SP_SUL!I314="","*",SP_SUL!I314)</f>
        <v>ZYU1</v>
      </c>
      <c r="H310" s="95" t="str">
        <f>IF(SP_SUL!AB314="","*",SP_SUL!AB314)</f>
        <v>ESCALA</v>
      </c>
      <c r="I310" s="95" t="str">
        <f>IF(SP_SUL!AC314="","*",SP_SUL!AC314)</f>
        <v>*</v>
      </c>
      <c r="J310" s="96">
        <f>IF(SP_SUL!AA314="","*",SP_SUL!AA314)</f>
        <v>1</v>
      </c>
      <c r="K310" s="97">
        <f>IF(SP_SUL!AD314="","*",SP_SUL!AD314)</f>
        <v>0.29166666666666669</v>
      </c>
    </row>
    <row r="311" spans="2:11" hidden="1">
      <c r="B311" s="94" t="str">
        <f>IF(SP_SUL!Y315="","*",SP_SUL!Y315)</f>
        <v>OPORTUNIDADE</v>
      </c>
      <c r="C311" s="95">
        <f>IF(SP_SUL!B315="","*",SP_SUL!B315)</f>
        <v>46066</v>
      </c>
      <c r="D311" s="94" t="str">
        <f>IF(SP_SUL!D315="","*",SP_SUL!D315)</f>
        <v>W59</v>
      </c>
      <c r="E311" s="94" t="str">
        <f>IF(SP_SUL!H315="","*",SP_SUL!H315)</f>
        <v>ZYU1</v>
      </c>
      <c r="F311" s="100" t="str">
        <f>IF(SP_SUL!M315="","*",SP_SUL!M315)</f>
        <v>ZDY-ZFY</v>
      </c>
      <c r="G311" s="95" t="str">
        <f>IF(SP_SUL!I315="","*",SP_SUL!I315)</f>
        <v>ZYU1</v>
      </c>
      <c r="H311" s="95" t="str">
        <f>IF(SP_SUL!AB315="","*",SP_SUL!AB315)</f>
        <v>FIXO</v>
      </c>
      <c r="I311" s="95" t="str">
        <f>IF(SP_SUL!AC315="","*",SP_SUL!AC315)</f>
        <v>*</v>
      </c>
      <c r="J311" s="96">
        <f>IF(SP_SUL!AA315="","*",SP_SUL!AA315)</f>
        <v>1</v>
      </c>
      <c r="K311" s="97">
        <f>IF(SP_SUL!AD315="","*",SP_SUL!AD315)</f>
        <v>0.29166666666666669</v>
      </c>
    </row>
    <row r="312" spans="2:11" hidden="1">
      <c r="B312" s="94" t="str">
        <f>IF(SP_SUL!Y316="","*",SP_SUL!Y316)</f>
        <v>OPORTUNIDADE</v>
      </c>
      <c r="C312" s="95">
        <f>IF(SP_SUL!B316="","*",SP_SUL!B316)</f>
        <v>46066</v>
      </c>
      <c r="D312" s="94" t="str">
        <f>IF(SP_SUL!D316="","*",SP_SUL!D316)</f>
        <v>ROBSON (TF-701)</v>
      </c>
      <c r="E312" s="94" t="str">
        <f>IF(SP_SUL!H316="","*",SP_SUL!H316)</f>
        <v>-</v>
      </c>
      <c r="F312" s="100" t="str">
        <f>IF(SP_SUL!M316="","*",SP_SUL!M316)</f>
        <v>ZDY-ZFY</v>
      </c>
      <c r="G312" s="95" t="str">
        <f>IF(SP_SUL!I316="","*",SP_SUL!I316)</f>
        <v>-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-</v>
      </c>
      <c r="K312" s="97" t="str">
        <f>IF(SP_SUL!AD316="","*",SP_SUL!AD316)</f>
        <v>*</v>
      </c>
    </row>
    <row r="313" spans="2:11" hidden="1">
      <c r="B313" s="94" t="str">
        <f>IF(SP_SUL!Y317="","*",SP_SUL!Y317)</f>
        <v>OPORTUNIDADE</v>
      </c>
      <c r="C313" s="95">
        <f>IF(SP_SUL!B317="","*",SP_SUL!B317)</f>
        <v>46066</v>
      </c>
      <c r="D313" s="94" t="str">
        <f>IF(SP_SUL!D317="","*",SP_SUL!D317)</f>
        <v>JACIANO (TF-674)</v>
      </c>
      <c r="E313" s="94" t="str">
        <f>IF(SP_SUL!H317="","*",SP_SUL!H317)</f>
        <v>ZYU1</v>
      </c>
      <c r="F313" s="100" t="str">
        <f>IF(SP_SUL!M317="","*",SP_SUL!M317)</f>
        <v>ZDY-ZFY</v>
      </c>
      <c r="G313" s="95" t="str">
        <f>IF(SP_SUL!I317="","*",SP_SUL!I317)</f>
        <v>ZYU1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-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NÃO</v>
      </c>
      <c r="C315" s="95">
        <f>IF(SP_SUL!B319="","*",SP_SUL!B319)</f>
        <v>46066</v>
      </c>
      <c r="D315" s="94" t="str">
        <f>IF(SP_SUL!D319="","*",SP_SUL!D319)</f>
        <v>SUPER ZWW</v>
      </c>
      <c r="E315" s="94" t="str">
        <f>IF(SP_SUL!H319="","*",SP_SUL!H319)</f>
        <v>-</v>
      </c>
      <c r="F315" s="100" t="str">
        <f>IF(SP_SUL!M319="","*",SP_SUL!M319)</f>
        <v>ZKW-ZLU</v>
      </c>
      <c r="G315" s="95" t="str">
        <f>IF(SP_SUL!I319="","*",SP_SUL!I319)</f>
        <v>-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-</v>
      </c>
      <c r="K315" s="97" t="str">
        <f>IF(SP_SUL!AD319="","*",SP_SUL!AD319)</f>
        <v>*</v>
      </c>
    </row>
    <row r="316" spans="2:11" hidden="1">
      <c r="B316" s="94" t="str">
        <f>IF(SP_SUL!Y320="","*",SP_SUL!Y320)</f>
        <v>NÃO</v>
      </c>
      <c r="C316" s="95">
        <f>IF(SP_SUL!B320="","*",SP_SUL!B320)</f>
        <v>46066</v>
      </c>
      <c r="D316" s="94" t="str">
        <f>IF(SP_SUL!D320="","*",SP_SUL!D320)</f>
        <v>E17</v>
      </c>
      <c r="E316" s="94" t="str">
        <f>IF(SP_SUL!H320="","*",SP_SUL!H320)</f>
        <v>102ZKW2</v>
      </c>
      <c r="F316" s="100" t="str">
        <f>IF(SP_SUL!M320="","*",SP_SUL!M320)</f>
        <v>ZKW-ZLU</v>
      </c>
      <c r="G316" s="95" t="str">
        <f>IF(SP_SUL!I320="","*",SP_SUL!I320)</f>
        <v>102ZKW2</v>
      </c>
      <c r="H316" s="95" t="str">
        <f>IF(SP_SUL!AB320="","*",SP_SUL!AB320)</f>
        <v>FIXO</v>
      </c>
      <c r="I316" s="95" t="str">
        <f>IF(SP_SUL!AC320="","*",SP_SUL!AC320)</f>
        <v>*</v>
      </c>
      <c r="J316" s="96">
        <f>IF(SP_SUL!AA320="","*",SP_SUL!AA320)</f>
        <v>1</v>
      </c>
      <c r="K316" s="97">
        <f>IF(SP_SUL!AD320="","*",SP_SUL!AD320)</f>
        <v>0.35416666666666669</v>
      </c>
    </row>
    <row r="317" spans="2:11" hidden="1">
      <c r="B317" s="94" t="str">
        <f>IF(SP_SUL!Y321="","*",SP_SUL!Y321)</f>
        <v>NÃO</v>
      </c>
      <c r="C317" s="95">
        <f>IF(SP_SUL!B321="","*",SP_SUL!B321)</f>
        <v>46066</v>
      </c>
      <c r="D317" s="94" t="str">
        <f>IF(SP_SUL!D321="","*",SP_SUL!D321)</f>
        <v>V89</v>
      </c>
      <c r="E317" s="94" t="str">
        <f>IF(SP_SUL!H321="","*",SP_SUL!H321)</f>
        <v>102ZKW2</v>
      </c>
      <c r="F317" s="100" t="str">
        <f>IF(SP_SUL!M321="","*",SP_SUL!M321)</f>
        <v>ZKW-ZLU</v>
      </c>
      <c r="G317" s="95" t="str">
        <f>IF(SP_SUL!I321="","*",SP_SUL!I321)</f>
        <v>102ZKW2</v>
      </c>
      <c r="H317" s="95" t="str">
        <f>IF(SP_SUL!AB321="","*",SP_SUL!AB321)</f>
        <v>FIXO</v>
      </c>
      <c r="I317" s="95" t="str">
        <f>IF(SP_SUL!AC321="","*",SP_SUL!AC321)</f>
        <v>*</v>
      </c>
      <c r="J317" s="96">
        <f>IF(SP_SUL!AA321="","*",SP_SUL!AA321)</f>
        <v>1</v>
      </c>
      <c r="K317" s="97">
        <f>IF(SP_SUL!AD321="","*",SP_SUL!AD321)</f>
        <v>0.35416666666666669</v>
      </c>
    </row>
    <row r="318" spans="2:11" hidden="1">
      <c r="B318" s="94" t="str">
        <f>IF(SP_SUL!Y322="","*",SP_SUL!Y322)</f>
        <v>NÃO</v>
      </c>
      <c r="C318" s="95">
        <f>IF(SP_SUL!B322="","*",SP_SUL!B322)</f>
        <v>46066</v>
      </c>
      <c r="D318" s="94" t="str">
        <f>IF(SP_SUL!D322="","*",SP_SUL!D322)</f>
        <v>DIEGO (TP-681)</v>
      </c>
      <c r="E318" s="94" t="str">
        <f>IF(SP_SUL!H322="","*",SP_SUL!H322)</f>
        <v>-</v>
      </c>
      <c r="F318" s="100" t="str">
        <f>IF(SP_SUL!M322="","*",SP_SUL!M322)</f>
        <v>ZKW-ZLU</v>
      </c>
      <c r="G318" s="95" t="str">
        <f>IF(SP_SUL!I322="","*",SP_SUL!I322)</f>
        <v>-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-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NÃO</v>
      </c>
      <c r="C320" s="95">
        <f>IF(SP_SUL!B324="","*",SP_SUL!B324)</f>
        <v>46066</v>
      </c>
      <c r="D320" s="94" t="str">
        <f>IF(SP_SUL!D324="","*",SP_SUL!D324)</f>
        <v>MOD ZRB</v>
      </c>
      <c r="E320" s="94" t="str">
        <f>IF(SP_SUL!H324="","*",SP_SUL!H324)</f>
        <v>-</v>
      </c>
      <c r="F320" s="100" t="str">
        <f>IF(SP_SUL!M324="","*",SP_SUL!M324)</f>
        <v>ZRB-ZEV</v>
      </c>
      <c r="G320" s="95" t="str">
        <f>IF(SP_SUL!I324="","*",SP_SUL!I324)</f>
        <v>-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-</v>
      </c>
      <c r="K320" s="97" t="str">
        <f>IF(SP_SUL!AD324="","*",SP_SUL!AD324)</f>
        <v>*</v>
      </c>
    </row>
    <row r="321" spans="2:11" hidden="1">
      <c r="B321" s="94" t="str">
        <f>IF(SP_SUL!Y325="","*",SP_SUL!Y325)</f>
        <v>NÃO</v>
      </c>
      <c r="C321" s="95">
        <f>IF(SP_SUL!B325="","*",SP_SUL!B325)</f>
        <v>46066</v>
      </c>
      <c r="D321" s="94" t="str">
        <f>IF(SP_SUL!D325="","*",SP_SUL!D325)</f>
        <v>W97</v>
      </c>
      <c r="E321" s="94" t="str">
        <f>IF(SP_SUL!H325="","*",SP_SUL!H325)</f>
        <v>ZEM1</v>
      </c>
      <c r="F321" s="100" t="str">
        <f>IF(SP_SUL!M325="","*",SP_SUL!M325)</f>
        <v>ZRB-ZEV</v>
      </c>
      <c r="G321" s="95" t="str">
        <f>IF(SP_SUL!I325="","*",SP_SUL!I325)</f>
        <v>ZEM1</v>
      </c>
      <c r="H321" s="95" t="str">
        <f>IF(SP_SUL!AB325="","*",SP_SUL!AB325)</f>
        <v>FIXO</v>
      </c>
      <c r="I321" s="95" t="str">
        <f>IF(SP_SUL!AC325="","*",SP_SUL!AC325)</f>
        <v>*</v>
      </c>
      <c r="J321" s="96">
        <f>IF(SP_SUL!AA325="","*",SP_SUL!AA325)</f>
        <v>1</v>
      </c>
      <c r="K321" s="97">
        <f>IF(SP_SUL!AD325="","*",SP_SUL!AD325)</f>
        <v>0.29166666666666669</v>
      </c>
    </row>
    <row r="322" spans="2:11" hidden="1">
      <c r="B322" s="94" t="str">
        <f>IF(SP_SUL!Y326="","*",SP_SUL!Y326)</f>
        <v>NÃO</v>
      </c>
      <c r="C322" s="95">
        <f>IF(SP_SUL!B326="","*",SP_SUL!B326)</f>
        <v>46066</v>
      </c>
      <c r="D322" s="94" t="str">
        <f>IF(SP_SUL!D326="","*",SP_SUL!D326)</f>
        <v>V96</v>
      </c>
      <c r="E322" s="94" t="str">
        <f>IF(SP_SUL!H326="","*",SP_SUL!H326)</f>
        <v>K67ZEV2</v>
      </c>
      <c r="F322" s="100" t="str">
        <f>IF(SP_SUL!M326="","*",SP_SUL!M326)</f>
        <v>ZRB-ZEV</v>
      </c>
      <c r="G322" s="95" t="str">
        <f>IF(SP_SUL!I326="","*",SP_SUL!I326)</f>
        <v>K67ZEV2</v>
      </c>
      <c r="H322" s="95" t="str">
        <f>IF(SP_SUL!AB326="","*",SP_SUL!AB326)</f>
        <v>FIXO</v>
      </c>
      <c r="I322" s="95" t="str">
        <f>IF(SP_SUL!AC326="","*",SP_SUL!AC326)</f>
        <v>*</v>
      </c>
      <c r="J322" s="96">
        <f>IF(SP_SUL!AA326="","*",SP_SUL!AA326)</f>
        <v>1</v>
      </c>
      <c r="K322" s="97">
        <f>IF(SP_SUL!AD326="","*",SP_SUL!AD326)</f>
        <v>0.29166666666666669</v>
      </c>
    </row>
    <row r="323" spans="2:11" hidden="1">
      <c r="B323" s="94" t="str">
        <f>IF(SP_SUL!Y327="","*",SP_SUL!Y327)</f>
        <v>NÃO</v>
      </c>
      <c r="C323" s="95">
        <f>IF(SP_SUL!B327="","*",SP_SUL!B327)</f>
        <v>46066</v>
      </c>
      <c r="D323" s="94" t="str">
        <f>IF(SP_SUL!D327="","*",SP_SUL!D327)</f>
        <v>ADENISON (TP-810)</v>
      </c>
      <c r="E323" s="94" t="str">
        <f>IF(SP_SUL!H327="","*",SP_SUL!H327)</f>
        <v>-</v>
      </c>
      <c r="F323" s="100" t="str">
        <f>IF(SP_SUL!M327="","*",SP_SUL!M327)</f>
        <v>ZRB-ZEV</v>
      </c>
      <c r="G323" s="95" t="str">
        <f>IF(SP_SUL!I327="","*",SP_SUL!I327)</f>
        <v>-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-</v>
      </c>
      <c r="K323" s="97" t="str">
        <f>IF(SP_SUL!AD327="","*",SP_SUL!AD327)</f>
        <v>*</v>
      </c>
    </row>
    <row r="324" spans="2:11" hidden="1">
      <c r="B324" s="94" t="str">
        <f>IF(SP_SUL!Y328="","*",SP_SUL!Y328)</f>
        <v>NÃO</v>
      </c>
      <c r="C324" s="95">
        <f>IF(SP_SUL!B328="","*",SP_SUL!B328)</f>
        <v>46066</v>
      </c>
      <c r="D324" s="94" t="str">
        <f>IF(SP_SUL!D328="","*",SP_SUL!D328)</f>
        <v>MATEUS (TP-809)</v>
      </c>
      <c r="E324" s="94" t="str">
        <f>IF(SP_SUL!H328="","*",SP_SUL!H328)</f>
        <v>-</v>
      </c>
      <c r="F324" s="100" t="str">
        <f>IF(SP_SUL!M328="","*",SP_SUL!M328)</f>
        <v>ZRB-ZEV</v>
      </c>
      <c r="G324" s="95" t="str">
        <f>IF(SP_SUL!I328="","*",SP_SUL!I328)</f>
        <v>-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-</v>
      </c>
      <c r="K324" s="97" t="str">
        <f>IF(SP_SUL!AD328="","*",SP_SUL!AD328)</f>
        <v>*</v>
      </c>
    </row>
    <row r="325" spans="2:11" hidden="1">
      <c r="B325" s="94" t="str">
        <f>IF(SP_SUL!Y329="","*",SP_SUL!Y329)</f>
        <v>NÃO</v>
      </c>
      <c r="C325" s="95">
        <f>IF(SP_SUL!B329="","*",SP_SUL!B329)</f>
        <v>46066</v>
      </c>
      <c r="D325" s="94" t="str">
        <f>IF(SP_SUL!D329="","*",SP_SUL!D329)</f>
        <v>CAIQUE (TMA-677)</v>
      </c>
      <c r="E325" s="94" t="str">
        <f>IF(SP_SUL!H329="","*",SP_SUL!H329)</f>
        <v>-</v>
      </c>
      <c r="F325" s="100" t="str">
        <f>IF(SP_SUL!M329="","*",SP_SUL!M329)</f>
        <v>ZRB-ZEV</v>
      </c>
      <c r="G325" s="95" t="str">
        <f>IF(SP_SUL!I329="","*",SP_SUL!I329)</f>
        <v>-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-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NÃO</v>
      </c>
      <c r="C327" s="95">
        <f>IF(SP_SUL!B331="","*",SP_SUL!B331)</f>
        <v>46066</v>
      </c>
      <c r="D327" s="94" t="str">
        <f>IF(SP_SUL!D331="","*",SP_SUL!D331)</f>
        <v>MODERNIZAÇÃO SERRA</v>
      </c>
      <c r="E327" s="94" t="str">
        <f>IF(SP_SUL!H331="","*",SP_SUL!H331)</f>
        <v>-</v>
      </c>
      <c r="F327" s="100" t="str">
        <f>IF(SP_SUL!M331="","*",SP_SUL!M331)</f>
        <v>ZEZ-ZXW</v>
      </c>
      <c r="G327" s="95" t="str">
        <f>IF(SP_SUL!I331="","*",SP_SUL!I331)</f>
        <v>-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NÃO</v>
      </c>
      <c r="C328" s="95">
        <f>IF(SP_SUL!B332="","*",SP_SUL!B332)</f>
        <v>46066</v>
      </c>
      <c r="D328" s="94" t="str">
        <f>IF(SP_SUL!D332="","*",SP_SUL!D332)</f>
        <v>W61</v>
      </c>
      <c r="E328" s="94" t="str">
        <f>IF(SP_SUL!H332="","*",SP_SUL!H332)</f>
        <v>K67ZEV-1</v>
      </c>
      <c r="F328" s="100" t="str">
        <f>IF(SP_SUL!M332="","*",SP_SUL!M332)</f>
        <v>ZEZ-ZXW</v>
      </c>
      <c r="G328" s="95" t="str">
        <f>IF(SP_SUL!I332="","*",SP_SUL!I332)</f>
        <v>K67ZEV-1</v>
      </c>
      <c r="H328" s="95" t="str">
        <f>IF(SP_SUL!AB332="","*",SP_SUL!AB332)</f>
        <v>FIXO</v>
      </c>
      <c r="I328" s="95" t="str">
        <f>IF(SP_SUL!AC332="","*",SP_SUL!AC332)</f>
        <v>*</v>
      </c>
      <c r="J328" s="96">
        <f>IF(SP_SUL!AA332="","*",SP_SUL!AA332)</f>
        <v>1</v>
      </c>
      <c r="K328" s="97">
        <f>IF(SP_SUL!AD332="","*",SP_SUL!AD332)</f>
        <v>0.29166666666666669</v>
      </c>
    </row>
    <row r="329" spans="2:11" hidden="1">
      <c r="B329" s="94" t="str">
        <f>IF(SP_SUL!Y333="","*",SP_SUL!Y333)</f>
        <v>NÃO</v>
      </c>
      <c r="C329" s="95">
        <f>IF(SP_SUL!B333="","*",SP_SUL!B333)</f>
        <v>46066</v>
      </c>
      <c r="D329" s="94" t="str">
        <f>IF(SP_SUL!D333="","*",SP_SUL!D333)</f>
        <v>V85</v>
      </c>
      <c r="E329" s="94" t="str">
        <f>IF(SP_SUL!H333="","*",SP_SUL!H333)</f>
        <v>K67ZEV-1</v>
      </c>
      <c r="F329" s="100" t="str">
        <f>IF(SP_SUL!M333="","*",SP_SUL!M333)</f>
        <v>ZEZ-ZXW</v>
      </c>
      <c r="G329" s="95" t="str">
        <f>IF(SP_SUL!I333="","*",SP_SUL!I333)</f>
        <v>K67ZEV-1</v>
      </c>
      <c r="H329" s="95" t="str">
        <f>IF(SP_SUL!AB333="","*",SP_SUL!AB333)</f>
        <v>FIXO</v>
      </c>
      <c r="I329" s="95" t="str">
        <f>IF(SP_SUL!AC333="","*",SP_SUL!AC333)</f>
        <v>*</v>
      </c>
      <c r="J329" s="96">
        <f>IF(SP_SUL!AA333="","*",SP_SUL!AA333)</f>
        <v>1</v>
      </c>
      <c r="K329" s="97">
        <f>IF(SP_SUL!AD333="","*",SP_SUL!AD333)</f>
        <v>0.29166666666666669</v>
      </c>
    </row>
    <row r="330" spans="2:11" hidden="1">
      <c r="B330" s="94" t="str">
        <f>IF(SP_SUL!Y334="","*",SP_SUL!Y334)</f>
        <v>NÃO</v>
      </c>
      <c r="C330" s="95">
        <f>IF(SP_SUL!B334="","*",SP_SUL!B334)</f>
        <v>46066</v>
      </c>
      <c r="D330" s="94" t="str">
        <f>IF(SP_SUL!D334="","*",SP_SUL!D334)</f>
        <v xml:space="preserve">TURMA FIXA VIA </v>
      </c>
      <c r="E330" s="94" t="str">
        <f>IF(SP_SUL!H334="","*",SP_SUL!H334)</f>
        <v>-</v>
      </c>
      <c r="F330" s="100" t="str">
        <f>IF(SP_SUL!M334="","*",SP_SUL!M334)</f>
        <v>ZEZ-ZXW</v>
      </c>
      <c r="G330" s="95" t="str">
        <f>IF(SP_SUL!I334="","*",SP_SUL!I334)</f>
        <v>-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-</v>
      </c>
      <c r="K330" s="97" t="str">
        <f>IF(SP_SUL!AD334="","*",SP_SUL!AD334)</f>
        <v>*</v>
      </c>
    </row>
    <row r="331" spans="2:11" hidden="1">
      <c r="B331" s="94" t="str">
        <f>IF(SP_SUL!Y335="","*",SP_SUL!Y335)</f>
        <v>NÃO</v>
      </c>
      <c r="C331" s="95">
        <f>IF(SP_SUL!B335="","*",SP_SUL!B335)</f>
        <v>46066</v>
      </c>
      <c r="D331" s="94" t="str">
        <f>IF(SP_SUL!D335="","*",SP_SUL!D335)</f>
        <v xml:space="preserve">TURMA FIXA VIA </v>
      </c>
      <c r="E331" s="94" t="str">
        <f>IF(SP_SUL!H335="","*",SP_SUL!H335)</f>
        <v>-</v>
      </c>
      <c r="F331" s="100" t="str">
        <f>IF(SP_SUL!M335="","*",SP_SUL!M335)</f>
        <v>ZEZ-ZXW</v>
      </c>
      <c r="G331" s="95" t="str">
        <f>IF(SP_SUL!I335="","*",SP_SUL!I335)</f>
        <v>-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-</v>
      </c>
      <c r="K331" s="97" t="str">
        <f>IF(SP_SUL!AD335="","*",SP_SUL!AD335)</f>
        <v>*</v>
      </c>
    </row>
    <row r="332" spans="2:11" hidden="1">
      <c r="B332" s="94" t="str">
        <f>IF(SP_SUL!Y336="","*",SP_SUL!Y336)</f>
        <v>NÃO</v>
      </c>
      <c r="C332" s="95">
        <f>IF(SP_SUL!B336="","*",SP_SUL!B336)</f>
        <v>46066</v>
      </c>
      <c r="D332" s="94" t="str">
        <f>IF(SP_SUL!D336="","*",SP_SUL!D336)</f>
        <v xml:space="preserve">TURMA FIXA VIA </v>
      </c>
      <c r="E332" s="94" t="str">
        <f>IF(SP_SUL!H336="","*",SP_SUL!H336)</f>
        <v>-</v>
      </c>
      <c r="F332" s="100" t="str">
        <f>IF(SP_SUL!M336="","*",SP_SUL!M336)</f>
        <v>ZEZ-ZXW</v>
      </c>
      <c r="G332" s="95" t="str">
        <f>IF(SP_SUL!I336="","*",SP_SUL!I336)</f>
        <v>-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-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NÃO</v>
      </c>
      <c r="C334" s="95">
        <f>IF(SP_SUL!B338="","*",SP_SUL!B338)</f>
        <v>46066</v>
      </c>
      <c r="D334" s="94" t="str">
        <f>IF(SP_SUL!D338="","*",SP_SUL!D338)</f>
        <v>W62</v>
      </c>
      <c r="E334" s="94" t="str">
        <f>IF(SP_SUL!H338="","*",SP_SUL!H338)</f>
        <v>ZDRZPT</v>
      </c>
      <c r="F334" s="100" t="str">
        <f>IF(SP_SUL!M338="","*",SP_SUL!M338)</f>
        <v>ZXW-ZGP</v>
      </c>
      <c r="G334" s="95" t="str">
        <f>IF(SP_SUL!I338="","*",SP_SUL!I338)</f>
        <v>ZDRZPT</v>
      </c>
      <c r="H334" s="95" t="str">
        <f>IF(SP_SUL!AB338="","*",SP_SUL!AB338)</f>
        <v>FIXO</v>
      </c>
      <c r="I334" s="95" t="str">
        <f>IF(SP_SUL!AC338="","*",SP_SUL!AC338)</f>
        <v>*</v>
      </c>
      <c r="J334" s="96">
        <f>IF(SP_SUL!AA338="","*",SP_SUL!AA338)</f>
        <v>1</v>
      </c>
      <c r="K334" s="97">
        <f>IF(SP_SUL!AD338="","*",SP_SUL!AD338)</f>
        <v>0.3125</v>
      </c>
    </row>
    <row r="335" spans="2:11" hidden="1">
      <c r="B335" s="94" t="str">
        <f>IF(SP_SUL!Y339="","*",SP_SUL!Y339)</f>
        <v>NÃO</v>
      </c>
      <c r="C335" s="95">
        <f>IF(SP_SUL!B339="","*",SP_SUL!B339)</f>
        <v>46066</v>
      </c>
      <c r="D335" s="94" t="str">
        <f>IF(SP_SUL!D339="","*",SP_SUL!D339)</f>
        <v>ANTONI  (TP-720)</v>
      </c>
      <c r="E335" s="94" t="str">
        <f>IF(SP_SUL!H339="","*",SP_SUL!H339)</f>
        <v>-</v>
      </c>
      <c r="F335" s="100" t="str">
        <f>IF(SP_SUL!M339="","*",SP_SUL!M339)</f>
        <v>ZXW-ZGP</v>
      </c>
      <c r="G335" s="95" t="str">
        <f>IF(SP_SUL!I339="","*",SP_SUL!I339)</f>
        <v>-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-</v>
      </c>
      <c r="K335" s="97" t="str">
        <f>IF(SP_SUL!AD339="","*",SP_SUL!AD339)</f>
        <v>*</v>
      </c>
    </row>
    <row r="336" spans="2:11" hidden="1">
      <c r="B336" s="94" t="str">
        <f>IF(SP_SUL!Y340="","*",SP_SUL!Y340)</f>
        <v>NÃO</v>
      </c>
      <c r="C336" s="95">
        <f>IF(SP_SUL!B340="","*",SP_SUL!B340)</f>
        <v>46066</v>
      </c>
      <c r="D336" s="94" t="str">
        <f>IF(SP_SUL!D340="","*",SP_SUL!D340)</f>
        <v>JACIANO (TF-674)</v>
      </c>
      <c r="E336" s="94" t="str">
        <f>IF(SP_SUL!H340="","*",SP_SUL!H340)</f>
        <v>-</v>
      </c>
      <c r="F336" s="100" t="str">
        <f>IF(SP_SUL!M340="","*",SP_SUL!M340)</f>
        <v>ZXW-ZGP</v>
      </c>
      <c r="G336" s="95" t="str">
        <f>IF(SP_SUL!I340="","*",SP_SUL!I340)</f>
        <v>-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-</v>
      </c>
      <c r="K336" s="97" t="str">
        <f>IF(SP_SUL!AD340="","*",SP_SUL!AD340)</f>
        <v>*</v>
      </c>
    </row>
    <row r="337" spans="2:11" hidden="1">
      <c r="B337" s="94" t="str">
        <f>IF(SP_SUL!Y341="","*",SP_SUL!Y341)</f>
        <v>NÃO</v>
      </c>
      <c r="C337" s="95">
        <f>IF(SP_SUL!B341="","*",SP_SUL!B341)</f>
        <v>46066</v>
      </c>
      <c r="D337" s="94" t="str">
        <f>IF(SP_SUL!D341="","*",SP_SUL!D341)</f>
        <v>LEANDRO (TP-727)</v>
      </c>
      <c r="E337" s="94" t="str">
        <f>IF(SP_SUL!H341="","*",SP_SUL!H341)</f>
        <v>-</v>
      </c>
      <c r="F337" s="100" t="str">
        <f>IF(SP_SUL!M341="","*",SP_SUL!M341)</f>
        <v>ZXW-ZGP</v>
      </c>
      <c r="G337" s="95" t="str">
        <f>IF(SP_SUL!I341="","*",SP_SUL!I341)</f>
        <v>-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-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NÃO</v>
      </c>
      <c r="C339" s="95">
        <f>IF(SP_SUL!B343="","*",SP_SUL!B343)</f>
        <v>46066</v>
      </c>
      <c r="D339" s="94" t="str">
        <f>IF(SP_SUL!D343="","*",SP_SUL!D343)</f>
        <v>MODERNIZAÇÃO SERRA</v>
      </c>
      <c r="E339" s="94" t="str">
        <f>IF(SP_SUL!H343="","*",SP_SUL!H343)</f>
        <v>-</v>
      </c>
      <c r="F339" s="100" t="str">
        <f>IF(SP_SUL!M343="","*",SP_SUL!M343)</f>
        <v>ZGP-ZPT</v>
      </c>
      <c r="G339" s="95" t="str">
        <f>IF(SP_SUL!I343="","*",SP_SUL!I343)</f>
        <v>-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-</v>
      </c>
      <c r="K339" s="97" t="str">
        <f>IF(SP_SUL!AD343="","*",SP_SUL!AD343)</f>
        <v>*</v>
      </c>
    </row>
    <row r="340" spans="2:11" hidden="1">
      <c r="B340" s="94" t="str">
        <f>IF(SP_SUL!Y344="","*",SP_SUL!Y344)</f>
        <v>OPORTUNIDADE</v>
      </c>
      <c r="C340" s="95">
        <f>IF(SP_SUL!B344="","*",SP_SUL!B344)</f>
        <v>46066</v>
      </c>
      <c r="D340" s="94" t="str">
        <f>IF(SP_SUL!D344="","*",SP_SUL!D344)</f>
        <v>EXPANSÃO TURMA 1</v>
      </c>
      <c r="E340" s="94" t="str">
        <f>IF(SP_SUL!H344="","*",SP_SUL!H344)</f>
        <v>-</v>
      </c>
      <c r="F340" s="100" t="str">
        <f>IF(SP_SUL!M344="","*",SP_SUL!M344)</f>
        <v>PAT-ZGM</v>
      </c>
      <c r="G340" s="95" t="str">
        <f>IF(SP_SUL!I344="","*",SP_SUL!I344)</f>
        <v>-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-</v>
      </c>
      <c r="K340" s="97" t="str">
        <f>IF(SP_SUL!AD344="","*",SP_SUL!AD344)</f>
        <v>*</v>
      </c>
    </row>
    <row r="341" spans="2:11" hidden="1">
      <c r="B341" s="94" t="str">
        <f>IF(SP_SUL!Y345="","*",SP_SUL!Y345)</f>
        <v>OPORTUNIDADE</v>
      </c>
      <c r="C341" s="95">
        <f>IF(SP_SUL!B345="","*",SP_SUL!B345)</f>
        <v>46066</v>
      </c>
      <c r="D341" s="94" t="str">
        <f>IF(SP_SUL!D345="","*",SP_SUL!D345)</f>
        <v>RAFAEL (TP-695)</v>
      </c>
      <c r="E341" s="94" t="str">
        <f>IF(SP_SUL!H345="","*",SP_SUL!H345)</f>
        <v>-</v>
      </c>
      <c r="F341" s="100" t="str">
        <f>IF(SP_SUL!M345="","*",SP_SUL!M345)</f>
        <v>ZGM-ZZV</v>
      </c>
      <c r="G341" s="95" t="str">
        <f>IF(SP_SUL!I345="","*",SP_SUL!I345)</f>
        <v>-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-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>
        <f>IF(SP_SUL!B346="","*",SP_SUL!B346)</f>
        <v>46066</v>
      </c>
      <c r="D342" s="94" t="str">
        <f>IF(SP_SUL!D346="","*",SP_SUL!D346)</f>
        <v>CLEBISON (TP-728)</v>
      </c>
      <c r="E342" s="94" t="str">
        <f>IF(SP_SUL!H346="","*",SP_SUL!H346)</f>
        <v>-</v>
      </c>
      <c r="F342" s="100" t="str">
        <f>IF(SP_SUL!M346="","*",SP_SUL!M346)</f>
        <v>ZKW-ZLU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>
        <f>IF(SP_SUL!B347="","*",SP_SUL!B347)</f>
        <v>46066</v>
      </c>
      <c r="D343" s="94" t="str">
        <f>IF(SP_SUL!D347="","*",SP_SUL!D347)</f>
        <v>ISMAEL(TP-726)</v>
      </c>
      <c r="E343" s="94" t="str">
        <f>IF(SP_SUL!H347="","*",SP_SUL!H347)</f>
        <v>-</v>
      </c>
      <c r="F343" s="100" t="str">
        <f>IF(SP_SUL!M347="","*",SP_SUL!M347)</f>
        <v>ZKW-ZLU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>
        <f>IF(SP_SUL!B350="","*",SP_SUL!B350)</f>
        <v>46067</v>
      </c>
      <c r="D346" s="94" t="str">
        <f>IF(SP_SUL!D350="","*",SP_SUL!D350)</f>
        <v>KLECIO (TP-699)</v>
      </c>
      <c r="E346" s="94" t="str">
        <f>IF(SP_SUL!H350="","*",SP_SUL!H350)</f>
        <v>-</v>
      </c>
      <c r="F346" s="100" t="str">
        <f>IF(SP_SUL!M350="","*",SP_SUL!M350)</f>
        <v>ZSW-ZTT</v>
      </c>
      <c r="G346" s="95" t="str">
        <f>IF(SP_SUL!I350="","*",SP_SUL!I350)</f>
        <v>-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-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>
        <f>IF(SP_SUL!B352="","*",SP_SUL!B352)</f>
        <v>46067</v>
      </c>
      <c r="D348" s="94" t="str">
        <f>IF(SP_SUL!D352="","*",SP_SUL!D352)</f>
        <v>ROGÉRIO (TP-730)</v>
      </c>
      <c r="E348" s="94" t="str">
        <f>IF(SP_SUL!H352="","*",SP_SUL!H352)</f>
        <v>-</v>
      </c>
      <c r="F348" s="100" t="str">
        <f>IF(SP_SUL!M352="","*",SP_SUL!M352)</f>
        <v>ZYU-ZST</v>
      </c>
      <c r="G348" s="95" t="str">
        <f>IF(SP_SUL!I352="","*",SP_SUL!I352)</f>
        <v>-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-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>
        <f>IF(SP_SUL!B353="","*",SP_SUL!B353)</f>
        <v>46067</v>
      </c>
      <c r="D349" s="94" t="str">
        <f>IF(SP_SUL!D353="","*",SP_SUL!D353)</f>
        <v>V93</v>
      </c>
      <c r="E349" s="94" t="str">
        <f>IF(SP_SUL!H353="","*",SP_SUL!H353)</f>
        <v>ZYU1</v>
      </c>
      <c r="F349" s="100" t="str">
        <f>IF(SP_SUL!M353="","*",SP_SUL!M353)</f>
        <v>ZYU-ZST</v>
      </c>
      <c r="G349" s="95" t="str">
        <f>IF(SP_SUL!I353="","*",SP_SUL!I353)</f>
        <v>ZYU1</v>
      </c>
      <c r="H349" s="95" t="str">
        <f>IF(SP_SUL!AB353="","*",SP_SUL!AB353)</f>
        <v>ESCALA</v>
      </c>
      <c r="I349" s="95" t="str">
        <f>IF(SP_SUL!AC353="","*",SP_SUL!AC353)</f>
        <v>*</v>
      </c>
      <c r="J349" s="96">
        <f>IF(SP_SUL!AA353="","*",SP_SUL!AA353)</f>
        <v>1</v>
      </c>
      <c r="K349" s="97">
        <f>IF(SP_SUL!AD353="","*",SP_SUL!AD353)</f>
        <v>0.29166666666666669</v>
      </c>
    </row>
    <row r="350" spans="2:11" hidden="1">
      <c r="B350" s="94" t="str">
        <f>IF(SP_SUL!Y354="","*",SP_SUL!Y354)</f>
        <v>*</v>
      </c>
      <c r="C350" s="95">
        <f>IF(SP_SUL!B354="","*",SP_SUL!B354)</f>
        <v>46067</v>
      </c>
      <c r="D350" s="94" t="str">
        <f>IF(SP_SUL!D354="","*",SP_SUL!D354)</f>
        <v>ROBSON (TF-701)</v>
      </c>
      <c r="E350" s="94" t="str">
        <f>IF(SP_SUL!H354="","*",SP_SUL!H354)</f>
        <v>-</v>
      </c>
      <c r="F350" s="100" t="str">
        <f>IF(SP_SUL!M354="","*",SP_SUL!M354)</f>
        <v>ZDY-ZFY</v>
      </c>
      <c r="G350" s="95" t="str">
        <f>IF(SP_SUL!I354="","*",SP_SUL!I354)</f>
        <v>-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>
        <f>IF(SP_SUL!B355="","*",SP_SUL!B355)</f>
        <v>46067</v>
      </c>
      <c r="D351" s="94" t="str">
        <f>IF(SP_SUL!D355="","*",SP_SUL!D355)</f>
        <v>JACIANO (TF-674)</v>
      </c>
      <c r="E351" s="94" t="str">
        <f>IF(SP_SUL!H355="","*",SP_SUL!H355)</f>
        <v>-</v>
      </c>
      <c r="F351" s="100" t="str">
        <f>IF(SP_SUL!M355="","*",SP_SUL!M355)</f>
        <v>ZDY-ZFY</v>
      </c>
      <c r="G351" s="95" t="str">
        <f>IF(SP_SUL!I355="","*",SP_SUL!I355)</f>
        <v>-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>
        <f>IF(SP_SUL!B357="","*",SP_SUL!B357)</f>
        <v>46067</v>
      </c>
      <c r="D353" s="94" t="str">
        <f>IF(SP_SUL!D357="","*",SP_SUL!D357)</f>
        <v>E17</v>
      </c>
      <c r="E353" s="94" t="str">
        <f>IF(SP_SUL!H357="","*",SP_SUL!H357)</f>
        <v>102ZKW2</v>
      </c>
      <c r="F353" s="100" t="str">
        <f>IF(SP_SUL!M357="","*",SP_SUL!M357)</f>
        <v>ZKW-ZLU</v>
      </c>
      <c r="G353" s="95" t="str">
        <f>IF(SP_SUL!I357="","*",SP_SUL!I357)</f>
        <v>102ZKW2</v>
      </c>
      <c r="H353" s="95" t="str">
        <f>IF(SP_SUL!AB357="","*",SP_SUL!AB357)</f>
        <v>FIXO</v>
      </c>
      <c r="I353" s="95" t="str">
        <f>IF(SP_SUL!AC357="","*",SP_SUL!AC357)</f>
        <v>*</v>
      </c>
      <c r="J353" s="96">
        <f>IF(SP_SUL!AA357="","*",SP_SUL!AA357)</f>
        <v>1</v>
      </c>
      <c r="K353" s="97">
        <f>IF(SP_SUL!AD357="","*",SP_SUL!AD357)</f>
        <v>0.35416666666666669</v>
      </c>
    </row>
    <row r="354" spans="2:11" hidden="1">
      <c r="B354" s="94" t="str">
        <f>IF(SP_SUL!Y358="","*",SP_SUL!Y358)</f>
        <v>*</v>
      </c>
      <c r="C354" s="95">
        <f>IF(SP_SUL!B358="","*",SP_SUL!B358)</f>
        <v>46067</v>
      </c>
      <c r="D354" s="94" t="str">
        <f>IF(SP_SUL!D358="","*",SP_SUL!D358)</f>
        <v>W60</v>
      </c>
      <c r="E354" s="94" t="str">
        <f>IF(SP_SUL!H358="","*",SP_SUL!H358)</f>
        <v>102ZKW2</v>
      </c>
      <c r="F354" s="100" t="str">
        <f>IF(SP_SUL!M358="","*",SP_SUL!M358)</f>
        <v>ZKW-ZLU</v>
      </c>
      <c r="G354" s="95" t="str">
        <f>IF(SP_SUL!I358="","*",SP_SUL!I358)</f>
        <v>102ZKW2</v>
      </c>
      <c r="H354" s="95" t="str">
        <f>IF(SP_SUL!AB358="","*",SP_SUL!AB358)</f>
        <v>FIXO</v>
      </c>
      <c r="I354" s="95" t="str">
        <f>IF(SP_SUL!AC358="","*",SP_SUL!AC358)</f>
        <v>*</v>
      </c>
      <c r="J354" s="96">
        <f>IF(SP_SUL!AA358="","*",SP_SUL!AA358)</f>
        <v>1</v>
      </c>
      <c r="K354" s="97">
        <f>IF(SP_SUL!AD358="","*",SP_SUL!AD358)</f>
        <v>0.35416666666666669</v>
      </c>
    </row>
    <row r="355" spans="2:11" hidden="1">
      <c r="B355" s="94" t="str">
        <f>IF(SP_SUL!Y359="","*",SP_SUL!Y359)</f>
        <v>*</v>
      </c>
      <c r="C355" s="95">
        <f>IF(SP_SUL!B359="","*",SP_SUL!B359)</f>
        <v>46067</v>
      </c>
      <c r="D355" s="94" t="str">
        <f>IF(SP_SUL!D359="","*",SP_SUL!D359)</f>
        <v>DIEGO (TP-681)</v>
      </c>
      <c r="E355" s="94" t="str">
        <f>IF(SP_SUL!H359="","*",SP_SUL!H359)</f>
        <v>-</v>
      </c>
      <c r="F355" s="100" t="str">
        <f>IF(SP_SUL!M359="","*",SP_SUL!M359)</f>
        <v>ZKW-ZLU</v>
      </c>
      <c r="G355" s="95" t="str">
        <f>IF(SP_SUL!I359="","*",SP_SUL!I359)</f>
        <v>-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-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>
        <f>IF(SP_SUL!B360="","*",SP_SUL!B360)</f>
        <v>46067</v>
      </c>
      <c r="D356" s="94" t="str">
        <f>IF(SP_SUL!D360="","*",SP_SUL!D360)</f>
        <v>V89</v>
      </c>
      <c r="E356" s="94" t="str">
        <f>IF(SP_SUL!H360="","*",SP_SUL!H360)</f>
        <v>102ZKW2</v>
      </c>
      <c r="F356" s="100" t="str">
        <f>IF(SP_SUL!M360="","*",SP_SUL!M360)</f>
        <v>ZEJ</v>
      </c>
      <c r="G356" s="95" t="str">
        <f>IF(SP_SUL!I360="","*",SP_SUL!I360)</f>
        <v>102ZKW2</v>
      </c>
      <c r="H356" s="95" t="str">
        <f>IF(SP_SUL!AB360="","*",SP_SUL!AB360)</f>
        <v>FIXO</v>
      </c>
      <c r="I356" s="95" t="str">
        <f>IF(SP_SUL!AC360="","*",SP_SUL!AC360)</f>
        <v>*</v>
      </c>
      <c r="J356" s="96">
        <f>IF(SP_SUL!AA360="","*",SP_SUL!AA360)</f>
        <v>1</v>
      </c>
      <c r="K356" s="97">
        <f>IF(SP_SUL!AD360="","*",SP_SUL!AD360)</f>
        <v>0.35416666666666669</v>
      </c>
    </row>
    <row r="357" spans="2:11" hidden="1">
      <c r="B357" s="94" t="str">
        <f>IF(SP_SUL!Y361="","*",SP_SUL!Y361)</f>
        <v>*</v>
      </c>
      <c r="C357" s="95">
        <f>IF(SP_SUL!B361="","*",SP_SUL!B361)</f>
        <v>46067</v>
      </c>
      <c r="D357" s="94" t="str">
        <f>IF(SP_SUL!D361="","*",SP_SUL!D361)</f>
        <v>CLEBISON (TP-728)</v>
      </c>
      <c r="E357" s="94" t="str">
        <f>IF(SP_SUL!H361="","*",SP_SUL!H361)</f>
        <v>-</v>
      </c>
      <c r="F357" s="100" t="str">
        <f>IF(SP_SUL!M361="","*",SP_SUL!M361)</f>
        <v>ZEJ-ZRB</v>
      </c>
      <c r="G357" s="95" t="str">
        <f>IF(SP_SUL!I361="","*",SP_SUL!I361)</f>
        <v>-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>
        <f>IF(SP_SUL!B362="","*",SP_SUL!B362)</f>
        <v>46067</v>
      </c>
      <c r="D358" s="94" t="str">
        <f>IF(SP_SUL!D362="","*",SP_SUL!D362)</f>
        <v>ISMAEL(TP-726)</v>
      </c>
      <c r="E358" s="94" t="str">
        <f>IF(SP_SUL!H362="","*",SP_SUL!H362)</f>
        <v>*</v>
      </c>
      <c r="F358" s="100" t="str">
        <f>IF(SP_SUL!M362="","*",SP_SUL!M362)</f>
        <v>ZEJ-ZRB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>
        <f>IF(SP_SUL!B364="","*",SP_SUL!B364)</f>
        <v>46067</v>
      </c>
      <c r="D360" s="94" t="str">
        <f>IF(SP_SUL!D364="","*",SP_SUL!D364)</f>
        <v>MATEUS (TP-809)</v>
      </c>
      <c r="E360" s="94" t="str">
        <f>IF(SP_SUL!H364="","*",SP_SUL!H364)</f>
        <v>-</v>
      </c>
      <c r="F360" s="100" t="str">
        <f>IF(SP_SUL!M364="","*",SP_SUL!M364)</f>
        <v>ZWI-ZEM</v>
      </c>
      <c r="G360" s="95" t="str">
        <f>IF(SP_SUL!I364="","*",SP_SUL!I364)</f>
        <v>-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-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>
        <f>IF(SP_SUL!B365="","*",SP_SUL!B365)</f>
        <v>46067</v>
      </c>
      <c r="D361" s="94" t="str">
        <f>IF(SP_SUL!D365="","*",SP_SUL!D365)</f>
        <v>ADENISON (TP-810)</v>
      </c>
      <c r="E361" s="94" t="str">
        <f>IF(SP_SUL!H365="","*",SP_SUL!H365)</f>
        <v>-</v>
      </c>
      <c r="F361" s="100" t="str">
        <f>IF(SP_SUL!M365="","*",SP_SUL!M365)</f>
        <v>ZWI-ZEM</v>
      </c>
      <c r="G361" s="95" t="str">
        <f>IF(SP_SUL!I365="","*",SP_SUL!I365)</f>
        <v>-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-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>
        <f>IF(SP_SUL!B366="","*",SP_SUL!B366)</f>
        <v>46067</v>
      </c>
      <c r="D362" s="94" t="str">
        <f>IF(SP_SUL!D366="","*",SP_SUL!D366)</f>
        <v>JACIANO (TF-674)</v>
      </c>
      <c r="E362" s="94" t="str">
        <f>IF(SP_SUL!H366="","*",SP_SUL!H366)</f>
        <v>-</v>
      </c>
      <c r="F362" s="100" t="str">
        <f>IF(SP_SUL!M366="","*",SP_SUL!M366)</f>
        <v>ZEZ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-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>
        <f>IF(SP_SUL!B367="","*",SP_SUL!B367)</f>
        <v>46067</v>
      </c>
      <c r="D363" s="94" t="str">
        <f>IF(SP_SUL!D367="","*",SP_SUL!D367)</f>
        <v>W61</v>
      </c>
      <c r="E363" s="94" t="str">
        <f>IF(SP_SUL!H367="","*",SP_SUL!H367)</f>
        <v>K67ZEV2</v>
      </c>
      <c r="F363" s="100" t="str">
        <f>IF(SP_SUL!M367="","*",SP_SUL!M367)</f>
        <v>ZXW-ZGP</v>
      </c>
      <c r="G363" s="95" t="str">
        <f>IF(SP_SUL!I367="","*",SP_SUL!I367)</f>
        <v>K67ZEV2</v>
      </c>
      <c r="H363" s="95" t="str">
        <f>IF(SP_SUL!AB367="","*",SP_SUL!AB367)</f>
        <v>FIXO</v>
      </c>
      <c r="I363" s="95" t="str">
        <f>IF(SP_SUL!AC367="","*",SP_SUL!AC367)</f>
        <v>-</v>
      </c>
      <c r="J363" s="96">
        <f>IF(SP_SUL!AA367="","*",SP_SUL!AA367)</f>
        <v>1</v>
      </c>
      <c r="K363" s="97">
        <f>IF(SP_SUL!AD367="","*",SP_SUL!AD367)</f>
        <v>0.3125</v>
      </c>
    </row>
    <row r="364" spans="2:11" hidden="1">
      <c r="B364" s="94" t="str">
        <f>IF(SP_SUL!Y368="","*",SP_SUL!Y368)</f>
        <v>*</v>
      </c>
      <c r="C364" s="95">
        <f>IF(SP_SUL!B368="","*",SP_SUL!B368)</f>
        <v>46067</v>
      </c>
      <c r="D364" s="94" t="str">
        <f>IF(SP_SUL!D368="","*",SP_SUL!D368)</f>
        <v>EXPANSÃO TURMA 1</v>
      </c>
      <c r="E364" s="94" t="str">
        <f>IF(SP_SUL!H368="","*",SP_SUL!H368)</f>
        <v>-</v>
      </c>
      <c r="F364" s="100" t="str">
        <f>IF(SP_SUL!M368="","*",SP_SUL!M368)</f>
        <v>PAT-ZGM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-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>
        <f>IF(SP_SUL!B370="","*",SP_SUL!B370)</f>
        <v>46068</v>
      </c>
      <c r="D366" s="94" t="str">
        <f>IF(SP_SUL!D370="","*",SP_SUL!D370)</f>
        <v>V93</v>
      </c>
      <c r="E366" s="94" t="str">
        <f>IF(SP_SUL!H370="","*",SP_SUL!H370)</f>
        <v>ZYU1</v>
      </c>
      <c r="F366" s="100" t="str">
        <f>IF(SP_SUL!M370="","*",SP_SUL!M370)</f>
        <v>ZYU-ZST</v>
      </c>
      <c r="G366" s="95" t="str">
        <f>IF(SP_SUL!I370="","*",SP_SUL!I370)</f>
        <v>ZYU1</v>
      </c>
      <c r="H366" s="95" t="str">
        <f>IF(SP_SUL!AB370="","*",SP_SUL!AB370)</f>
        <v>ESCALA</v>
      </c>
      <c r="I366" s="95" t="str">
        <f>IF(SP_SUL!AC370="","*",SP_SUL!AC370)</f>
        <v>*</v>
      </c>
      <c r="J366" s="96">
        <f>IF(SP_SUL!AA370="","*",SP_SUL!AA370)</f>
        <v>1</v>
      </c>
      <c r="K366" s="97">
        <f>IF(SP_SUL!AD370="","*",SP_SUL!AD370)</f>
        <v>0.29166666666666669</v>
      </c>
    </row>
    <row r="367" spans="2:11" hidden="1">
      <c r="B367" s="94" t="str">
        <f>IF(SP_SUL!Y371="","*",SP_SUL!Y371)</f>
        <v>*</v>
      </c>
      <c r="C367" s="95">
        <f>IF(SP_SUL!B371="","*",SP_SUL!B371)</f>
        <v>46068</v>
      </c>
      <c r="D367" s="94" t="str">
        <f>IF(SP_SUL!D371="","*",SP_SUL!D371)</f>
        <v>E17</v>
      </c>
      <c r="E367" s="94" t="str">
        <f>IF(SP_SUL!H371="","*",SP_SUL!H371)</f>
        <v>102ZKW2</v>
      </c>
      <c r="F367" s="100" t="str">
        <f>IF(SP_SUL!M371="","*",SP_SUL!M371)</f>
        <v>ZKW-ZLU</v>
      </c>
      <c r="G367" s="95" t="str">
        <f>IF(SP_SUL!I371="","*",SP_SUL!I371)</f>
        <v>102ZKW2</v>
      </c>
      <c r="H367" s="95" t="str">
        <f>IF(SP_SUL!AB371="","*",SP_SUL!AB371)</f>
        <v>FIXO</v>
      </c>
      <c r="I367" s="95" t="str">
        <f>IF(SP_SUL!AC371="","*",SP_SUL!AC371)</f>
        <v>*</v>
      </c>
      <c r="J367" s="96">
        <f>IF(SP_SUL!AA371="","*",SP_SUL!AA371)</f>
        <v>1</v>
      </c>
      <c r="K367" s="97">
        <f>IF(SP_SUL!AD371="","*",SP_SUL!AD371)</f>
        <v>0.35416666666666669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>
        <f>IF(SP_SUL!B373="","*",SP_SUL!B373)</f>
        <v>46069</v>
      </c>
      <c r="D369" s="94" t="str">
        <f>IF(SP_SUL!D373="","*",SP_SUL!D373)</f>
        <v>EXPANSÃO TURMA 1</v>
      </c>
      <c r="E369" s="94" t="str">
        <f>IF(SP_SUL!H373="","*",SP_SUL!H373)</f>
        <v>-</v>
      </c>
      <c r="F369" s="100" t="str">
        <f>IF(SP_SUL!M373="","*",SP_SUL!M373)</f>
        <v>ZCD</v>
      </c>
      <c r="G369" s="95" t="str">
        <f>IF(SP_SUL!I373="","*",SP_SUL!I373)</f>
        <v>-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-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>
        <f>IF(SP_SUL!B374="","*",SP_SUL!B374)</f>
        <v>46069</v>
      </c>
      <c r="D370" s="94" t="str">
        <f>IF(SP_SUL!D374="","*",SP_SUL!D374)</f>
        <v>KLECIO (TP-699)</v>
      </c>
      <c r="E370" s="94" t="str">
        <f>IF(SP_SUL!H374="","*",SP_SUL!H374)</f>
        <v>-</v>
      </c>
      <c r="F370" s="100" t="str">
        <f>IF(SP_SUL!M374="","*",SP_SUL!M374)</f>
        <v>ZAC-S</v>
      </c>
      <c r="G370" s="95" t="str">
        <f>IF(SP_SUL!I374="","*",SP_SUL!I374)</f>
        <v>-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-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>
        <f>IF(SP_SUL!B377="","*",SP_SUL!B377)</f>
        <v>46069</v>
      </c>
      <c r="D373" s="94" t="str">
        <f>IF(SP_SUL!D377="","*",SP_SUL!D377)</f>
        <v>ROGÉRIO (TP-730)</v>
      </c>
      <c r="E373" s="94" t="str">
        <f>IF(SP_SUL!H377="","*",SP_SUL!H377)</f>
        <v>-</v>
      </c>
      <c r="F373" s="100" t="str">
        <f>IF(SP_SUL!M377="","*",SP_SUL!M377)</f>
        <v>ZYU-ZST</v>
      </c>
      <c r="G373" s="95" t="str">
        <f>IF(SP_SUL!I377="","*",SP_SUL!I377)</f>
        <v>-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-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>
        <f>IF(SP_SUL!B378="","*",SP_SUL!B378)</f>
        <v>46069</v>
      </c>
      <c r="D374" s="94" t="str">
        <f>IF(SP_SUL!D378="","*",SP_SUL!D378)</f>
        <v>V93</v>
      </c>
      <c r="E374" s="94" t="str">
        <f>IF(SP_SUL!H378="","*",SP_SUL!H378)</f>
        <v>ZYU1</v>
      </c>
      <c r="F374" s="100" t="str">
        <f>IF(SP_SUL!M378="","*",SP_SUL!M378)</f>
        <v>ZYU-ZST</v>
      </c>
      <c r="G374" s="95" t="str">
        <f>IF(SP_SUL!I378="","*",SP_SUL!I378)</f>
        <v>ZYU1</v>
      </c>
      <c r="H374" s="95" t="str">
        <f>IF(SP_SUL!AB378="","*",SP_SUL!AB378)</f>
        <v>ESCALA</v>
      </c>
      <c r="I374" s="95" t="str">
        <f>IF(SP_SUL!AC378="","*",SP_SUL!AC378)</f>
        <v>*</v>
      </c>
      <c r="J374" s="96">
        <f>IF(SP_SUL!AA378="","*",SP_SUL!AA378)</f>
        <v>1</v>
      </c>
      <c r="K374" s="97">
        <f>IF(SP_SUL!AD378="","*",SP_SUL!AD378)</f>
        <v>0.29166666666666669</v>
      </c>
    </row>
    <row r="375" spans="2:11" hidden="1">
      <c r="B375" s="94" t="str">
        <f>IF(SP_SUL!Y379="","*",SP_SUL!Y379)</f>
        <v>*</v>
      </c>
      <c r="C375" s="95">
        <f>IF(SP_SUL!B379="","*",SP_SUL!B379)</f>
        <v>46069</v>
      </c>
      <c r="D375" s="94" t="str">
        <f>IF(SP_SUL!D379="","*",SP_SUL!D379)</f>
        <v>W59</v>
      </c>
      <c r="E375" s="94" t="str">
        <f>IF(SP_SUL!H379="","*",SP_SUL!H379)</f>
        <v>ZYU1</v>
      </c>
      <c r="F375" s="100" t="str">
        <f>IF(SP_SUL!M379="","*",SP_SUL!M379)</f>
        <v>ZYU</v>
      </c>
      <c r="G375" s="95" t="str">
        <f>IF(SP_SUL!I379="","*",SP_SUL!I379)</f>
        <v>ZYU1</v>
      </c>
      <c r="H375" s="95" t="str">
        <f>IF(SP_SUL!AB379="","*",SP_SUL!AB379)</f>
        <v>FIXO</v>
      </c>
      <c r="I375" s="95" t="str">
        <f>IF(SP_SUL!AC379="","*",SP_SUL!AC379)</f>
        <v>*</v>
      </c>
      <c r="J375" s="96">
        <f>IF(SP_SUL!AA379="","*",SP_SUL!AA379)</f>
        <v>1</v>
      </c>
      <c r="K375" s="97">
        <f>IF(SP_SUL!AD379="","*",SP_SUL!AD379)</f>
        <v>0.29166666666666669</v>
      </c>
    </row>
    <row r="376" spans="2:11" hidden="1">
      <c r="B376" s="94" t="str">
        <f>IF(SP_SUL!Y380="","*",SP_SUL!Y380)</f>
        <v>*</v>
      </c>
      <c r="C376" s="95">
        <f>IF(SP_SUL!B380="","*",SP_SUL!B380)</f>
        <v>46069</v>
      </c>
      <c r="D376" s="94" t="str">
        <f>IF(SP_SUL!D380="","*",SP_SUL!D380)</f>
        <v>ROBSON (TF-701)</v>
      </c>
      <c r="E376" s="94" t="str">
        <f>IF(SP_SUL!H380="","*",SP_SUL!H380)</f>
        <v>-</v>
      </c>
      <c r="F376" s="100" t="str">
        <f>IF(SP_SUL!M380="","*",SP_SUL!M380)</f>
        <v>ZDY-ZFY</v>
      </c>
      <c r="G376" s="95" t="str">
        <f>IF(SP_SUL!I380="","*",SP_SUL!I380)</f>
        <v>-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-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>
        <f>IF(SP_SUL!B381="","*",SP_SUL!B381)</f>
        <v>46069</v>
      </c>
      <c r="D377" s="94" t="str">
        <f>IF(SP_SUL!D381="","*",SP_SUL!D381)</f>
        <v>JACIANO (TF-674)</v>
      </c>
      <c r="E377" s="94" t="str">
        <f>IF(SP_SUL!H381="","*",SP_SUL!H381)</f>
        <v>-</v>
      </c>
      <c r="F377" s="100" t="str">
        <f>IF(SP_SUL!M381="","*",SP_SUL!M381)</f>
        <v>ZDY-ZFY</v>
      </c>
      <c r="G377" s="95" t="str">
        <f>IF(SP_SUL!I381="","*",SP_SUL!I381)</f>
        <v>-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-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>
        <f>IF(SP_SUL!B382="","*",SP_SUL!B382)</f>
        <v>46069</v>
      </c>
      <c r="D378" s="94" t="str">
        <f>IF(SP_SUL!D382="","*",SP_SUL!D382)</f>
        <v>V95</v>
      </c>
      <c r="E378" s="94" t="str">
        <f>IF(SP_SUL!H382="","*",SP_SUL!H382)</f>
        <v>ZYU1</v>
      </c>
      <c r="F378" s="100" t="str">
        <f>IF(SP_SUL!M382="","*",SP_SUL!M382)</f>
        <v>ZYU</v>
      </c>
      <c r="G378" s="95" t="str">
        <f>IF(SP_SUL!I382="","*",SP_SUL!I382)</f>
        <v>ZEM1</v>
      </c>
      <c r="H378" s="95" t="str">
        <f>IF(SP_SUL!AB382="","*",SP_SUL!AB382)</f>
        <v>FIXO</v>
      </c>
      <c r="I378" s="95" t="str">
        <f>IF(SP_SUL!AC382="","*",SP_SUL!AC382)</f>
        <v>*</v>
      </c>
      <c r="J378" s="96">
        <f>IF(SP_SUL!AA382="","*",SP_SUL!AA382)</f>
        <v>1</v>
      </c>
      <c r="K378" s="97">
        <f>IF(SP_SUL!AD382="","*",SP_SUL!AD382)</f>
        <v>0.3125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>
        <f>IF(SP_SUL!B384="","*",SP_SUL!B384)</f>
        <v>46069</v>
      </c>
      <c r="D380" s="94" t="str">
        <f>IF(SP_SUL!D384="","*",SP_SUL!D384)</f>
        <v>W60</v>
      </c>
      <c r="E380" s="94" t="str">
        <f>IF(SP_SUL!H384="","*",SP_SUL!H384)</f>
        <v>102ZKW2</v>
      </c>
      <c r="F380" s="100" t="str">
        <f>IF(SP_SUL!M384="","*",SP_SUL!M384)</f>
        <v>ZKE-ZWW</v>
      </c>
      <c r="G380" s="95" t="str">
        <f>IF(SP_SUL!I384="","*",SP_SUL!I384)</f>
        <v>102ZKW2</v>
      </c>
      <c r="H380" s="95" t="str">
        <f>IF(SP_SUL!AB384="","*",SP_SUL!AB384)</f>
        <v>FIXO</v>
      </c>
      <c r="I380" s="95" t="str">
        <f>IF(SP_SUL!AC384="","*",SP_SUL!AC384)</f>
        <v>*</v>
      </c>
      <c r="J380" s="96">
        <f>IF(SP_SUL!AA384="","*",SP_SUL!AA384)</f>
        <v>1</v>
      </c>
      <c r="K380" s="97">
        <f>IF(SP_SUL!AD384="","*",SP_SUL!AD384)</f>
        <v>0.35416666666666669</v>
      </c>
    </row>
    <row r="381" spans="2:11" hidden="1">
      <c r="B381" s="94" t="str">
        <f>IF(SP_SUL!Y385="","*",SP_SUL!Y385)</f>
        <v>*</v>
      </c>
      <c r="C381" s="95">
        <f>IF(SP_SUL!B385="","*",SP_SUL!B385)</f>
        <v>46069</v>
      </c>
      <c r="D381" s="94" t="str">
        <f>IF(SP_SUL!D385="","*",SP_SUL!D385)</f>
        <v>E17</v>
      </c>
      <c r="E381" s="94" t="str">
        <f>IF(SP_SUL!H385="","*",SP_SUL!H385)</f>
        <v>102ZKW2</v>
      </c>
      <c r="F381" s="100" t="str">
        <f>IF(SP_SUL!M385="","*",SP_SUL!M385)</f>
        <v>ZKW-ZLU</v>
      </c>
      <c r="G381" s="95" t="str">
        <f>IF(SP_SUL!I385="","*",SP_SUL!I385)</f>
        <v>102ZKW2</v>
      </c>
      <c r="H381" s="95" t="str">
        <f>IF(SP_SUL!AB385="","*",SP_SUL!AB385)</f>
        <v>FIXO</v>
      </c>
      <c r="I381" s="95" t="str">
        <f>IF(SP_SUL!AC385="","*",SP_SUL!AC385)</f>
        <v>*</v>
      </c>
      <c r="J381" s="96">
        <f>IF(SP_SUL!AA385="","*",SP_SUL!AA385)</f>
        <v>1</v>
      </c>
      <c r="K381" s="97">
        <f>IF(SP_SUL!AD385="","*",SP_SUL!AD385)</f>
        <v>0.35416666666666669</v>
      </c>
    </row>
    <row r="382" spans="2:11" hidden="1">
      <c r="B382" s="94" t="str">
        <f>IF(SP_SUL!Y386="","*",SP_SUL!Y386)</f>
        <v>*</v>
      </c>
      <c r="C382" s="95">
        <f>IF(SP_SUL!B386="","*",SP_SUL!B386)</f>
        <v>46069</v>
      </c>
      <c r="D382" s="94" t="str">
        <f>IF(SP_SUL!D386="","*",SP_SUL!D386)</f>
        <v>V89</v>
      </c>
      <c r="E382" s="94" t="str">
        <f>IF(SP_SUL!H386="","*",SP_SUL!H386)</f>
        <v>102ZKW2</v>
      </c>
      <c r="F382" s="100" t="str">
        <f>IF(SP_SUL!M386="","*",SP_SUL!M386)</f>
        <v>ZKW-ZLU</v>
      </c>
      <c r="G382" s="95" t="str">
        <f>IF(SP_SUL!I386="","*",SP_SUL!I386)</f>
        <v>102ZKW2</v>
      </c>
      <c r="H382" s="95" t="str">
        <f>IF(SP_SUL!AB386="","*",SP_SUL!AB386)</f>
        <v>FIXO</v>
      </c>
      <c r="I382" s="95" t="str">
        <f>IF(SP_SUL!AC386="","*",SP_SUL!AC386)</f>
        <v>*</v>
      </c>
      <c r="J382" s="96">
        <f>IF(SP_SUL!AA386="","*",SP_SUL!AA386)</f>
        <v>1</v>
      </c>
      <c r="K382" s="97">
        <f>IF(SP_SUL!AD386="","*",SP_SUL!AD386)</f>
        <v>0.35416666666666669</v>
      </c>
    </row>
    <row r="383" spans="2:11" hidden="1">
      <c r="B383" s="94" t="str">
        <f>IF(SP_SUL!Y387="","*",SP_SUL!Y387)</f>
        <v>*</v>
      </c>
      <c r="C383" s="95">
        <f>IF(SP_SUL!B387="","*",SP_SUL!B387)</f>
        <v>46069</v>
      </c>
      <c r="D383" s="94" t="str">
        <f>IF(SP_SUL!D387="","*",SP_SUL!D387)</f>
        <v>CLEBISON (TP-728)</v>
      </c>
      <c r="E383" s="94" t="str">
        <f>IF(SP_SUL!H387="","*",SP_SUL!H387)</f>
        <v>-</v>
      </c>
      <c r="F383" s="100" t="str">
        <f>IF(SP_SUL!M387="","*",SP_SUL!M387)</f>
        <v>ZRB-ZEV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-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>
        <f>IF(SP_SUL!B388="","*",SP_SUL!B388)</f>
        <v>46069</v>
      </c>
      <c r="D384" s="94" t="str">
        <f>IF(SP_SUL!D388="","*",SP_SUL!D388)</f>
        <v>ISMAEL(TP-726)</v>
      </c>
      <c r="E384" s="94" t="str">
        <f>IF(SP_SUL!H388="","*",SP_SUL!H388)</f>
        <v>-</v>
      </c>
      <c r="F384" s="100" t="str">
        <f>IF(SP_SUL!M388="","*",SP_SUL!M388)</f>
        <v>ZRB-ZEV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-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MATEUS (TP-809)</v>
      </c>
      <c r="E386" s="94" t="str">
        <f>IF(SP_SUL!H390="","*",SP_SUL!H390)</f>
        <v>-</v>
      </c>
      <c r="F386" s="100" t="str">
        <f>IF(SP_SUL!M390="","*",SP_SUL!M390)</f>
        <v>ZWI-ZEM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ADENISON (TP-810)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e">
        <f>IF(SP_SUL!#REF!="","*",SP_SUL!#REF!)</f>
        <v>#REF!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IF(SP_SUL!AD1011="","*",SP_SUL!AD1011)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13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00B6560E-769F-4A3E-82DA-F9B0212F82D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2026-02-13T17:42:26Z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