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009" documentId="120_S{118792C3-22EF-5104-A093-F22BFE3913F3}" xr6:coauthVersionLast="47" xr6:coauthVersionMax="47" xr10:uidLastSave="{4C807343-4E33-48F4-9A1D-004B73478300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60" i="1" l="1" a="1"/>
  <c r="N460" i="1" s="1"/>
  <c r="M460" i="1" a="1"/>
  <c r="M460" i="1" s="1"/>
  <c r="N459" i="1" a="1"/>
  <c r="N459" i="1" s="1"/>
  <c r="M459" i="1" a="1"/>
  <c r="M459" i="1" s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8" i="1" a="1"/>
  <c r="N448" i="1" s="1"/>
  <c r="M448" i="1" a="1"/>
  <c r="M448" i="1" s="1"/>
  <c r="N447" i="1" a="1"/>
  <c r="N447" i="1" s="1"/>
  <c r="M447" i="1" a="1"/>
  <c r="M447" i="1" s="1"/>
  <c r="N443" i="1" a="1"/>
  <c r="N443" i="1" s="1"/>
  <c r="M443" i="1" a="1"/>
  <c r="M443" i="1" s="1"/>
  <c r="N442" i="1" a="1"/>
  <c r="N442" i="1" s="1"/>
  <c r="M442" i="1" a="1"/>
  <c r="M442" i="1" s="1"/>
  <c r="N441" i="1" a="1"/>
  <c r="N441" i="1" s="1"/>
  <c r="M441" i="1" a="1"/>
  <c r="M441" i="1" s="1"/>
  <c r="N440" i="1" a="1"/>
  <c r="N440" i="1" s="1"/>
  <c r="M440" i="1" a="1"/>
  <c r="M440" i="1" s="1"/>
  <c r="N439" i="1" a="1"/>
  <c r="N439" i="1" s="1"/>
  <c r="M439" i="1" a="1"/>
  <c r="M439" i="1" s="1"/>
  <c r="M437" i="1" a="1"/>
  <c r="M437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<sst xmlns="http://schemas.openxmlformats.org/spreadsheetml/2006/main" count="8719" uniqueCount="1669">
  <si>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</si>
  <si>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</si>
  <si>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</si>
  <si>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</si>
  <si>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</si>
  <si>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</si>
  <si>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</si>
  <si>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</si>
  <si>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</si>
  <si>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</si>
  <si>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</si>
  <si>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</si>
  <si>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</si>
  <si>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</si>
  <si>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</si>
  <si>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</si>
  <si>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</si>
  <si>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</si>
  <si>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</si>
  <si>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</si>
  <si>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</si>
  <si>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</si>
  <si>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</si>
  <si>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</si>
  <si>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</si>
  <si>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</si>
  <si>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</si>
  <si>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</si>
  <si>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</si>
  <si>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</si>
  <si>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</si>
  <si>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</si>
  <si>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</si>
  <si>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</si>
  <si>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</si>
  <si>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</si>
  <si>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</si>
  <si>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</si>
  <si>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</si>
  <si>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</si>
  <si>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</si>
  <si>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</si>
  <si>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</si>
  <si>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</si>
  <si>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</si>
  <si>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</si>
  <si>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</si>
  <si>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</si>
  <si>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</si>
  <si>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</si>
  <si>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</si>
  <si>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</si>
  <si>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</si>
  <si>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</si>
  <si>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</si>
  <si>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</si>
  <si>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</si>
  <si>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</si>
  <si>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</si>
  <si>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</si>
  <si>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</si>
  <si>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</si>
  <si>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</si>
  <si>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</si>
  <si>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</si>
  <si>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</si>
  <si>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</si>
  <si>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</si>
  <si>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</si>
  <si>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</si>
  <si>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</si>
  <si>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</si>
  <si>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</si>
  <si>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</si>
  <si>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</si>
  <si>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</si>
  <si>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</si>
  <si>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</si>
  <si>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</si>
  <si>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</si>
  <si>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</si>
  <si>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</si>
  <si>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</si>
  <si>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</si>
  <si>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</si>
  <si>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</si>
  <si>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</si>
  <si>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</si>
  <si>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</si>
  <si>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</si>
  <si>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</si>
  <si>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</si>
  <si>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</si>
  <si>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</si>
  <si>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</si>
  <si>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</si>
  <si>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</si>
  <si>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</si>
  <si>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</si>
  <si>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</si>
  <si>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</si>
  <si>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</si>
  <si>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</si>
  <si>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</si>
  <si>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</si>
  <si>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</si>
  <si>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</si>
  <si>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</si>
  <si>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</si>
  <si>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</si>
  <si>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</si>
  <si>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</si>
  <si>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</si>
  <si>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</si>
  <si>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</si>
  <si>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</si>
  <si>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</si>
  <si>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</si>
  <si>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</si>
  <si>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</si>
  <si>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</si>
  <si>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</si>
  <si>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</si>
  <si>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</si>
  <si>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</si>
  <si>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</si>
  <si>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</si>
  <si>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</si>
  <si>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</si>
  <si>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</si>
  <si>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</si>
  <si>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</si>
  <si>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</si>
  <si>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</si>
  <si>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</si>
  <si>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</si>
  <si>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</si>
  <si>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</si>
  <si>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</si>
  <si>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</si>
  <si>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</si>
  <si>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</si>
  <si>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</si>
  <si>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</si>
  <si>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</si>
  <si>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</si>
  <si>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</si>
  <si>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</si>
  <si>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</si>
  <si>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</si>
  <si>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</si>
  <si>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</si>
  <si>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</si>
  <si>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</si>
  <si>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</si>
  <si>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</si>
  <si>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</si>
  <si>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</si>
  <si>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</si>
  <si>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</si>
  <si>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</si>
  <si>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</si>
  <si>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</si>
  <si>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</si>
  <si>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</si>
  <si>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</si>
  <si>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</si>
  <si>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</si>
  <si>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</si>
  <si>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</si>
  <si>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</si>
  <si>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</si>
  <si>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</si>
  <si>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</si>
  <si>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</si>
  <si>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</si>
  <si>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</si>
  <si>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</si>
  <si>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</si>
  <si>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</si>
  <si>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</si>
  <si>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</si>
  <si>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</si>
  <si>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</si>
  <si>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</si>
  <si>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</si>
  <si>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</si>
  <si>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</si>
  <si>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</si>
  <si>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</si>
  <si>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</si>
  <si>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</si>
  <si>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</si>
  <si>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</si>
  <si>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</si>
  <si>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</si>
  <si>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</si>
  <si>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</si>
  <si>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</si>
  <si>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</si>
  <si>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</si>
  <si>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</si>
  <si>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</si>
  <si>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</si>
  <si>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</si>
  <si>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</si>
  <si>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</si>
  <si>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</si>
  <si>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</si>
  <si>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</si>
  <si>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</si>
  <si>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</si>
  <si>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</si>
  <si>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</si>
  <si>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</si>
  <si>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</si>
  <si>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</si>
  <si>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</si>
  <si>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</si>
  <si>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</si>
  <si>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</si>
  <si>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</si>
  <si>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</si>
  <si>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</si>
  <si>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</si>
  <si>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</si>
  <si>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</si>
  <si>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</si>
  <si>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</si>
  <si>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</si>
  <si>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</si>
  <si>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</si>
  <si>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</si>
  <si>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</si>
  <si>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</si>
  <si>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</si>
  <si>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</si>
  <si>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</si>
  <si>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</si>
  <si>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</si>
  <si>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</si>
  <si>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</si>
  <si>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</si>
  <si>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</si>
  <si>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</si>
  <si>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</si>
  <si>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</si>
  <si>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</si>
  <si>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</si>
  <si>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</si>
  <si>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</si>
  <si>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</si>
  <si>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</si>
  <si>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</si>
  <si>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</si>
  <si>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</si>
  <si>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</si>
  <si>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</si>
  <si>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</si>
  <si>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</si>
  <si>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</si>
  <si>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</si>
  <si>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</si>
  <si>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</si>
  <si>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</si>
  <si>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</si>
  <si>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</si>
  <si>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</si>
  <si>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</si>
  <si>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</si>
  <si>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</si>
  <si>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</si>
  <si>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</si>
  <si>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</si>
  <si>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</si>
  <si>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</si>
  <si>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</si>
  <si>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</si>
  <si>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</si>
  <si>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</si>
  <si>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</si>
  <si>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</si>
  <si>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</si>
  <si>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</si>
  <si>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</si>
  <si>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</si>
  <si>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</si>
  <si>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</si>
  <si>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</si>
  <si>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</si>
  <si>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</si>
  <si>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</si>
  <si>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</si>
  <si>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</si>
  <si>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</si>
  <si>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</si>
  <si>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</si>
  <si>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</si>
  <si>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</si>
  <si>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</si>
  <si>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</si>
  <si>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</si>
  <si>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</si>
  <si>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</si>
  <si>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</si>
  <si>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</si>
  <si>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</si>
  <si>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</si>
  <si>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</si>
  <si>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</si>
  <si>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</si>
  <si>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</si>
  <si>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</si>
  <si>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</si>
  <si>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</si>
  <si>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</si>
  <si>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</si>
  <si>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</si>
  <si>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</si>
  <si>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</si>
  <si>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</si>
  <si>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</si>
  <si>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</si>
  <si>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</si>
  <si>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</si>
  <si>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</si>
  <si>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</si>
  <si>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</si>
  <si>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</si>
  <si>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</si>
  <si>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</si>
  <si>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</si>
  <si>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</si>
  <si>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</si>
  <si>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</si>
  <si>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</si>
  <si>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</si>
  <si>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</si>
  <si>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</si>
  <si>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</si>
  <si>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</si>
  <si>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</si>
  <si>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</si>
  <si>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</si>
  <si>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</si>
  <si>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</si>
  <si>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</si>
  <si>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</si>
  <si>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</si>
  <si>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</si>
  <si>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</si>
  <si>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</si>
  <si>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</si>
  <si>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</si>
  <si>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</si>
  <si>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</si>
  <si>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</si>
  <si>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</si>
  <si>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</si>
  <si>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</si>
  <si>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</si>
  <si>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</si>
  <si>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</si>
  <si>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</si>
  <si>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</si>
  <si>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</si>
  <si>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</si>
  <si>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</si>
  <si>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</si>
  <si>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</si>
  <si>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</si>
  <si>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</si>
  <si>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</si>
  <si>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</si>
  <si>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</si>
  <si>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</si>
  <si>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</si>
  <si>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</si>
  <si>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</si>
  <si>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</si>
  <si>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</si>
  <si>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</si>
  <si>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</si>
  <si>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</si>
  <si>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</si>
  <si>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</si>
  <si>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</si>
  <si>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</si>
  <si>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</si>
  <si>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</si>
  <si>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</si>
  <si>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</si>
  <si>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</si>
  <si>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</si>
  <si>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</si>
  <si>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</si>
  <si>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</si>
  <si>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</si>
  <si>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</si>
  <si>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</si>
  <si>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</si>
  <si>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</si>
  <si>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</si>
  <si>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</si>
  <si>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</si>
  <si>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</si>
  <si>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</si>
  <si>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</si>
  <si>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</si>
  <si>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</si>
  <si>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</si>
  <si>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</si>
  <si>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</si>
  <si>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</si>
  <si>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</si>
  <si>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</si>
  <si>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</si>
  <si>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</si>
  <si>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</si>
  <si>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</si>
  <si>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</si>
  <si>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</si>
  <si>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</si>
  <si>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</si>
  <si>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</si>
  <si>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</si>
  <si>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</si>
  <si>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</si>
  <si>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</si>
  <si>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</si>
  <si>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</si>
  <si>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</si>
  <si>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</si>
  <si>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</si>
  <si>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</si>
  <si>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</si>
  <si>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</si>
  <si>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</si>
  <si>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</si>
  <si>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</si>
  <si>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</si>
  <si>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</si>
  <si>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</si>
  <si>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</si>
  <si>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</si>
  <si>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</si>
  <si>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</si>
  <si>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</si>
  <si>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</si>
  <si>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</si>
  <si>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</si>
  <si>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</si>
  <si>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</si>
  <si>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</si>
  <si>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</si>
  <si>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</si>
  <si>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</si>
  <si>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</si>
  <si>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</si>
  <si>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</si>
  <si>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</si>
  <si>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</si>
  <si>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</si>
  <si>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</si>
  <si>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</si>
  <si>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</si>
  <si>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</si>
  <si>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</si>
  <si>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</si>
  <si>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</si>
  <si>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</si>
  <si>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</si>
  <si>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</si>
  <si>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</si>
  <si>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</si>
  <si>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</si>
  <si>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</si>
  <si>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</si>
  <si>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</si>
  <si>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</si>
  <si>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</si>
  <si>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</si>
  <si>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</si>
  <si>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</si>
  <si>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</si>
  <si>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</si>
  <si>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</si>
  <si>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</si>
  <si>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</si>
  <si>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</si>
  <si>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</si>
  <si>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</si>
  <si>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</si>
  <si>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</si>
  <si>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</si>
  <si>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</si>
  <si>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</si>
  <si>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</si>
  <si>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</si>
  <si>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</si>
  <si>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</si>
  <si>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</si>
  <si>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</si>
  <si>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</si>
  <si>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</si>
  <si>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</si>
  <si>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</si>
  <si>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</si>
  <si>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</si>
  <si>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</si>
  <si>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</si>
  <si>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</si>
  <si>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</si>
  <si>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</si>
  <si>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</si>
  <si>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</si>
  <si>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</si>
  <si>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</si>
  <si>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</si>
  <si>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</si>
  <si>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</si>
  <si>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</si>
  <si>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</si>
  <si>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</si>
  <si>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</si>
  <si>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</si>
  <si>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</si>
  <si>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</si>
  <si>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</si>
  <si>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</si>
  <si>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</si>
  <si>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</si>
  <si>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</si>
  <si>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</si>
  <si>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</si>
  <si>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</si>
  <si>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</si>
  <si>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</si>
  <si>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</si>
  <si>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</si>
  <si>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</si>
  <si>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</si>
  <si>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</si>
  <si>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</si>
  <si>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</si>
  <si>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</si>
  <si>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</si>
  <si>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</si>
  <si>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</si>
  <si>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</si>
  <si>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</si>
  <si>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</si>
  <si>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</si>
  <si>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</si>
  <si>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</si>
  <si>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</si>
  <si>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</si>
  <si>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</si>
  <si>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</si>
  <si>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</si>
  <si>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</si>
  <si>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</si>
  <si>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</si>
  <si>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</si>
  <si>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</si>
  <si>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</si>
  <si>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</si>
  <si>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</si>
  <si>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</si>
  <si>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</si>
  <si>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</si>
  <si>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</si>
  <si>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</si>
  <si>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</si>
  <si>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</si>
  <si>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</si>
  <si>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</si>
  <si>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</si>
  <si>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</si>
  <si>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</si>
  <si>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</si>
  <si>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</si>
  <si>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</si>
  <si>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</si>
  <si>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</si>
  <si>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</si>
  <si>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</si>
  <si>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</si>
  <si>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</si>
  <si>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</si>
  <si>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</si>
  <si>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</si>
  <si>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</si>
  <si>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</si>
  <si>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</si>
  <si>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</si>
  <si>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</si>
  <si>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</si>
  <si>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</si>
  <si>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</si>
  <si>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</si>
  <si>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</si>
  <si>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</si>
  <si>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</si>
  <si>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</si>
  <si>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</si>
  <si>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</si>
  <si>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</si>
  <si>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</si>
  <si>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</si>
  <si>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</si>
  <si>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</si>
  <si>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</si>
  <si>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</si>
  <si>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</si>
  <si>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</si>
  <si>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</si>
  <si>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</si>
  <si>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</si>
  <si>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</si>
  <si>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</si>
  <si>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</si>
  <si>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</si>
  <si>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</si>
  <si>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</si>
  <si>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</si>
  <si>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</si>
  <si>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</si>
  <si>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</si>
  <si>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</si>
  <si>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</si>
  <si>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</si>
  <si>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</si>
  <si>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</si>
  <si>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</si>
  <si>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</si>
  <si>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</si>
  <si>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</si>
  <si>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</si>
  <si>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</si>
  <si>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</si>
  <si>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</si>
  <si>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</si>
  <si>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</si>
  <si>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</si>
  <si>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</si>
  <si>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</si>
  <si>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</si>
  <si>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</si>
  <si>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</si>
  <si>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</si>
  <si>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</si>
  <si>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</si>
  <si>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</si>
  <si>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</si>
  <si>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</si>
  <si>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</si>
  <si>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</si>
  <si>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</si>
  <si>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</si>
  <si>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</si>
  <si>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</si>
  <si>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</si>
  <si>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</si>
  <si>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</si>
  <si>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</si>
  <si>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</si>
  <si>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</si>
  <si>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</si>
  <si>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</si>
  <si>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</si>
  <si>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</si>
  <si>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</si>
  <si>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</si>
  <si>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</si>
  <si>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</si>
  <si>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</si>
  <si>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</si>
  <si>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</si>
  <si>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</si>
  <si>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</si>
  <si>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</si>
  <si>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</si>
  <si>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</si>
  <si>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</si>
  <si>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</si>
  <si>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</si>
  <si>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</si>
  <si>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</si>
  <si>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</si>
  <si>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</si>
  <si>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</si>
  <si>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</si>
  <si>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</si>
  <si>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</si>
  <si>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</si>
  <si>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</si>
  <si>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</si>
  <si>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</si>
  <si>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</si>
  <si>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</si>
  <si>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</si>
  <si>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</si>
  <si>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</si>
  <si>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</si>
  <si>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</si>
  <si>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</si>
  <si>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</si>
  <si>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</si>
  <si>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</si>
  <si>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</si>
  <si>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</si>
  <si>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</si>
  <si>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</si>
  <si>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</si>
  <si>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</si>
  <si>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</si>
  <si>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</si>
  <si>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</si>
  <si>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</si>
  <si>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</si>
  <si>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</si>
  <si>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</si>
  <si>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</si>
  <si>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</si>
  <si>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</si>
  <si>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</si>
  <si>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</si>
  <si>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</si>
  <si>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</si>
  <si>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</si>
  <si>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</si>
  <si>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</si>
  <si>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</si>
  <si>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</si>
  <si>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</si>
  <si>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</si>
  <si>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</si>
  <si>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</si>
  <si>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</si>
  <si>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</si>
  <si>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</si>
  <si>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</si>
  <si>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</si>
  <si>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</si>
  <si>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</si>
  <si>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</si>
  <si>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</si>
  <si>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</si>
  <si>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</si>
  <si>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</si>
  <si>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</si>
  <si>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</si>
  <si>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</si>
  <si>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</si>
  <si>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</si>
  <si>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</si>
  <si>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</si>
  <si>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</si>
  <si>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</si>
  <si>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</si>
  <si>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</si>
  <si>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</si>
  <si>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</si>
  <si>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</si>
  <si>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</si>
  <si>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</si>
  <si>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</si>
  <si>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</si>
  <si>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</si>
  <si>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</si>
  <si>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</si>
  <si>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</si>
  <si>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</si>
  <si>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</si>
  <si>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</si>
  <si>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</si>
  <si>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</si>
  <si>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</si>
  <si>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</si>
  <si>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</si>
  <si>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</si>
  <si>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</si>
  <si>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</si>
  <si>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</si>
  <si>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</si>
  <si>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</si>
  <si>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</si>
  <si>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</si>
  <si>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</si>
  <si>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</si>
  <si>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</si>
  <si>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</si>
  <si>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</si>
  <si>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</si>
  <si>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</si>
  <si>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</si>
  <si>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</si>
  <si>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</si>
  <si>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</si>
  <si>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</si>
  <si>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</si>
  <si>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</si>
  <si>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</si>
  <si>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</si>
  <si>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</si>
  <si>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</si>
  <si>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</si>
  <si>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</si>
  <si>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</si>
  <si>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</si>
  <si>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</si>
  <si>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</si>
  <si>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</si>
  <si>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</si>
  <si>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</si>
  <si>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</si>
  <si>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</si>
  <si>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</si>
  <si>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</si>
  <si>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</si>
  <si>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</si>
  <si>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</si>
  <si>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</si>
  <si>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</si>
  <si>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</si>
  <si>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</si>
  <si>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</si>
  <si>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</si>
  <si>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</si>
  <si>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</si>
  <si>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</si>
  <si>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</si>
  <si>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</si>
  <si>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</si>
  <si>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</si>
  <si>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</si>
  <si>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</si>
  <si>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</si>
  <si>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</si>
  <si>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</si>
  <si>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</si>
  <si>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</si>
  <si>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</si>
  <si>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</si>
  <si>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</si>
  <si>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</si>
  <si>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</si>
  <si>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</si>
  <si>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</si>
  <si>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</si>
  <si>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</si>
  <si>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</si>
  <si>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</si>
  <si>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</si>
  <si>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</si>
  <si>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</si>
  <si>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</si>
  <si>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</si>
  <si>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</si>
  <si>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</si>
  <si>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</si>
  <si>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</si>
  <si>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</si>
  <si>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</si>
  <si>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</si>
  <si>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</si>
  <si>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</si>
  <si>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</si>
  <si>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</si>
  <si>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</si>
  <si>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</si>
  <si>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</si>
  <si>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</si>
  <si>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</si>
  <si>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</si>
  <si>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</si>
  <si>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</si>
  <si>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</si>
  <si>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</si>
  <si>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</si>
  <si>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</si>
  <si>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</si>
  <si>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</si>
  <si>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</si>
  <si>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</si>
  <si>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</si>
  <si>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</si>
  <si>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</si>
  <si>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</si>
  <si>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</si>
  <si>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</si>
  <si>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</si>
  <si>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</si>
  <si>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</si>
  <si>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</si>
  <si>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</si>
  <si>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</si>
  <si>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</si>
  <si>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</si>
  <si>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</si>
  <si>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</si>
  <si>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</si>
  <si>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</si>
  <si>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</si>
  <si>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</si>
  <si>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</si>
  <si>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</si>
  <si>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</si>
  <si>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</si>
  <si>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</si>
  <si>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</si>
  <si>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</si>
  <si>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</si>
  <si>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</si>
  <si>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</si>
  <si>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</si>
  <si>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</si>
  <si>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</si>
  <si>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</si>
  <si>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</si>
  <si>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</si>
  <si>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</si>
  <si>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</si>
  <si>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</si>
  <si>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</si>
  <si>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</si>
  <si>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</si>
  <si>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</si>
  <si>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</si>
  <si>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</si>
  <si>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</si>
  <si>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</si>
  <si>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</si>
  <si>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</si>
  <si>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</si>
  <si>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</si>
  <si>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</si>
  <si>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</si>
  <si>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</si>
  <si>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</si>
  <si>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</si>
  <si>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</si>
  <si>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</si>
  <si>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</si>
  <si>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</si>
  <si>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</si>
  <si>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</si>
  <si>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</si>
  <si>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</si>
  <si>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</si>
  <si>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</si>
  <si>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</si>
  <si>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</si>
  <si>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</si>
  <si>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</si>
  <si>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</si>
  <si>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</si>
  <si>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</si>
  <si>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</si>
  <si>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</si>
  <si>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</si>
  <si>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</si>
  <si>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</si>
  <si>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</si>
  <si>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</si>
  <si>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</si>
  <si>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</si>
  <si>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</si>
  <si>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</si>
  <si>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</si>
  <si>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</si>
  <si>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</si>
  <si>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</si>
  <si>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</si>
  <si>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</si>
  <si>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</si>
  <si>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</si>
  <si>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</si>
  <si>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</si>
  <si>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</si>
  <si>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</si>
  <si>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</si>
  <si>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</si>
  <si>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</si>
  <si>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</si>
  <si>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</si>
  <si>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</si>
  <si>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</si>
  <si>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</si>
  <si>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</si>
  <si>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</si>
  <si>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</si>
  <si>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</si>
  <si>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</si>
  <si>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</si>
  <si>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</si>
  <si>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</si>
  <si>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</si>
  <si>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</si>
  <si>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</si>
  <si>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</si>
  <si>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</si>
  <si>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</si>
  <si>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</si>
  <si>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</si>
  <si>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</si>
  <si>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</si>
  <si>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</si>
  <si>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</si>
  <si>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</si>
  <si>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</si>
  <si>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</si>
  <si>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</si>
  <si>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</si>
  <si>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</si>
  <si>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</si>
  <si>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</si>
  <si>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</si>
  <si>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</si>
  <si>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</si>
  <si>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</si>
  <si>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</si>
  <si>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</si>
  <si>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</si>
  <si>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</si>
  <si>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</si>
  <si>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</si>
  <si>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</si>
  <si>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</si>
  <si>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</si>
  <si>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</si>
  <si>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</si>
  <si>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</si>
  <si>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</si>
  <si>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</si>
  <si>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</si>
  <si>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</si>
  <si>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</si>
  <si>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</si>
  <si>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</si>
  <si>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</si>
  <si>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</si>
  <si>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</si>
  <si>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</si>
  <si>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</si>
  <si>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</si>
  <si>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</si>
  <si>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</si>
  <si>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</si>
  <si>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</si>
  <si>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</si>
  <si>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</si>
  <si>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</si>
  <si>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</si>
  <si>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</si>
  <si>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</si>
  <si>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</si>
  <si>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</si>
  <si>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</si>
  <si>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</si>
  <si>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</si>
  <si>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</si>
  <si>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</si>
  <si>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</si>
  <si>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</si>
  <si>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</si>
  <si>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</si>
  <si>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</si>
  <si>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</si>
  <si>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</si>
  <si>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</si>
  <si>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</si>
  <si>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</si>
  <si>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</si>
  <si>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</si>
  <si>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</si>
  <si>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</si>
  <si>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</si>
  <si>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</si>
  <si>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</si>
  <si>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</si>
  <si>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</si>
  <si>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</si>
  <si>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</si>
  <si>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</si>
  <si>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</si>
  <si>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</si>
  <si>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</si>
  <si>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</si>
  <si>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</si>
  <si>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</si>
  <si>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</si>
  <si>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</si>
  <si>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</si>
  <si>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</si>
  <si>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</si>
  <si>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</si>
  <si>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</si>
  <si>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</si>
  <si>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</si>
  <si>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</si>
  <si>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</si>
  <si>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</si>
  <si>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</si>
  <si>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</si>
  <si>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</si>
  <si>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</si>
  <si>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</si>
  <si>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</si>
  <si>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</si>
  <si>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</si>
  <si>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</si>
  <si>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</si>
  <si>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</si>
  <si>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</si>
  <si>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</si>
  <si>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</si>
  <si>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</si>
  <si>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</si>
  <si>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</si>
  <si>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</si>
  <si>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</si>
  <si>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</si>
  <si>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</si>
  <si>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</si>
  <si>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</si>
  <si>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</si>
  <si>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</si>
  <si>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</si>
  <si>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</si>
  <si>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</si>
  <si>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</si>
  <si>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</si>
  <si>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</si>
  <si>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</si>
  <si>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</si>
  <si>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</si>
  <si>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</si>
  <si>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</si>
  <si>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</si>
  <si>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</si>
  <si>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</si>
  <si>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</si>
  <si>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</si>
  <si>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</si>
  <si>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</si>
  <si>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</si>
  <si>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</si>
  <si>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</si>
  <si>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</si>
  <si>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</si>
  <si>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</si>
  <si>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</si>
  <si>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</si>
  <si>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</si>
  <si>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</si>
  <si>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</si>
  <si>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</si>
  <si>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</si>
  <si>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</si>
  <si>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</si>
  <si>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</si>
  <si>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</si>
  <si>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</si>
  <si>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</si>
  <si>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</si>
  <si>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</si>
  <si>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</si>
  <si>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</si>
  <si>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</si>
  <si>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</si>
  <si>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</si>
  <si>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</si>
  <si>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</si>
  <si>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</si>
  <si>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</si>
  <si>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</si>
  <si>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</si>
  <si>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</si>
  <si>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</si>
  <si>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</si>
  <si>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</si>
  <si>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</si>
  <si>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</si>
  <si>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</si>
  <si>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</si>
  <si>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</si>
  <si>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</si>
  <si>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</si>
  <si>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</si>
  <si>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</si>
  <si>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</si>
  <si>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</si>
  <si>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</si>
  <si>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</si>
  <si>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</si>
  <si>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</si>
  <si>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</si>
  <si>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</si>
  <si>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</si>
  <si>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</si>
  <si>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</si>
  <si>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</si>
  <si>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</si>
  <si>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</si>
  <si>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</si>
  <si>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</si>
  <si>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</si>
  <si>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</si>
  <si>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</si>
  <si>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</si>
  <si>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</si>
  <si>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</si>
  <si>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</si>
  <si>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</si>
  <si>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</si>
  <si>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</si>
  <si>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</si>
  <si>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</si>
  <si>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</si>
  <si>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</si>
  <si>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</si>
  <si>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</si>
  <si>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</si>
  <si>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</si>
  <si>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</si>
  <si>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</si>
  <si>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</si>
  <si>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</si>
  <si>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</si>
  <si>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</si>
  <si>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</si>
  <si>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</si>
  <si>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</si>
  <si>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</si>
  <si>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</si>
  <si>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</si>
  <si>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</si>
  <si>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</si>
  <si>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</si>
  <si>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</si>
  <si>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</si>
  <si>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</si>
  <si>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</si>
  <si>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</si>
  <si>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</si>
  <si>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</si>
  <si>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</si>
  <si>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</si>
  <si>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</si>
  <si>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</si>
  <si>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</si>
  <si>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</si>
  <si>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</si>
  <si>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</si>
  <si>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</si>
  <si>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</si>
  <si>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</si>
  <si>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</si>
  <si>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</si>
  <si>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</si>
  <si>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</si>
  <si>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</si>
  <si>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</si>
  <si>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</si>
  <si>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</si>
  <si>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</si>
  <si>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</si>
  <si>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</si>
  <si>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</si>
  <si>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</si>
  <si>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</si>
  <si>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</si>
  <si>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</si>
  <si>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</si>
  <si>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</si>
  <si>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</si>
  <si>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</si>
  <si>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</si>
  <si>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07h57 / Sem oportunidade de faixa para ZAC-S, alterado a programação para ZAC-1 . Realizado intervalo das 09h04 até 09h34. / ZAC-S previsão de faixa após i19.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</si>
  <si>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</si>
  <si>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</si>
  <si>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</si>
  <si>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</si>
  <si>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Previsão de faixa após M71</t>
  </si>
  <si>
    <t>Descarga de dormentes</t>
  </si>
  <si>
    <t>MC1 08h07 / autorizado entrada na via 09h12 / Em intervalo das 10h46 até 11h46.</t>
  </si>
  <si>
    <t>Equipe da socadora de folga</t>
  </si>
  <si>
    <t>TP pronto 09h34 / Previsão de faixa após i36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</si>
  <si>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</si>
  <si>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</si>
  <si>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</si>
  <si>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</si>
  <si>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</si>
  <si>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</si>
  <si>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</si>
  <si>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</si>
  <si>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</si>
  <si>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Aguardando chegada do W61 no bloco</t>
  </si>
  <si>
    <t xml:space="preserve">MC1 07h22 / Em deslocamento para km de trabalho / </t>
  </si>
  <si>
    <t>MC1 08h40  / autorizado entrada na via, parte para bloco após W61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</si>
  <si>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</si>
  <si>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</si>
  <si>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</si>
  <si>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</si>
  <si>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</si>
  <si>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</si>
  <si>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</si>
  <si>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ANDERSON (TF-680)</t>
  </si>
  <si>
    <t>Cancelado intervalo, devido cancelamento do bloco</t>
  </si>
  <si>
    <t>TP pronto 08h29 / Em intervalo das 10h40 até 12h10</t>
  </si>
  <si>
    <t>TP pronto 08h30 / Em intervalo as 10h40 até 12h10.</t>
  </si>
  <si>
    <t>PDM - Substituição de mia chave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</si>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</sst>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7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BC1" activePane="topRight" state="frozen"/>
      <selection pane="topRight" activeCell="BP400" sqref="BP40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00" t="s">
        <v>583</v>
      </c>
      <c r="C1" s="201"/>
      <c r="D1" s="201"/>
      <c r="E1" s="3"/>
      <c r="F1" s="200" t="s">
        <v>584</v>
      </c>
      <c r="G1" s="201"/>
      <c r="H1" s="202"/>
      <c r="I1" s="201"/>
      <c r="J1" s="201"/>
      <c r="K1" s="201"/>
      <c r="L1" s="201"/>
      <c r="M1" s="201"/>
      <c r="N1" s="201"/>
      <c r="O1" s="201"/>
      <c r="P1" s="201"/>
      <c r="Q1" s="201"/>
      <c r="R1" s="201"/>
      <c r="S1" s="201"/>
      <c r="T1" s="201"/>
      <c r="U1" s="201"/>
      <c r="V1" s="201"/>
      <c r="W1" s="201"/>
      <c r="X1" s="201"/>
      <c r="Y1" s="201"/>
      <c r="Z1" s="201"/>
      <c r="AA1" s="201"/>
      <c r="AB1" s="201"/>
      <c r="AC1" s="201"/>
      <c r="AD1" s="201"/>
      <c r="AE1" s="201"/>
      <c r="AF1" s="201"/>
      <c r="AG1" s="203"/>
      <c r="AH1" s="5"/>
      <c r="AI1" s="210" t="s">
        <v>585</v>
      </c>
      <c r="AJ1" s="211"/>
      <c r="AK1" s="211"/>
      <c r="AL1" s="211"/>
      <c r="AM1" s="212"/>
      <c r="AN1" s="213"/>
      <c r="AO1" s="211"/>
      <c r="AP1" s="211"/>
      <c r="AQ1" s="211"/>
      <c r="AR1" s="211"/>
      <c r="AS1" s="211"/>
      <c r="AT1" s="211"/>
      <c r="AU1" s="211"/>
      <c r="AV1" s="211"/>
      <c r="AW1" s="211"/>
      <c r="AX1" s="211"/>
      <c r="AY1" s="211"/>
      <c r="AZ1" s="211"/>
      <c r="BA1" s="211"/>
      <c r="BB1" s="211"/>
      <c r="BC1" s="211"/>
      <c r="BD1" s="211"/>
      <c r="BE1" s="211"/>
      <c r="BF1" s="214"/>
      <c r="BG1" s="5"/>
      <c r="BH1" s="215" t="s">
        <v>586</v>
      </c>
      <c r="BI1" s="216"/>
      <c r="BJ1" s="216"/>
      <c r="BK1" s="217"/>
      <c r="BL1" s="5"/>
      <c r="BM1" s="207" t="s">
        <v>587</v>
      </c>
      <c r="BN1" s="208"/>
      <c r="BO1" s="208"/>
      <c r="BP1" s="208"/>
      <c r="BQ1" s="208"/>
      <c r="BR1" s="208"/>
      <c r="BS1" s="209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10" t="s">
        <v>588</v>
      </c>
      <c r="AJ2" s="211"/>
      <c r="AK2" s="211"/>
      <c r="AL2" s="211"/>
      <c r="AM2" s="212"/>
      <c r="AN2" s="213"/>
      <c r="AO2" s="211"/>
      <c r="AP2" s="211"/>
      <c r="AQ2" s="214"/>
      <c r="AR2" s="6"/>
      <c r="AS2" s="210" t="s">
        <v>591</v>
      </c>
      <c r="AT2" s="211"/>
      <c r="AU2" s="211"/>
      <c r="AV2" s="211"/>
      <c r="AW2" s="211"/>
      <c r="AX2" s="211"/>
      <c r="AY2" s="214"/>
      <c r="AZ2" s="6"/>
      <c r="BA2" s="204" t="s">
        <v>592</v>
      </c>
      <c r="BB2" s="206"/>
      <c r="BC2" s="210" t="s">
        <v>589</v>
      </c>
      <c r="BD2" s="211"/>
      <c r="BE2" s="211"/>
      <c r="BF2" s="214"/>
      <c r="BG2" s="5"/>
      <c r="BH2" s="218"/>
      <c r="BI2" s="219"/>
      <c r="BJ2" s="219"/>
      <c r="BK2" s="220"/>
      <c r="BL2" s="5"/>
      <c r="BM2" s="221"/>
      <c r="BN2" s="222"/>
      <c r="BO2" s="222"/>
      <c r="BP2" s="222"/>
      <c r="BQ2" s="222"/>
      <c r="BR2" s="222"/>
      <c r="BS2" s="223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4" t="s">
        <v>593</v>
      </c>
      <c r="AJ3" s="206"/>
      <c r="AK3" s="204" t="s">
        <v>594</v>
      </c>
      <c r="AL3" s="205"/>
      <c r="AM3" s="226"/>
      <c r="AN3" s="227"/>
      <c r="AO3" s="205"/>
      <c r="AP3" s="205"/>
      <c r="AQ3" s="206"/>
      <c r="AR3" s="63"/>
      <c r="AS3" s="198" t="s">
        <v>600</v>
      </c>
      <c r="AT3" s="199"/>
      <c r="AU3" s="198" t="s">
        <v>601</v>
      </c>
      <c r="AV3" s="199"/>
      <c r="AW3" s="198" t="s">
        <v>602</v>
      </c>
      <c r="AX3" s="199"/>
      <c r="AY3" s="63" t="s">
        <v>603</v>
      </c>
      <c r="AZ3" s="63"/>
      <c r="BA3" s="224"/>
      <c r="BB3" s="225"/>
      <c r="BC3" s="204" t="s">
        <v>596</v>
      </c>
      <c r="BD3" s="205"/>
      <c r="BE3" s="205"/>
      <c r="BF3" s="206"/>
      <c r="BG3" s="62"/>
      <c r="BH3" s="218"/>
      <c r="BI3" s="219"/>
      <c r="BJ3" s="219"/>
      <c r="BK3" s="220"/>
      <c r="BL3" s="62"/>
      <c r="BM3" s="207" t="s">
        <v>604</v>
      </c>
      <c r="BN3" s="208"/>
      <c r="BO3" s="208"/>
      <c r="BP3" s="209"/>
      <c r="BQ3" s="207" t="s">
        <v>605</v>
      </c>
      <c r="BR3" s="208"/>
      <c r="BS3" s="209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0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1</v>
      </c>
      <c r="BI400" s="17"/>
      <c r="BJ400" s="17" t="s">
        <v>1279</v>
      </c>
      <c r="BK400" s="18"/>
      <c r="BL400" s="16"/>
      <c r="BM400" s="130"/>
      <c r="BN400" s="130"/>
      <c r="BO400" s="130"/>
      <c r="BP400" s="18"/>
      <c r="BQ400" s="12" t="str">
        <f t="shared" si="44"/>
        <v>Produção e Intervalo</v>
      </c>
      <c r="BR400" s="19">
        <f t="shared" si="45"/>
        <v>0.44444444444444464</v>
      </c>
      <c r="BS400" s="19">
        <f t="shared" si="46"/>
        <v>0</v>
      </c>
      <c r="BT400" s="188" t="str">
        <f t="shared" si="47"/>
        <v/>
      </c>
    </row>
    <row r="401" spans="1:72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1</v>
      </c>
      <c r="BI401" s="17"/>
      <c r="BJ401" s="17" t="s">
        <v>1280</v>
      </c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/>
      </c>
    </row>
    <row r="402" spans="1:72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1281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1282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1283</v>
      </c>
      <c r="BK402" s="18" t="s">
        <v>1283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1283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1284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/>
      <c r="AT404" s="108"/>
      <c r="AU404" s="136"/>
      <c r="AV404" s="136"/>
      <c r="AW404" s="14"/>
      <c r="AX404" s="14"/>
      <c r="AY404" s="162">
        <f t="shared" si="42"/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/>
      <c r="BI404" s="17"/>
      <c r="BJ404" s="17" t="s">
        <v>1285</v>
      </c>
      <c r="BK404" s="18"/>
      <c r="BL404" s="16"/>
      <c r="BM404" s="130"/>
      <c r="BN404" s="130"/>
      <c r="BO404" s="130"/>
      <c r="BP404" s="18"/>
      <c r="BQ404" s="12" t="str">
        <f t="shared" si="44"/>
        <v>Produção e Intervalo</v>
      </c>
      <c r="BR404" s="19">
        <f t="shared" si="45"/>
        <v>0</v>
      </c>
      <c r="BS404" s="19">
        <f t="shared" si="46"/>
        <v>0</v>
      </c>
      <c r="BT404" s="188" t="str">
        <f t="shared" si="47"/>
        <v/>
      </c>
    </row>
    <row r="405" spans="1:72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100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1286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/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1</v>
      </c>
      <c r="BI405" s="17"/>
      <c r="BJ405" s="17" t="s">
        <v>1287</v>
      </c>
      <c r="BK405" s="18"/>
      <c r="BL405" s="16"/>
      <c r="BM405" s="130"/>
      <c r="BN405" s="130"/>
      <c r="BO405" s="130"/>
      <c r="BP405" s="18"/>
      <c r="BQ405" s="12" t="str">
        <f t="shared" si="44"/>
        <v>Produção e Intervalo</v>
      </c>
      <c r="BR405" s="19">
        <f t="shared" si="45"/>
        <v>0.99999999999999911</v>
      </c>
      <c r="BS405" s="19">
        <f t="shared" si="46"/>
        <v>0</v>
      </c>
      <c r="BT405" s="188" t="str">
        <f t="shared" si="47"/>
        <v/>
      </c>
    </row>
    <row r="406" spans="1:72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1288</v>
      </c>
      <c r="BK406" s="18" t="s">
        <v>1288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1288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/>
      <c r="AT407" s="108"/>
      <c r="AU407" s="136"/>
      <c r="AV407" s="136"/>
      <c r="AW407" s="14"/>
      <c r="AX407" s="14"/>
      <c r="AY407" s="162">
        <f t="shared" si="42"/>
        <v>0</v>
      </c>
      <c r="AZ407" s="153"/>
      <c r="BA407" s="109"/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 t="s">
        <v>1289</v>
      </c>
      <c r="BK407" s="18"/>
      <c r="BL407" s="16"/>
      <c r="BM407" s="130"/>
      <c r="BN407" s="130"/>
      <c r="BO407" s="130"/>
      <c r="BP407" s="18"/>
      <c r="BQ407" s="12" t="str">
        <f t="shared" si="44"/>
        <v>Produção e Intervalo</v>
      </c>
      <c r="BR407" s="19">
        <f t="shared" si="45"/>
        <v>0</v>
      </c>
      <c r="BS407" s="19">
        <f t="shared" si="46"/>
        <v>0</v>
      </c>
      <c r="BT407" s="188" t="str">
        <f t="shared" si="47"/>
        <v/>
      </c>
    </row>
    <row r="408" spans="1:72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/>
      <c r="AT408" s="108"/>
      <c r="AU408" s="136"/>
      <c r="AV408" s="136"/>
      <c r="AW408" s="14"/>
      <c r="AX408" s="14"/>
      <c r="AY408" s="162">
        <f t="shared" si="42"/>
        <v>0</v>
      </c>
      <c r="AZ408" s="153"/>
      <c r="BA408" s="109"/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 t="s">
        <v>1289</v>
      </c>
      <c r="BK408" s="18"/>
      <c r="BL408" s="16"/>
      <c r="BM408" s="130"/>
      <c r="BN408" s="130"/>
      <c r="BO408" s="130"/>
      <c r="BP408" s="18"/>
      <c r="BQ408" s="12" t="str">
        <f t="shared" si="44"/>
        <v>Produção e Intervalo</v>
      </c>
      <c r="BR408" s="19">
        <f t="shared" si="45"/>
        <v>0</v>
      </c>
      <c r="BS408" s="19">
        <f t="shared" si="46"/>
        <v>0</v>
      </c>
      <c r="BT408" s="18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1290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/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1291</v>
      </c>
      <c r="BK411" s="18" t="s">
        <v>1291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1291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0.42986111111111114</v>
      </c>
      <c r="AT412" s="108">
        <v>0.47152777777777777</v>
      </c>
      <c r="AU412" s="136"/>
      <c r="AV412" s="136"/>
      <c r="AW412" s="14"/>
      <c r="AX412" s="14"/>
      <c r="AY412" s="162">
        <f t="shared" si="42"/>
        <v>4.166666666666663E-2</v>
      </c>
      <c r="AZ412" s="153"/>
      <c r="BA412" s="109"/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1</v>
      </c>
      <c r="BI412" s="17"/>
      <c r="BJ412" s="17" t="s">
        <v>1292</v>
      </c>
      <c r="BK412" s="18"/>
      <c r="BL412" s="16"/>
      <c r="BM412" s="130"/>
      <c r="BN412" s="130"/>
      <c r="BO412" s="130"/>
      <c r="BP412" s="18"/>
      <c r="BQ412" s="12" t="str">
        <f t="shared" si="44"/>
        <v>Produção</v>
      </c>
      <c r="BR412" s="19">
        <f t="shared" si="45"/>
        <v>59.999999999999943</v>
      </c>
      <c r="BS412" s="19">
        <f t="shared" si="46"/>
        <v>0</v>
      </c>
      <c r="BT412" s="188" t="str">
        <f t="shared" si="47"/>
        <v/>
      </c>
    </row>
    <row r="413" spans="1:72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1293</v>
      </c>
      <c r="BK413" s="18" t="s">
        <v>1293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1294</v>
      </c>
      <c r="W417" s="151" t="s">
        <v>1295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/>
      <c r="AS417" s="108"/>
      <c r="AT417" s="108"/>
      <c r="AU417" s="136"/>
      <c r="AV417" s="136"/>
      <c r="AW417" s="14"/>
      <c r="AX417" s="14"/>
      <c r="AY417" s="162">
        <f t="shared" si="42"/>
        <v>0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/>
      <c r="BI417" s="17"/>
      <c r="BJ417" s="17" t="s">
        <v>1296</v>
      </c>
      <c r="BK417" s="18"/>
      <c r="BL417" s="16"/>
      <c r="BM417" s="130"/>
      <c r="BN417" s="130"/>
      <c r="BO417" s="130"/>
      <c r="BP417" s="18"/>
      <c r="BQ417" s="12" t="str">
        <f t="shared" si="44"/>
        <v>Produção e Intervalo</v>
      </c>
      <c r="BR417" s="19">
        <f t="shared" si="45"/>
        <v>0</v>
      </c>
      <c r="BS417" s="19">
        <f t="shared" si="46"/>
        <v>0</v>
      </c>
      <c r="BT417" s="188" t="str">
        <f t="shared" si="47"/>
        <v/>
      </c>
    </row>
    <row r="418" spans="1:72" ht="19.5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1294</v>
      </c>
      <c r="W418" s="151" t="s">
        <v>1297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/>
      <c r="AT418" s="108"/>
      <c r="AU418" s="136"/>
      <c r="AV418" s="136"/>
      <c r="AW418" s="14"/>
      <c r="AX418" s="14"/>
      <c r="AY418" s="162">
        <f t="shared" si="42"/>
        <v>0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/>
      <c r="BI418" s="17"/>
      <c r="BJ418" s="17" t="s">
        <v>1298</v>
      </c>
      <c r="BK418" s="18"/>
      <c r="BL418" s="16"/>
      <c r="BM418" s="130"/>
      <c r="BN418" s="130"/>
      <c r="BO418" s="130"/>
      <c r="BP418" s="18"/>
      <c r="BQ418" s="12" t="str">
        <f t="shared" si="44"/>
        <v>Produção e Intervalo</v>
      </c>
      <c r="BR418" s="19">
        <f t="shared" si="45"/>
        <v>0</v>
      </c>
      <c r="BS418" s="19">
        <f t="shared" si="46"/>
        <v>0</v>
      </c>
      <c r="BT418" s="188" t="str">
        <f t="shared" si="47"/>
        <v/>
      </c>
    </row>
    <row r="419" spans="1:72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1294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/>
      <c r="AS419" s="108"/>
      <c r="AT419" s="108"/>
      <c r="AU419" s="136"/>
      <c r="AV419" s="136"/>
      <c r="AW419" s="14"/>
      <c r="AX419" s="14"/>
      <c r="AY419" s="162">
        <f t="shared" si="42"/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/>
      <c r="BI419" s="17"/>
      <c r="BJ419" s="17" t="s">
        <v>1296</v>
      </c>
      <c r="BK419" s="18"/>
      <c r="BL419" s="16"/>
      <c r="BM419" s="130"/>
      <c r="BN419" s="130"/>
      <c r="BO419" s="130"/>
      <c r="BP419" s="18"/>
      <c r="BQ419" s="12" t="str">
        <f t="shared" si="44"/>
        <v>Produção e Intervalo</v>
      </c>
      <c r="BR419" s="19">
        <f t="shared" si="45"/>
        <v>0</v>
      </c>
      <c r="BS419" s="19">
        <f t="shared" si="46"/>
        <v>0</v>
      </c>
      <c r="BT419" s="188" t="str">
        <f t="shared" si="47"/>
        <v/>
      </c>
    </row>
    <row r="420" spans="1:72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1294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/>
      <c r="AS420" s="108"/>
      <c r="AT420" s="108"/>
      <c r="AU420" s="136"/>
      <c r="AV420" s="136"/>
      <c r="AW420" s="14"/>
      <c r="AX420" s="14"/>
      <c r="AY420" s="162">
        <f t="shared" si="42"/>
        <v>0</v>
      </c>
      <c r="AZ420" s="153"/>
      <c r="BA420" s="109"/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/>
      <c r="BI420" s="17"/>
      <c r="BJ420" s="17" t="s">
        <v>1296</v>
      </c>
      <c r="BK420" s="18"/>
      <c r="BL420" s="16"/>
      <c r="BM420" s="130"/>
      <c r="BN420" s="130"/>
      <c r="BO420" s="130"/>
      <c r="BP420" s="18"/>
      <c r="BQ420" s="12" t="str">
        <f t="shared" si="44"/>
        <v>Produção e Intervalo</v>
      </c>
      <c r="BR420" s="19">
        <f t="shared" si="45"/>
        <v>0</v>
      </c>
      <c r="BS420" s="19">
        <f t="shared" si="46"/>
        <v>0</v>
      </c>
      <c r="BT420" s="18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/>
      <c r="AS423" s="108"/>
      <c r="AT423" s="108"/>
      <c r="AU423" s="136"/>
      <c r="AV423" s="136"/>
      <c r="AW423" s="14"/>
      <c r="AX423" s="14"/>
      <c r="AY423" s="162">
        <f t="shared" si="42"/>
        <v>0</v>
      </c>
      <c r="AZ423" s="153"/>
      <c r="BA423" s="109"/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 t="s">
        <v>1299</v>
      </c>
      <c r="BK423" s="18"/>
      <c r="BL423" s="16"/>
      <c r="BM423" s="130"/>
      <c r="BN423" s="130"/>
      <c r="BO423" s="130"/>
      <c r="BP423" s="18"/>
      <c r="BQ423" s="12" t="str">
        <f t="shared" si="44"/>
        <v>Produção e Intervalo</v>
      </c>
      <c r="BR423" s="19">
        <f t="shared" si="45"/>
        <v>0</v>
      </c>
      <c r="BS423" s="19">
        <f t="shared" si="46"/>
        <v>0</v>
      </c>
      <c r="BT423" s="188" t="str">
        <f t="shared" si="47"/>
        <v/>
      </c>
    </row>
    <row r="424" spans="1:72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1093</v>
      </c>
      <c r="G424" s="142" t="str">
        <f>IF(D424="","*",VLOOKUP(F424,BS_ATIVIDADE[],3,FALSE))</f>
        <v>MODERNIZAÇÃO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VAGÕES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MODERNIZAÇÃO - PEDRA - DESCARGA</v>
      </c>
      <c r="AJ424" s="9" t="str">
        <f>IF(BS_CONTROLE[[#This Row],[Atividade]]=0, "-", BS_CONTROLE[[#This Row],[Atividade]])</f>
        <v>MODERNIZAÇÃO - PEDRA - DESCARGA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/>
      <c r="AT424" s="108"/>
      <c r="AU424" s="136"/>
      <c r="AV424" s="136"/>
      <c r="AW424" s="14"/>
      <c r="AX424" s="14"/>
      <c r="AY424" s="162">
        <f t="shared" si="42"/>
        <v>0</v>
      </c>
      <c r="AZ424" s="153"/>
      <c r="BA424" s="109"/>
      <c r="BB424" s="10" t="str">
        <f>IFERROR(_xlfn.XLOOKUP(AI424, BS_ATIVIDADE[ATIVIDADE],BS_ATIVIDADE[UNIDADE] ), "*")</f>
        <v>VAGÕES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 t="s">
        <v>1300</v>
      </c>
      <c r="BK424" s="18"/>
      <c r="BL424" s="16"/>
      <c r="BM424" s="130"/>
      <c r="BN424" s="130"/>
      <c r="BO424" s="130"/>
      <c r="BP424" s="18"/>
      <c r="BQ424" s="12" t="str">
        <f t="shared" si="44"/>
        <v>Produção e Intervalo</v>
      </c>
      <c r="BR424" s="19">
        <f t="shared" si="45"/>
        <v>0</v>
      </c>
      <c r="BS424" s="19">
        <f t="shared" si="46"/>
        <v>0</v>
      </c>
      <c r="BT424" s="188" t="str">
        <f t="shared" si="47"/>
        <v/>
      </c>
    </row>
    <row r="425" spans="1:72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/>
      <c r="AT425" s="108"/>
      <c r="AU425" s="136"/>
      <c r="AV425" s="136"/>
      <c r="AW425" s="14"/>
      <c r="AX425" s="14"/>
      <c r="AY425" s="162">
        <f t="shared" si="42"/>
        <v>0</v>
      </c>
      <c r="AZ425" s="153"/>
      <c r="BA425" s="109"/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/>
      <c r="BI425" s="17"/>
      <c r="BJ425" s="17" t="s">
        <v>1301</v>
      </c>
      <c r="BK425" s="18"/>
      <c r="BL425" s="16"/>
      <c r="BM425" s="130"/>
      <c r="BN425" s="130"/>
      <c r="BO425" s="130"/>
      <c r="BP425" s="18"/>
      <c r="BQ425" s="12" t="str">
        <f t="shared" si="44"/>
        <v>Produção e Intervalo</v>
      </c>
      <c r="BR425" s="19">
        <f t="shared" si="45"/>
        <v>0</v>
      </c>
      <c r="BS425" s="19">
        <f t="shared" si="46"/>
        <v>0</v>
      </c>
      <c r="BT425" s="18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1302</v>
      </c>
      <c r="BK427" s="18" t="s">
        <v>1302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1303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1304</v>
      </c>
      <c r="BK428" s="18" t="s">
        <v>1304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1304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1305</v>
      </c>
      <c r="J429" s="105">
        <v>92</v>
      </c>
      <c r="K429" s="105">
        <v>108</v>
      </c>
      <c r="L429" s="105" t="s">
        <v>679</v>
      </c>
      <c r="M429" s="127" t="s">
        <v>1306</v>
      </c>
      <c r="N429" s="127" t="s">
        <v>1307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/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1</v>
      </c>
      <c r="BI429" s="17"/>
      <c r="BJ429" s="17" t="s">
        <v>1308</v>
      </c>
      <c r="BK429" s="18"/>
      <c r="BL429" s="16"/>
      <c r="BM429" s="130"/>
      <c r="BN429" s="130"/>
      <c r="BO429" s="130"/>
      <c r="BP429" s="18"/>
      <c r="BQ429" s="12" t="str">
        <f t="shared" si="44"/>
        <v>Produção</v>
      </c>
      <c r="BR429" s="19">
        <f t="shared" si="45"/>
        <v>1.0000000000000004</v>
      </c>
      <c r="BS429" s="19">
        <f t="shared" si="46"/>
        <v>0</v>
      </c>
      <c r="BT429" s="188" t="str">
        <f t="shared" si="47"/>
        <v/>
      </c>
    </row>
    <row r="430" spans="1:72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1309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1310</v>
      </c>
      <c r="BK430" s="18" t="s">
        <v>1310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1310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/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1</v>
      </c>
      <c r="BI431" s="17"/>
      <c r="BJ431" s="17" t="s">
        <v>1311</v>
      </c>
      <c r="BK431" s="18"/>
      <c r="BL431" s="16"/>
      <c r="BM431" s="130"/>
      <c r="BN431" s="130"/>
      <c r="BO431" s="130"/>
      <c r="BP431" s="18"/>
      <c r="BQ431" s="12" t="str">
        <f t="shared" si="44"/>
        <v>Produção e Intervalo</v>
      </c>
      <c r="BR431" s="19">
        <f t="shared" si="45"/>
        <v>0.75</v>
      </c>
      <c r="BS431" s="19">
        <f t="shared" si="46"/>
        <v>0</v>
      </c>
      <c r="BT431" s="188" t="str">
        <f t="shared" si="47"/>
        <v/>
      </c>
    </row>
    <row r="432" spans="1:72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/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1</v>
      </c>
      <c r="BI432" s="17"/>
      <c r="BJ432" s="17" t="s">
        <v>1312</v>
      </c>
      <c r="BK432" s="18"/>
      <c r="BL432" s="16"/>
      <c r="BM432" s="130"/>
      <c r="BN432" s="130"/>
      <c r="BO432" s="130"/>
      <c r="BP432" s="18"/>
      <c r="BQ432" s="12" t="str">
        <f t="shared" si="44"/>
        <v>Produção</v>
      </c>
      <c r="BR432" s="19">
        <f t="shared" si="45"/>
        <v>1</v>
      </c>
      <c r="BS432" s="19">
        <f t="shared" si="46"/>
        <v>0</v>
      </c>
      <c r="BT432" s="18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7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2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188" t="str">
        <f t="shared" si="47"/>
        <v/>
      </c>
    </row>
    <row r="435" spans="1:72" hidden="1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/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2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188" t="str">
        <f t="shared" si="47"/>
        <v/>
      </c>
    </row>
    <row r="436" spans="1:72" hidden="1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/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188" t="str">
        <f t="shared" si="47"/>
        <v/>
      </c>
    </row>
    <row r="437" spans="1:72" hidden="1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67.531999999999996</v>
      </c>
      <c r="L437" s="105">
        <v>69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437" s="127" t="s">
        <v>300</v>
      </c>
      <c r="O437" s="106">
        <v>0.45833333333333331</v>
      </c>
      <c r="P437" s="106">
        <v>0.10416666666666667</v>
      </c>
      <c r="Q437" s="105">
        <v>1560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/>
      <c r="Z437" s="104"/>
      <c r="AA437" s="105" t="s">
        <v>1282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ZSU</v>
      </c>
      <c r="AN437" s="105" t="str">
        <f>IF(BS_CONTROLE[[#This Row],[SB]]=0, "-", BS_CONTROLE[[#This Row],[SB]])</f>
        <v>ZSU2</v>
      </c>
      <c r="AO437" s="105">
        <f>IF(BS_CONTROLE[[#This Row],[SUB]]=0, "-", BS_CONTROLE[[#This Row],[SUB]])</f>
        <v>68</v>
      </c>
      <c r="AP437" s="105">
        <f>BS_CONTROLE[[#This Row],[KM - Inicio]]</f>
        <v>67.531999999999996</v>
      </c>
      <c r="AQ437" s="105">
        <f>BS_CONTROLE[[#This Row],[KM - Inicio]]</f>
        <v>67.531999999999996</v>
      </c>
      <c r="AR437" s="108"/>
      <c r="AS437" s="108"/>
      <c r="AT437" s="108"/>
      <c r="AU437" s="136"/>
      <c r="AV437" s="136"/>
      <c r="AW437" s="14"/>
      <c r="AX437" s="14"/>
      <c r="AY437" s="162">
        <f t="shared" si="42"/>
        <v>0</v>
      </c>
      <c r="AZ437" s="153"/>
      <c r="BA437" s="109"/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 hidden="1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/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 hidden="1">
      <c r="A440" s="47" t="str">
        <f t="shared" si="43"/>
        <v>W5946071</v>
      </c>
      <c r="B440" s="102">
        <v>46071</v>
      </c>
      <c r="C440" s="135">
        <f>IF(BS_CONTROLE[[#This Row],[DATA]]="","",WEEKNUM(BS_CONTROLE[[#This Row],[DATA]]))</f>
        <v>8</v>
      </c>
      <c r="D440" s="104" t="s">
        <v>726</v>
      </c>
      <c r="E440" s="157">
        <v>373</v>
      </c>
      <c r="F440" s="126" t="s">
        <v>761</v>
      </c>
      <c r="G440" s="142" t="str">
        <f>IF(D440="","*",VLOOKUP(F440,BS_ATIVIDADE[],3,FALSE))</f>
        <v>OUTROS</v>
      </c>
      <c r="H440" s="105" t="s">
        <v>104</v>
      </c>
      <c r="I440" s="105" t="s">
        <v>104</v>
      </c>
      <c r="J440" s="105">
        <v>49</v>
      </c>
      <c r="K440" s="105">
        <v>225</v>
      </c>
      <c r="L440" s="105">
        <v>225.5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40" s="106">
        <v>0.375</v>
      </c>
      <c r="P440" s="106">
        <v>4.1666666666666664E-2</v>
      </c>
      <c r="Q440" s="105">
        <v>100</v>
      </c>
      <c r="R440" s="10" t="str">
        <f>IFERROR(_xlfn.XLOOKUP(F440, BS_ATIVIDADE[ATIVIDADE],BS_ATIVIDADE[UNIDADE] ), "*")</f>
        <v>BINÁRIO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40" s="105" t="s">
        <v>860</v>
      </c>
      <c r="W440" s="151" t="s">
        <v>1286</v>
      </c>
      <c r="X440" s="104" t="s">
        <v>421</v>
      </c>
      <c r="Y440" s="129"/>
      <c r="Z440" s="104"/>
      <c r="AA440" s="105">
        <v>1</v>
      </c>
      <c r="AB440" s="103" t="s">
        <v>412</v>
      </c>
      <c r="AC440" s="152"/>
      <c r="AD440" s="107">
        <v>0.29166666666666669</v>
      </c>
      <c r="AE440" s="105">
        <v>7629</v>
      </c>
      <c r="AF440" s="105" t="s">
        <v>679</v>
      </c>
      <c r="AG440" s="105"/>
      <c r="AH440" s="15"/>
      <c r="AI440" s="126" t="str">
        <f>IF(BS_CONTROLE[[#This Row],[Atividade]]=0, "-", BS_CONTROLE[[#This Row],[Atividade]])</f>
        <v>RECOLHIMENTO DE MATERIAL</v>
      </c>
      <c r="AJ440" s="9" t="str">
        <f>IF(BS_CONTROLE[[#This Row],[Atividade]]=0, "-", BS_CONTROLE[[#This Row],[Atividade]])</f>
        <v>RECOLHIMENTO DE MATERIAL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ZXI-ZIC</v>
      </c>
      <c r="AN440" s="105" t="str">
        <f>IF(BS_CONTROLE[[#This Row],[SB]]=0, "-", BS_CONTROLE[[#This Row],[SB]])</f>
        <v>224ZIC1</v>
      </c>
      <c r="AO440" s="105">
        <f>IF(BS_CONTROLE[[#This Row],[SUB]]=0, "-", BS_CONTROLE[[#This Row],[SUB]])</f>
        <v>49</v>
      </c>
      <c r="AP440" s="105">
        <f>BS_CONTROLE[[#This Row],[KM - Inicio]]</f>
        <v>225</v>
      </c>
      <c r="AQ440" s="105">
        <f>BS_CONTROLE[[#This Row],[KM - Inicio]]</f>
        <v>225</v>
      </c>
      <c r="AR440" s="108"/>
      <c r="AS440" s="108"/>
      <c r="AT440" s="108"/>
      <c r="AU440" s="136"/>
      <c r="AV440" s="136"/>
      <c r="AW440" s="14"/>
      <c r="AX440" s="14"/>
      <c r="AY440" s="162">
        <f t="shared" si="42"/>
        <v>0</v>
      </c>
      <c r="AZ440" s="153"/>
      <c r="BA440" s="109"/>
      <c r="BB440" s="10" t="str">
        <f>IFERROR(_xlfn.XLOOKUP(AI440, BS_ATIVIDADE[ATIVIDADE],BS_ATIVIDADE[UNIDADE] ), "*")</f>
        <v>BINÁRIO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/>
      </c>
    </row>
    <row r="441" spans="1:72" hidden="1">
      <c r="A441" s="47" t="str">
        <f t="shared" si="43"/>
        <v>V9346071</v>
      </c>
      <c r="B441" s="102">
        <v>46071</v>
      </c>
      <c r="C441" s="135">
        <f>IF(BS_CONTROLE[[#This Row],[DATA]]="","",WEEKNUM(BS_CONTROLE[[#This Row],[DATA]]))</f>
        <v>8</v>
      </c>
      <c r="D441" s="104" t="s">
        <v>978</v>
      </c>
      <c r="E441" s="157">
        <v>162</v>
      </c>
      <c r="F441" s="126" t="s">
        <v>687</v>
      </c>
      <c r="G441" s="142" t="str">
        <f>IF(D441="","*",VLOOKUP(F441,BS_ATIVIDADE[],3,FALSE))</f>
        <v>MECANIZAÇÃO - SOCADORA</v>
      </c>
      <c r="H441" s="105" t="s">
        <v>104</v>
      </c>
      <c r="I441" s="105" t="s">
        <v>104</v>
      </c>
      <c r="J441" s="105">
        <v>56</v>
      </c>
      <c r="K441" s="105">
        <v>204.4</v>
      </c>
      <c r="L441" s="105">
        <v>205.8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1" s="106">
        <v>0.375</v>
      </c>
      <c r="P441" s="106">
        <v>0.125</v>
      </c>
      <c r="Q441" s="105">
        <v>200</v>
      </c>
      <c r="R441" s="10" t="str">
        <f>IFERROR(_xlfn.XLOOKUP(F441, BS_ATIVIDADE[ATIVIDADE],BS_ATIVIDADE[UNIDADE] ), "*")</f>
        <v>M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773</v>
      </c>
      <c r="W441" s="151" t="s">
        <v>688</v>
      </c>
      <c r="X441" s="104" t="s">
        <v>421</v>
      </c>
      <c r="Y441" s="129"/>
      <c r="Z441" s="104"/>
      <c r="AA441" s="105">
        <v>1</v>
      </c>
      <c r="AB441" s="103" t="s">
        <v>418</v>
      </c>
      <c r="AC441" s="152" t="s">
        <v>406</v>
      </c>
      <c r="AD441" s="107">
        <v>0.29166666666666669</v>
      </c>
      <c r="AE441" s="105">
        <v>7309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MECANIZAÇÃO - SOCADORA</v>
      </c>
      <c r="AJ441" s="9" t="str">
        <f>IF(BS_CONTROLE[[#This Row],[Atividade]]=0, "-", BS_CONTROLE[[#This Row],[Atividade]])</f>
        <v>MECANIZAÇÃO - SOCADORA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ZYU-ZST</v>
      </c>
      <c r="AN441" s="105" t="str">
        <f>IF(BS_CONTROLE[[#This Row],[SB]]=0, "-", BS_CONTROLE[[#This Row],[SB]])</f>
        <v>ZYU206</v>
      </c>
      <c r="AO441" s="105">
        <f>IF(BS_CONTROLE[[#This Row],[SUB]]=0, "-", BS_CONTROLE[[#This Row],[SUB]])</f>
        <v>56</v>
      </c>
      <c r="AP441" s="105">
        <f>BS_CONTROLE[[#This Row],[KM - Inicio]]</f>
        <v>204.4</v>
      </c>
      <c r="AQ441" s="105">
        <f>BS_CONTROLE[[#This Row],[KM - Inicio]]</f>
        <v>204.4</v>
      </c>
      <c r="AR441" s="108"/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M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 hidden="1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/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 hidden="1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7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2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 hidden="1">
      <c r="A446" s="47" t="str">
        <f t="shared" si="43"/>
        <v>W6046071</v>
      </c>
      <c r="B446" s="102">
        <v>46071</v>
      </c>
      <c r="C446" s="135">
        <f>IF(BS_CONTROLE[[#This Row],[DATA]]="","",WEEKNUM(BS_CONTROLE[[#This Row],[DATA]]))</f>
        <v>8</v>
      </c>
      <c r="D446" s="104" t="s">
        <v>760</v>
      </c>
      <c r="E446" s="157">
        <v>352</v>
      </c>
      <c r="F446" s="126" t="s">
        <v>885</v>
      </c>
      <c r="G446" s="142" t="str">
        <f>IF(D446="","*",VLOOKUP(F446,BS_ATIVIDADE[],3,FALSE))</f>
        <v>PEDRA</v>
      </c>
      <c r="H446" s="106" t="s">
        <v>201</v>
      </c>
      <c r="I446" s="106" t="s">
        <v>201</v>
      </c>
      <c r="J446" s="105">
        <v>55</v>
      </c>
      <c r="K446" s="105">
        <v>83</v>
      </c>
      <c r="L446" s="105">
        <v>83.1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0.39583333333333331</v>
      </c>
      <c r="P446" s="106">
        <v>4.1666666666666664E-2</v>
      </c>
      <c r="Q446" s="105">
        <v>4</v>
      </c>
      <c r="R446" s="10" t="str">
        <f>IFERROR(_xlfn.XLOOKUP(F446, BS_ATIVIDADE[ATIVIDADE],BS_ATIVIDADE[UNIDADE] ), "*")</f>
        <v>VAGÕES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1254</v>
      </c>
      <c r="X446" s="104" t="s">
        <v>421</v>
      </c>
      <c r="Y446" s="129"/>
      <c r="Z446" s="104"/>
      <c r="AA446" s="105">
        <v>1</v>
      </c>
      <c r="AB446" s="103" t="s">
        <v>412</v>
      </c>
      <c r="AC446" s="152"/>
      <c r="AD446" s="107">
        <v>0.35416666666666669</v>
      </c>
      <c r="AE446" s="105">
        <v>7694</v>
      </c>
      <c r="AF446" s="105" t="s">
        <v>679</v>
      </c>
      <c r="AG446" s="105" t="s">
        <v>679</v>
      </c>
      <c r="AH446" s="15"/>
      <c r="AI446" s="126" t="str">
        <f>IF(BS_CONTROLE[[#This Row],[Atividade]]=0, "-", BS_CONTROLE[[#This Row],[Atividade]])</f>
        <v>PDM - PEDRA - DESCARGA</v>
      </c>
      <c r="AJ446" s="9" t="str">
        <f>IF(BS_CONTROLE[[#This Row],[Atividade]]=0, "-", BS_CONTROLE[[#This Row],[Atividade]])</f>
        <v>PDM - PEDRA - DESCARGA</v>
      </c>
      <c r="AK446" s="31" t="str">
        <f>BS_CONTROLE[[#This Row],[Local - Partida]]</f>
        <v>102ZKW2</v>
      </c>
      <c r="AL446" s="31" t="str">
        <f>BS_CONTROLE[[#This Row],[Local - Encerramento]]</f>
        <v>102ZKW2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83</v>
      </c>
      <c r="AQ446" s="105">
        <f>BS_CONTROLE[[#This Row],[KM - Inicio]]</f>
        <v>83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VAGÕES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 hidden="1">
      <c r="A447" s="47" t="str">
        <f t="shared" si="43"/>
        <v>V8946071</v>
      </c>
      <c r="B447" s="102">
        <v>46071</v>
      </c>
      <c r="C447" s="135">
        <f>IF(BS_CONTROLE[[#This Row],[DATA]]="","",WEEKNUM(BS_CONTROLE[[#This Row],[DATA]]))</f>
        <v>8</v>
      </c>
      <c r="D447" s="104" t="s">
        <v>746</v>
      </c>
      <c r="E447" s="157"/>
      <c r="F447" s="126" t="s">
        <v>687</v>
      </c>
      <c r="G447" s="142" t="str">
        <f>IF(D447="","*",VLOOKUP(F447,BS_ATIVIDADE[],3,FALSE))</f>
        <v>MECANIZAÇÃO - SOCADORA</v>
      </c>
      <c r="H447" s="106" t="s">
        <v>201</v>
      </c>
      <c r="I447" s="106" t="s">
        <v>201</v>
      </c>
      <c r="J447" s="105">
        <v>55</v>
      </c>
      <c r="K447" s="105">
        <v>97.9</v>
      </c>
      <c r="L447" s="105">
        <v>100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7" s="106">
        <v>0.39583333333333331</v>
      </c>
      <c r="P447" s="106">
        <v>8.3333333333333329E-2</v>
      </c>
      <c r="Q447" s="105">
        <v>480</v>
      </c>
      <c r="R447" s="10" t="str">
        <f>IFERROR(_xlfn.XLOOKUP(F447, BS_ATIVIDADE[ATIVIDADE],BS_ATIVIDADE[UNIDADE] ), "*")</f>
        <v>M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51" t="s">
        <v>709</v>
      </c>
      <c r="W447" s="151" t="s">
        <v>688</v>
      </c>
      <c r="X447" s="104" t="s">
        <v>421</v>
      </c>
      <c r="Y447" s="129"/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6239</v>
      </c>
      <c r="AF447" s="105" t="s">
        <v>679</v>
      </c>
      <c r="AG447" s="105"/>
      <c r="AH447" s="15"/>
      <c r="AI447" s="126" t="str">
        <f>IF(BS_CONTROLE[[#This Row],[Atividade]]=0, "-", BS_CONTROLE[[#This Row],[Atividade]])</f>
        <v>MECANIZAÇÃO - SOCADORA</v>
      </c>
      <c r="AJ447" s="9" t="str">
        <f>IF(BS_CONTROLE[[#This Row],[Atividade]]=0, "-", BS_CONTROLE[[#This Row],[Atividade]])</f>
        <v>MECANIZAÇÃO - SOCADORA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ZKW-ZLU</v>
      </c>
      <c r="AN447" s="105" t="str">
        <f>IF(BS_CONTROLE[[#This Row],[SB]]=0, "-", BS_CONTROLE[[#This Row],[SB]])</f>
        <v>102ZKW2</v>
      </c>
      <c r="AO447" s="105">
        <f>IF(BS_CONTROLE[[#This Row],[SUB]]=0, "-", BS_CONTROLE[[#This Row],[SUB]])</f>
        <v>55</v>
      </c>
      <c r="AP447" s="105">
        <f>BS_CONTROLE[[#This Row],[KM - Inicio]]</f>
        <v>97.9</v>
      </c>
      <c r="AQ447" s="105">
        <f>BS_CONTROLE[[#This Row],[KM - Inicio]]</f>
        <v>97.9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M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 hidden="1">
      <c r="A448" s="47" t="str">
        <f t="shared" si="43"/>
        <v>EDSON (TP-780)46071</v>
      </c>
      <c r="B448" s="102">
        <v>46071</v>
      </c>
      <c r="C448" s="135">
        <f>IF(BS_CONTROLE[[#This Row],[DATA]]="","",WEEKNUM(BS_CONTROLE[[#This Row],[DATA]]))</f>
        <v>8</v>
      </c>
      <c r="D448" s="104" t="s">
        <v>720</v>
      </c>
      <c r="E448" s="157">
        <v>4</v>
      </c>
      <c r="F448" s="126" t="s">
        <v>870</v>
      </c>
      <c r="G448" s="142" t="str">
        <f>IF(D448="","*",VLOOKUP(F448,BS_ATIVIDADE[],3,FALSE))</f>
        <v>TRILHO - SUBSTITUIÇÂO</v>
      </c>
      <c r="H448" s="106" t="s">
        <v>679</v>
      </c>
      <c r="I448" s="106" t="s">
        <v>679</v>
      </c>
      <c r="J448" s="105">
        <v>55</v>
      </c>
      <c r="K448" s="105">
        <v>103.696</v>
      </c>
      <c r="L448" s="105">
        <v>103.99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8" s="106">
        <v>0.375</v>
      </c>
      <c r="P448" s="106">
        <v>0.10416666666666667</v>
      </c>
      <c r="Q448" s="105">
        <v>312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05" t="s">
        <v>908</v>
      </c>
      <c r="W448" s="151" t="s">
        <v>1029</v>
      </c>
      <c r="X448" s="104" t="s">
        <v>421</v>
      </c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PDM - SUBSTITUIÇÃO - TRILHO</v>
      </c>
      <c r="AJ448" s="9" t="str">
        <f>IF(BS_CONTROLE[[#This Row],[Atividade]]=0, "-", BS_CONTROLE[[#This Row],[Atividade]])</f>
        <v>PDM - SUBSTITUIÇÃO - TRILHO</v>
      </c>
      <c r="AK448" s="31" t="str">
        <f>BS_CONTROLE[[#This Row],[Local - Partida]]</f>
        <v>-</v>
      </c>
      <c r="AL448" s="31" t="str">
        <f>BS_CONTROLE[[#This Row],[Local - Encerramento]]</f>
        <v>-</v>
      </c>
      <c r="AM448" s="105" t="str">
        <f>IF(BS_CONTROLE[[#This Row],[Entre - Estações]]=0, "-", BS_CONTROLE[[#This Row],[Entre - Estações]])</f>
        <v>ZKW-ZLU</v>
      </c>
      <c r="AN448" s="105">
        <f>IF(BS_CONTROLE[[#This Row],[SB]]=0, "-", BS_CONTROLE[[#This Row],[SB]])</f>
        <v>1051032</v>
      </c>
      <c r="AO448" s="105">
        <f>IF(BS_CONTROLE[[#This Row],[SUB]]=0, "-", BS_CONTROLE[[#This Row],[SUB]])</f>
        <v>55</v>
      </c>
      <c r="AP448" s="105">
        <f>BS_CONTROLE[[#This Row],[KM - Inicio]]</f>
        <v>103.696</v>
      </c>
      <c r="AQ448" s="105">
        <f>BS_CONTROLE[[#This Row],[KM - Inicio]]</f>
        <v>103.696</v>
      </c>
      <c r="AR448" s="108"/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 hidden="1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104</v>
      </c>
      <c r="L449" s="105" t="s">
        <v>679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/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104</v>
      </c>
      <c r="AQ449" s="105">
        <f>BS_CONTROLE[[#This Row],[KM - Inicio]]</f>
        <v>104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 hidden="1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/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 hidden="1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/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 hidden="1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121.298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3" s="127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453" s="106">
        <v>0.35416666666666669</v>
      </c>
      <c r="P453" s="106">
        <v>8.3333333333333329E-2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1294</v>
      </c>
      <c r="W453" s="151" t="s">
        <v>700</v>
      </c>
      <c r="X453" s="104" t="s">
        <v>421</v>
      </c>
      <c r="Y453" s="129"/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ZWI-ZEM</v>
      </c>
      <c r="AN453" s="105">
        <f>IF(BS_CONTROLE[[#This Row],[SB]]=0, "-", BS_CONTROLE[[#This Row],[SB]])</f>
        <v>1231211</v>
      </c>
      <c r="AO453" s="105">
        <f>IF(BS_CONTROLE[[#This Row],[SUB]]=0, "-", BS_CONTROLE[[#This Row],[SUB]])</f>
        <v>48</v>
      </c>
      <c r="AP453" s="105">
        <f>BS_CONTROLE[[#This Row],[KM - Inicio]]</f>
        <v>121.298</v>
      </c>
      <c r="AQ453" s="105">
        <f>BS_CONTROLE[[#This Row],[KM - Inicio]]</f>
        <v>121.298</v>
      </c>
      <c r="AR453" s="108"/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 hidden="1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123.928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4" s="127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454" s="106">
        <v>0.35416666666666669</v>
      </c>
      <c r="P454" s="106">
        <v>8.3333333333333329E-2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1294</v>
      </c>
      <c r="W454" s="151" t="s">
        <v>700</v>
      </c>
      <c r="X454" s="104" t="s">
        <v>421</v>
      </c>
      <c r="Y454" s="129"/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ZWI-ZEM</v>
      </c>
      <c r="AN454" s="105">
        <f>IF(BS_CONTROLE[[#This Row],[SB]]=0, "-", BS_CONTROLE[[#This Row],[SB]])</f>
        <v>1241231</v>
      </c>
      <c r="AO454" s="105">
        <f>IF(BS_CONTROLE[[#This Row],[SUB]]=0, "-", BS_CONTROLE[[#This Row],[SUB]])</f>
        <v>48</v>
      </c>
      <c r="AP454" s="105">
        <f>BS_CONTROLE[[#This Row],[KM - Inicio]]</f>
        <v>123.928</v>
      </c>
      <c r="AQ454" s="105">
        <f>BS_CONTROLE[[#This Row],[KM - Inicio]]</f>
        <v>123.928</v>
      </c>
      <c r="AR454" s="108"/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7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2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188" t="str">
        <f t="shared" si="47"/>
        <v/>
      </c>
    </row>
    <row r="456" spans="1:72" hidden="1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/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/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 hidden="1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1309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8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1313</v>
      </c>
      <c r="X458" s="104" t="s">
        <v>421</v>
      </c>
      <c r="Y458" s="129"/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/>
      <c r="AS458" s="108"/>
      <c r="AT458" s="108"/>
      <c r="AU458" s="136"/>
      <c r="AV458" s="136"/>
      <c r="AW458" s="14"/>
      <c r="AX458" s="14"/>
      <c r="AY458" s="162">
        <f t="shared" si="48"/>
        <v>0</v>
      </c>
      <c r="AZ458" s="153"/>
      <c r="BA458" s="109"/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/>
      </c>
    </row>
    <row r="459" spans="1:72" hidden="1">
      <c r="A459" s="47" t="str">
        <f t="shared" si="49"/>
        <v>DIEGO (TF-42)46071</v>
      </c>
      <c r="B459" s="102">
        <v>46071</v>
      </c>
      <c r="C459" s="135">
        <f>IF(BS_CONTROLE[[#This Row],[DATA]]="","",WEEKNUM(BS_CONTROLE[[#This Row],[DATA]]))</f>
        <v>8</v>
      </c>
      <c r="D459" s="104" t="s">
        <v>876</v>
      </c>
      <c r="E459" s="157">
        <v>425</v>
      </c>
      <c r="F459" s="126" t="s">
        <v>877</v>
      </c>
      <c r="G459" s="142" t="str">
        <f>IF(D459="","*",VLOOKUP(F459,BS_ATIVIDADE[],3,FALSE))</f>
        <v>LIMPEZA LASTRO</v>
      </c>
      <c r="H459" s="106" t="s">
        <v>679</v>
      </c>
      <c r="I459" s="106" t="s">
        <v>679</v>
      </c>
      <c r="J459" s="105">
        <v>53</v>
      </c>
      <c r="K459" s="105">
        <v>109.05</v>
      </c>
      <c r="L459" s="105" t="s">
        <v>679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59" s="106">
        <v>0.41666666666666669</v>
      </c>
      <c r="P459" s="106">
        <v>8.3333333333333329E-2</v>
      </c>
      <c r="Q459" s="105">
        <v>20</v>
      </c>
      <c r="R459" s="10" t="str">
        <f>IFERROR(_xlfn.XLOOKUP(F459, BS_ATIVIDADE[ATIVIDADE],BS_ATIVIDADE[UNIDADE] ), "*")</f>
        <v>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59" s="105" t="s">
        <v>773</v>
      </c>
      <c r="W459" s="151" t="s">
        <v>878</v>
      </c>
      <c r="X459" s="104" t="s">
        <v>421</v>
      </c>
      <c r="Y459" s="129"/>
      <c r="Z459" s="104"/>
      <c r="AA459" s="105" t="s">
        <v>679</v>
      </c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LIMPEZA LASTRO</v>
      </c>
      <c r="AJ459" s="9" t="str">
        <f>IF(BS_CONTROLE[[#This Row],[Atividade]]=0, "-", BS_CONTROLE[[#This Row],[Atividade]])</f>
        <v>LIMPEZA LASTRO</v>
      </c>
      <c r="AK459" s="31" t="str">
        <f>BS_CONTROLE[[#This Row],[Local - Partida]]</f>
        <v>-</v>
      </c>
      <c r="AL459" s="31" t="str">
        <f>BS_CONTROLE[[#This Row],[Local - Encerramento]]</f>
        <v>-</v>
      </c>
      <c r="AM459" s="105" t="str">
        <f>IF(BS_CONTROLE[[#This Row],[Entre - Estações]]=0, "-", BS_CONTROLE[[#This Row],[Entre - Estações]])</f>
        <v>PAT-ZGM</v>
      </c>
      <c r="AN459" s="105" t="str">
        <f>IF(BS_CONTROLE[[#This Row],[SB]]=0, "-", BS_CONTROLE[[#This Row],[SB]])</f>
        <v>PAT1102</v>
      </c>
      <c r="AO459" s="105">
        <f>IF(BS_CONTROLE[[#This Row],[SUB]]=0, "-", BS_CONTROLE[[#This Row],[SUB]])</f>
        <v>53</v>
      </c>
      <c r="AP459" s="105">
        <f>BS_CONTROLE[[#This Row],[KM - Inicio]]</f>
        <v>109.05</v>
      </c>
      <c r="AQ459" s="105">
        <f>BS_CONTROLE[[#This Row],[KM - Inicio]]</f>
        <v>109.05</v>
      </c>
      <c r="AR459" s="108"/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 hidden="1">
      <c r="A460" s="47" t="str">
        <f t="shared" si="49"/>
        <v>EXPANSÃO TURMA 146071</v>
      </c>
      <c r="B460" s="102">
        <v>46071</v>
      </c>
      <c r="C460" s="135">
        <f>IF(BS_CONTROLE[[#This Row],[DATA]]="","",WEEKNUM(BS_CONTROLE[[#This Row],[DATA]]))</f>
        <v>8</v>
      </c>
      <c r="D460" s="104" t="s">
        <v>703</v>
      </c>
      <c r="E460" s="157">
        <v>280</v>
      </c>
      <c r="F460" s="126" t="s">
        <v>704</v>
      </c>
      <c r="G460" s="142" t="str">
        <f>IF(D460="","*",VLOOKUP(F460,BS_ATIVIDADE[],3,FALSE))</f>
        <v>EXPANSÃO</v>
      </c>
      <c r="H460" s="106" t="s">
        <v>679</v>
      </c>
      <c r="I460" s="106" t="s">
        <v>679</v>
      </c>
      <c r="J460" s="105">
        <v>53</v>
      </c>
      <c r="K460" s="105">
        <v>108.9</v>
      </c>
      <c r="L460" s="105" t="s">
        <v>679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0.35416666666666669</v>
      </c>
      <c r="P460" s="106">
        <v>6.25E-2</v>
      </c>
      <c r="Q460" s="105">
        <v>1</v>
      </c>
      <c r="R460" s="10" t="str">
        <f>IFERROR(_xlfn.XLOOKUP(F460, BS_ATIVIDADE[ATIVIDADE],BS_ATIVIDADE[UNIDADE] ), "*")</f>
        <v>Nº DE SOLDA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785</v>
      </c>
      <c r="W460" s="151" t="s">
        <v>700</v>
      </c>
      <c r="X460" s="104" t="s">
        <v>421</v>
      </c>
      <c r="Y460" s="129"/>
      <c r="Z460" s="104"/>
      <c r="AA460" s="105" t="s">
        <v>679</v>
      </c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EXPANSÃO - SOLDA</v>
      </c>
      <c r="AJ460" s="9" t="str">
        <f>IF(BS_CONTROLE[[#This Row],[Atividade]]=0, "-", BS_CONTROLE[[#This Row],[Atividade]])</f>
        <v>EXPANSÃO - SOLDA</v>
      </c>
      <c r="AK460" s="31" t="str">
        <f>BS_CONTROLE[[#This Row],[Local - Partida]]</f>
        <v>-</v>
      </c>
      <c r="AL460" s="31" t="str">
        <f>BS_CONTROLE[[#This Row],[Local - Encerramento]]</f>
        <v>-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108.9</v>
      </c>
      <c r="AQ460" s="105">
        <f>BS_CONTROLE[[#This Row],[KM - Inicio]]</f>
        <v>108.9</v>
      </c>
      <c r="AR460" s="108"/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SOLDA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7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2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18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7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2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18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8" t="s">
        <v>1314</v>
      </c>
      <c r="C2" s="228"/>
      <c r="D2" s="228"/>
      <c r="E2" s="228"/>
      <c r="F2" s="228"/>
      <c r="G2" s="228"/>
    </row>
    <row r="3" spans="2:7" ht="15" customHeight="1">
      <c r="B3" s="229"/>
      <c r="C3" s="229"/>
      <c r="D3" s="229"/>
      <c r="E3" s="229"/>
      <c r="F3" s="229"/>
      <c r="G3" s="229"/>
    </row>
    <row r="4" spans="2:7">
      <c r="B4" s="158" t="s">
        <v>1315</v>
      </c>
      <c r="C4" s="158" t="s">
        <v>1316</v>
      </c>
      <c r="D4" s="158" t="s">
        <v>1317</v>
      </c>
      <c r="E4" s="158" t="s">
        <v>1318</v>
      </c>
      <c r="F4" s="158" t="s">
        <v>4</v>
      </c>
      <c r="G4" s="158" t="s">
        <v>1319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1320</v>
      </c>
      <c r="C6" s="159">
        <v>407867</v>
      </c>
      <c r="D6" s="159" t="s">
        <v>1321</v>
      </c>
      <c r="E6" s="159" t="s">
        <v>712</v>
      </c>
      <c r="F6" s="159" t="s">
        <v>1322</v>
      </c>
      <c r="G6" s="160"/>
    </row>
    <row r="7" spans="2:7">
      <c r="B7" s="180" t="s">
        <v>1323</v>
      </c>
      <c r="C7" s="180">
        <v>293644</v>
      </c>
      <c r="D7" s="180" t="s">
        <v>1324</v>
      </c>
      <c r="E7" s="180" t="s">
        <v>712</v>
      </c>
      <c r="F7" s="180" t="s">
        <v>1322</v>
      </c>
      <c r="G7" s="181" t="s">
        <v>1325</v>
      </c>
    </row>
    <row r="8" spans="2:7">
      <c r="B8" s="159" t="s">
        <v>1326</v>
      </c>
      <c r="C8" s="159">
        <v>256790</v>
      </c>
      <c r="D8" s="159" t="s">
        <v>1327</v>
      </c>
      <c r="E8" s="159" t="s">
        <v>726</v>
      </c>
      <c r="F8" s="159" t="s">
        <v>1328</v>
      </c>
      <c r="G8" s="160">
        <v>46357</v>
      </c>
    </row>
    <row r="9" spans="2:7" ht="29.25">
      <c r="B9" s="159" t="s">
        <v>1329</v>
      </c>
      <c r="C9" s="159"/>
      <c r="D9" s="159"/>
      <c r="E9" s="159" t="s">
        <v>726</v>
      </c>
      <c r="F9" s="159" t="s">
        <v>1328</v>
      </c>
      <c r="G9" s="160" t="s">
        <v>1330</v>
      </c>
    </row>
    <row r="10" spans="2:7">
      <c r="B10" s="159" t="s">
        <v>1331</v>
      </c>
      <c r="C10" s="159">
        <v>265193</v>
      </c>
      <c r="D10" s="159" t="s">
        <v>1332</v>
      </c>
      <c r="E10" s="159" t="s">
        <v>760</v>
      </c>
      <c r="F10" s="159" t="s">
        <v>54</v>
      </c>
      <c r="G10" s="159" t="s">
        <v>1333</v>
      </c>
    </row>
    <row r="11" spans="2:7">
      <c r="B11" s="159" t="s">
        <v>1334</v>
      </c>
      <c r="C11" s="159">
        <v>293716</v>
      </c>
      <c r="D11" s="159" t="s">
        <v>1335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1336</v>
      </c>
      <c r="C12" s="159">
        <v>257258</v>
      </c>
      <c r="D12" s="159" t="s">
        <v>1337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1338</v>
      </c>
      <c r="C13" s="159">
        <v>371147</v>
      </c>
      <c r="D13" s="159" t="s">
        <v>1339</v>
      </c>
      <c r="E13" s="159" t="s">
        <v>772</v>
      </c>
      <c r="F13" s="159" t="s">
        <v>71</v>
      </c>
      <c r="G13" s="159" t="s">
        <v>1333</v>
      </c>
    </row>
    <row r="14" spans="2:7">
      <c r="B14" s="159" t="s">
        <v>1340</v>
      </c>
      <c r="C14" s="159">
        <v>259230</v>
      </c>
      <c r="D14" s="159" t="s">
        <v>1341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1342</v>
      </c>
      <c r="C15" s="159">
        <v>370705</v>
      </c>
      <c r="D15" s="159"/>
      <c r="E15" s="159" t="s">
        <v>772</v>
      </c>
      <c r="F15" s="159" t="s">
        <v>71</v>
      </c>
      <c r="G15" s="159" t="s">
        <v>1333</v>
      </c>
    </row>
    <row r="16" spans="2:7" ht="29.25">
      <c r="B16" s="159" t="s">
        <v>1343</v>
      </c>
      <c r="C16" s="159">
        <v>258542</v>
      </c>
      <c r="D16" s="159" t="s">
        <v>1344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1345</v>
      </c>
      <c r="C17" s="159">
        <v>257050</v>
      </c>
      <c r="D17" s="159" t="s">
        <v>1346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0" t="s">
        <v>1347</v>
      </c>
      <c r="C2" s="230"/>
      <c r="D2" s="230"/>
      <c r="E2" s="230"/>
      <c r="F2" s="230"/>
      <c r="G2" s="230"/>
    </row>
    <row r="3" spans="2:7" ht="19.5" customHeight="1">
      <c r="B3" s="230"/>
      <c r="C3" s="230"/>
      <c r="D3" s="230"/>
      <c r="E3" s="230"/>
      <c r="F3" s="230"/>
      <c r="G3" s="230"/>
    </row>
    <row r="4" spans="2:7" ht="19.5" customHeight="1">
      <c r="B4" s="161" t="s">
        <v>1348</v>
      </c>
      <c r="C4" s="161" t="s">
        <v>1349</v>
      </c>
      <c r="D4" s="161" t="s">
        <v>1350</v>
      </c>
      <c r="E4" s="161" t="s">
        <v>1351</v>
      </c>
      <c r="F4" s="158" t="s">
        <v>1352</v>
      </c>
      <c r="G4" s="161" t="s">
        <v>1353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1354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1355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1354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1354</v>
      </c>
      <c r="G9" s="195" t="s">
        <v>1356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1354</v>
      </c>
      <c r="G10" s="165"/>
    </row>
    <row r="11" spans="2:7" ht="19.5" customHeight="1">
      <c r="B11" s="165" t="s">
        <v>1357</v>
      </c>
      <c r="C11" s="165">
        <v>9038</v>
      </c>
      <c r="D11" s="166">
        <v>46070</v>
      </c>
      <c r="E11" s="165">
        <v>9637</v>
      </c>
      <c r="F11" s="167" t="s">
        <v>1358</v>
      </c>
      <c r="G11" s="165"/>
    </row>
    <row r="12" spans="2:7" ht="19.5" customHeight="1">
      <c r="B12" s="165" t="s">
        <v>749</v>
      </c>
      <c r="C12" s="165" t="s">
        <v>1359</v>
      </c>
      <c r="D12" s="166">
        <v>46066</v>
      </c>
      <c r="E12" s="165">
        <v>9500</v>
      </c>
      <c r="F12" s="167" t="s">
        <v>1360</v>
      </c>
      <c r="G12" s="165"/>
    </row>
    <row r="13" spans="2:7" ht="19.5" customHeight="1">
      <c r="B13" s="165" t="s">
        <v>749</v>
      </c>
      <c r="C13" s="165" t="s">
        <v>1361</v>
      </c>
      <c r="D13" s="166">
        <v>46066</v>
      </c>
      <c r="E13" s="165">
        <v>10500</v>
      </c>
      <c r="F13" s="167" t="s">
        <v>1360</v>
      </c>
      <c r="G13" s="165"/>
    </row>
    <row r="14" spans="2:7" ht="19.5" customHeight="1">
      <c r="B14" s="165" t="s">
        <v>749</v>
      </c>
      <c r="C14" s="165" t="s">
        <v>1362</v>
      </c>
      <c r="D14" s="166">
        <v>46066</v>
      </c>
      <c r="E14" s="165">
        <v>9000</v>
      </c>
      <c r="F14" s="167" t="s">
        <v>1360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1" t="s">
        <v>1363</v>
      </c>
      <c r="D5" s="232"/>
      <c r="E5" s="232"/>
      <c r="F5" s="232"/>
      <c r="G5" s="232"/>
      <c r="H5" s="232"/>
      <c r="I5" s="232"/>
      <c r="J5" s="233"/>
      <c r="K5" s="234" t="s">
        <v>1364</v>
      </c>
      <c r="L5" s="235"/>
      <c r="M5" s="235"/>
      <c r="N5" s="235"/>
      <c r="O5" s="236" t="s">
        <v>1365</v>
      </c>
      <c r="P5" s="237"/>
    </row>
    <row r="6" spans="1:16" s="74" customFormat="1" ht="15" customHeight="1">
      <c r="A6" s="66" t="s">
        <v>1366</v>
      </c>
      <c r="B6" s="75" t="s">
        <v>1367</v>
      </c>
      <c r="C6" s="76" t="s">
        <v>626</v>
      </c>
      <c r="D6" s="77" t="s">
        <v>627</v>
      </c>
      <c r="E6" s="76" t="s">
        <v>1368</v>
      </c>
      <c r="F6" s="76" t="s">
        <v>617</v>
      </c>
      <c r="G6" s="76" t="s">
        <v>621</v>
      </c>
      <c r="H6" s="115" t="s">
        <v>1369</v>
      </c>
      <c r="I6" s="78" t="s">
        <v>622</v>
      </c>
      <c r="J6" s="78" t="s">
        <v>623</v>
      </c>
      <c r="K6" s="79" t="s">
        <v>617</v>
      </c>
      <c r="L6" s="79" t="s">
        <v>1370</v>
      </c>
      <c r="M6" s="80" t="s">
        <v>1369</v>
      </c>
      <c r="N6" s="81" t="s">
        <v>621</v>
      </c>
      <c r="O6" s="156" t="s">
        <v>664</v>
      </c>
      <c r="P6" s="133" t="s">
        <v>1371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1</v>
      </c>
      <c r="P400" s="147" t="str">
        <f>IF($A$2=1,IF(SP_SUL!BJ400="","*",SP_SUL!BJ400),IF(SP_SUL!BK400="","*",SP_SUL!BK400))</f>
        <v>*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1</v>
      </c>
      <c r="P401" s="147" t="str">
        <f>IF($A$2=1,IF(SP_SUL!BJ401="","*",SP_SUL!BJ401),IF(SP_SUL!BK401="","*",SP_SUL!BK401))</f>
        <v>*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1</v>
      </c>
      <c r="P405" s="147" t="str">
        <f>IF($A$2=1,IF(SP_SUL!BJ405="","*",SP_SUL!BJ405),IF(SP_SUL!BK405="","*",SP_SUL!BK405))</f>
        <v>*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1</v>
      </c>
      <c r="P412" s="147" t="str">
        <f>IF($A$2=1,IF(SP_SUL!BJ412="","*",SP_SUL!BJ412),IF(SP_SUL!BK412="","*",SP_SUL!BK412))</f>
        <v>*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1</v>
      </c>
      <c r="P429" s="147" t="str">
        <f>IF($A$2=1,IF(SP_SUL!BJ429="","*",SP_SUL!BJ429),IF(SP_SUL!BK429="","*",SP_SUL!BK429))</f>
        <v>*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1</v>
      </c>
      <c r="P431" s="147" t="str">
        <f>IF($A$2=1,IF(SP_SUL!BJ431="","*",SP_SUL!BJ431),IF(SP_SUL!BK431="","*",SP_SUL!BK431))</f>
        <v>*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1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ZSU</v>
      </c>
      <c r="H437" s="116">
        <f>IF(SP_SUL!K437="","*",SP_SUL!K437)</f>
        <v>67.531999999999996</v>
      </c>
      <c r="I437" s="113">
        <f>IF(SP_SUL!O437="","*",SP_SUL!O437)</f>
        <v>0.45833333333333331</v>
      </c>
      <c r="J437" s="113">
        <f>IF(SP_SUL!P437="","*",SP_SUL!P437)</f>
        <v>0.10416666666666667</v>
      </c>
      <c r="K437" s="83" t="str">
        <f>IF(SP_SUL!AK437="","*",SP_SUL!AK437)</f>
        <v>ZBV3</v>
      </c>
      <c r="L437" s="83" t="str">
        <f>IF(SP_SUL!AM437="","*",SP_SUL!AM437)</f>
        <v>ZSU</v>
      </c>
      <c r="M437" s="83">
        <f>IF(SP_SUL!AP437="","*",SP_SUL!AP437)</f>
        <v>67.531999999999996</v>
      </c>
      <c r="N437" s="83" t="str">
        <f>IF(SP_SUL!AM437="","*",SP_SUL!AM437)</f>
        <v>ZSU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Oportunidade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W59</v>
      </c>
      <c r="F440" s="83" t="str">
        <f>IF(SP_SUL!H440="","*",SP_SUL!H440)</f>
        <v>ZYU1</v>
      </c>
      <c r="G440" s="83" t="str">
        <f>IF(SP_SUL!M440="","*",SP_SUL!M440)</f>
        <v>ZXI-ZIC</v>
      </c>
      <c r="H440" s="116">
        <f>IF(SP_SUL!K440="","*",SP_SUL!K440)</f>
        <v>225</v>
      </c>
      <c r="I440" s="113">
        <f>IF(SP_SUL!O440="","*",SP_SUL!O440)</f>
        <v>0.375</v>
      </c>
      <c r="J440" s="113">
        <f>IF(SP_SUL!P440="","*",SP_SUL!P440)</f>
        <v>4.1666666666666664E-2</v>
      </c>
      <c r="K440" s="83" t="str">
        <f>IF(SP_SUL!AK440="","*",SP_SUL!AK440)</f>
        <v>ZYU1</v>
      </c>
      <c r="L440" s="83" t="str">
        <f>IF(SP_SUL!AM440="","*",SP_SUL!AM440)</f>
        <v>ZXI-ZIC</v>
      </c>
      <c r="M440" s="83">
        <f>IF(SP_SUL!AP440="","*",SP_SUL!AP440)</f>
        <v>225</v>
      </c>
      <c r="N440" s="83" t="str">
        <f>IF(SP_SUL!AM440="","*",SP_SUL!AM440)</f>
        <v>ZXI-ZIC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V93</v>
      </c>
      <c r="F441" s="83" t="str">
        <f>IF(SP_SUL!H441="","*",SP_SUL!H441)</f>
        <v>ZYU1</v>
      </c>
      <c r="G441" s="83" t="str">
        <f>IF(SP_SUL!M441="","*",SP_SUL!M441)</f>
        <v>ZYU-ZST</v>
      </c>
      <c r="H441" s="116">
        <f>IF(SP_SUL!K441="","*",SP_SUL!K441)</f>
        <v>204.4</v>
      </c>
      <c r="I441" s="113">
        <f>IF(SP_SUL!O441="","*",SP_SUL!O441)</f>
        <v>0.375</v>
      </c>
      <c r="J441" s="113">
        <f>IF(SP_SUL!P441="","*",SP_SUL!P441)</f>
        <v>0.125</v>
      </c>
      <c r="K441" s="83" t="str">
        <f>IF(SP_SUL!AK441="","*",SP_SUL!AK441)</f>
        <v>ZYU1</v>
      </c>
      <c r="L441" s="83" t="str">
        <f>IF(SP_SUL!AM441="","*",SP_SUL!AM441)</f>
        <v>ZYU-ZST</v>
      </c>
      <c r="M441" s="83">
        <f>IF(SP_SUL!AP441="","*",SP_SUL!AP441)</f>
        <v>204.4</v>
      </c>
      <c r="N441" s="83" t="str">
        <f>IF(SP_SUL!AM441="","*",SP_SUL!AM441)</f>
        <v>ZYU-ZST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W60</v>
      </c>
      <c r="F446" s="83" t="str">
        <f>IF(SP_SUL!H446="","*",SP_SUL!H446)</f>
        <v>102ZKW2</v>
      </c>
      <c r="G446" s="83" t="str">
        <f>IF(SP_SUL!M446="","*",SP_SUL!M446)</f>
        <v>ZKE-ZWW</v>
      </c>
      <c r="H446" s="116">
        <f>IF(SP_SUL!K446="","*",SP_SUL!K446)</f>
        <v>83</v>
      </c>
      <c r="I446" s="113">
        <f>IF(SP_SUL!O446="","*",SP_SUL!O446)</f>
        <v>0.39583333333333331</v>
      </c>
      <c r="J446" s="113">
        <f>IF(SP_SUL!P446="","*",SP_SUL!P446)</f>
        <v>4.1666666666666664E-2</v>
      </c>
      <c r="K446" s="83" t="str">
        <f>IF(SP_SUL!AK446="","*",SP_SUL!AK446)</f>
        <v>102ZKW2</v>
      </c>
      <c r="L446" s="83" t="str">
        <f>IF(SP_SUL!AM446="","*",SP_SUL!AM446)</f>
        <v>ZKE-ZWW</v>
      </c>
      <c r="M446" s="83">
        <f>IF(SP_SUL!AP446="","*",SP_SUL!AP446)</f>
        <v>83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V89</v>
      </c>
      <c r="F447" s="83" t="str">
        <f>IF(SP_SUL!H447="","*",SP_SUL!H447)</f>
        <v>102ZKW2</v>
      </c>
      <c r="G447" s="83" t="str">
        <f>IF(SP_SUL!M447="","*",SP_SUL!M447)</f>
        <v>ZKW-ZLU</v>
      </c>
      <c r="H447" s="116">
        <f>IF(SP_SUL!K447="","*",SP_SUL!K447)</f>
        <v>97.9</v>
      </c>
      <c r="I447" s="113">
        <f>IF(SP_SUL!O447="","*",SP_SUL!O447)</f>
        <v>0.39583333333333331</v>
      </c>
      <c r="J447" s="113">
        <f>IF(SP_SUL!P447="","*",SP_SUL!P447)</f>
        <v>8.3333333333333329E-2</v>
      </c>
      <c r="K447" s="83" t="str">
        <f>IF(SP_SUL!AK447="","*",SP_SUL!AK447)</f>
        <v>102ZKW2</v>
      </c>
      <c r="L447" s="83" t="str">
        <f>IF(SP_SUL!AM447="","*",SP_SUL!AM447)</f>
        <v>ZKW-ZLU</v>
      </c>
      <c r="M447" s="83">
        <f>IF(SP_SUL!AP447="","*",SP_SUL!AP447)</f>
        <v>97.9</v>
      </c>
      <c r="N447" s="83" t="str">
        <f>IF(SP_SUL!AM447="","*",SP_SUL!AM447)</f>
        <v>ZKW-ZLU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EDSON (TP-780)</v>
      </c>
      <c r="F448" s="83" t="str">
        <f>IF(SP_SUL!H448="","*",SP_SUL!H448)</f>
        <v>-</v>
      </c>
      <c r="G448" s="83" t="str">
        <f>IF(SP_SUL!M448="","*",SP_SUL!M448)</f>
        <v>ZKW-ZLU</v>
      </c>
      <c r="H448" s="116">
        <f>IF(SP_SUL!K448="","*",SP_SUL!K448)</f>
        <v>103.696</v>
      </c>
      <c r="I448" s="113">
        <f>IF(SP_SUL!O448="","*",SP_SUL!O448)</f>
        <v>0.375</v>
      </c>
      <c r="J448" s="113">
        <f>IF(SP_SUL!P448="","*",SP_SUL!P448)</f>
        <v>0.10416666666666667</v>
      </c>
      <c r="K448" s="83" t="str">
        <f>IF(SP_SUL!AK448="","*",SP_SUL!AK448)</f>
        <v>-</v>
      </c>
      <c r="L448" s="83" t="str">
        <f>IF(SP_SUL!AM448="","*",SP_SUL!AM448)</f>
        <v>ZKW-ZLU</v>
      </c>
      <c r="M448" s="83">
        <f>IF(SP_SUL!AP448="","*",SP_SUL!AP448)</f>
        <v>103.696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104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104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ZWI-ZEM</v>
      </c>
      <c r="H453" s="116">
        <f>IF(SP_SUL!K453="","*",SP_SUL!K453)</f>
        <v>121.298</v>
      </c>
      <c r="I453" s="113">
        <f>IF(SP_SUL!O453="","*",SP_SUL!O453)</f>
        <v>0.35416666666666669</v>
      </c>
      <c r="J453" s="113">
        <f>IF(SP_SUL!P453="","*",SP_SUL!P453)</f>
        <v>8.3333333333333329E-2</v>
      </c>
      <c r="K453" s="83" t="str">
        <f>IF(SP_SUL!AK453="","*",SP_SUL!AK453)</f>
        <v>-</v>
      </c>
      <c r="L453" s="83" t="str">
        <f>IF(SP_SUL!AM453="","*",SP_SUL!AM453)</f>
        <v>ZWI-ZEM</v>
      </c>
      <c r="M453" s="83">
        <f>IF(SP_SUL!AP453="","*",SP_SUL!AP453)</f>
        <v>121.298</v>
      </c>
      <c r="N453" s="83" t="str">
        <f>IF(SP_SUL!AM453="","*",SP_SUL!AM453)</f>
        <v>ZWI-ZEM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ZWI-ZEM</v>
      </c>
      <c r="H454" s="116">
        <f>IF(SP_SUL!K454="","*",SP_SUL!K454)</f>
        <v>123.928</v>
      </c>
      <c r="I454" s="113">
        <f>IF(SP_SUL!O454="","*",SP_SUL!O454)</f>
        <v>0.35416666666666669</v>
      </c>
      <c r="J454" s="113">
        <f>IF(SP_SUL!P454="","*",SP_SUL!P454)</f>
        <v>8.3333333333333329E-2</v>
      </c>
      <c r="K454" s="83" t="str">
        <f>IF(SP_SUL!AK454="","*",SP_SUL!AK454)</f>
        <v>-</v>
      </c>
      <c r="L454" s="83" t="str">
        <f>IF(SP_SUL!AM454="","*",SP_SUL!AM454)</f>
        <v>ZWI-ZEM</v>
      </c>
      <c r="M454" s="83">
        <f>IF(SP_SUL!AP454="","*",SP_SUL!AP454)</f>
        <v>123.928</v>
      </c>
      <c r="N454" s="83" t="str">
        <f>IF(SP_SUL!AM454="","*",SP_SUL!AM454)</f>
        <v>ZWI-ZEM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>
        <f>IF(SP_SUL!B459="","*",SP_SUL!B459)</f>
        <v>46071</v>
      </c>
      <c r="B459" s="83" t="str">
        <f>IF(SP_SUL!X459="","*",SP_SUL!X459)</f>
        <v>Oportunidade</v>
      </c>
      <c r="C459" s="83" t="str">
        <f>IF(SP_SUL!S459="","*",SP_SUL!S459)</f>
        <v>SP SUL</v>
      </c>
      <c r="D459" s="83" t="str">
        <f>IF(SP_SUL!T459="","*",SP_SUL!T459)</f>
        <v>ZPT-ZPG</v>
      </c>
      <c r="E459" s="83" t="str">
        <f>IF(SP_SUL!D459="","*",SP_SUL!D459)</f>
        <v>DIEGO (TF-42)</v>
      </c>
      <c r="F459" s="83" t="str">
        <f>IF(SP_SUL!H459="","*",SP_SUL!H459)</f>
        <v>-</v>
      </c>
      <c r="G459" s="83" t="str">
        <f>IF(SP_SUL!M459="","*",SP_SUL!M459)</f>
        <v>PAT-ZGM</v>
      </c>
      <c r="H459" s="116">
        <f>IF(SP_SUL!K459="","*",SP_SUL!K459)</f>
        <v>109.05</v>
      </c>
      <c r="I459" s="113">
        <f>IF(SP_SUL!O459="","*",SP_SUL!O459)</f>
        <v>0.41666666666666669</v>
      </c>
      <c r="J459" s="113">
        <f>IF(SP_SUL!P459="","*",SP_SUL!P459)</f>
        <v>8.3333333333333329E-2</v>
      </c>
      <c r="K459" s="83" t="str">
        <f>IF(SP_SUL!AK459="","*",SP_SUL!AK459)</f>
        <v>-</v>
      </c>
      <c r="L459" s="83" t="str">
        <f>IF(SP_SUL!AM459="","*",SP_SUL!AM459)</f>
        <v>PAT-ZGM</v>
      </c>
      <c r="M459" s="83">
        <f>IF(SP_SUL!AP459="","*",SP_SUL!AP459)</f>
        <v>109.05</v>
      </c>
      <c r="N459" s="83" t="str">
        <f>IF(SP_SUL!AM459="","*",SP_SUL!AM459)</f>
        <v>PAT-ZGM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EXPANSÃO TURMA 1</v>
      </c>
      <c r="F460" s="83" t="str">
        <f>IF(SP_SUL!H460="","*",SP_SUL!H460)</f>
        <v>-</v>
      </c>
      <c r="G460" s="83" t="str">
        <f>IF(SP_SUL!M460="","*",SP_SUL!M460)</f>
        <v>PAT-ZGM</v>
      </c>
      <c r="H460" s="116">
        <f>IF(SP_SUL!K460="","*",SP_SUL!K460)</f>
        <v>108.9</v>
      </c>
      <c r="I460" s="113">
        <f>IF(SP_SUL!O460="","*",SP_SUL!O460)</f>
        <v>0.35416666666666669</v>
      </c>
      <c r="J460" s="113">
        <f>IF(SP_SUL!P460="","*",SP_SUL!P460)</f>
        <v>6.25E-2</v>
      </c>
      <c r="K460" s="83" t="str">
        <f>IF(SP_SUL!AK460="","*",SP_SUL!AK460)</f>
        <v>-</v>
      </c>
      <c r="L460" s="83" t="str">
        <f>IF(SP_SUL!AM460="","*",SP_SUL!AM460)</f>
        <v>PAT-ZGM</v>
      </c>
      <c r="M460" s="83">
        <f>IF(SP_SUL!AP460="","*",SP_SUL!AP460)</f>
        <v>108.9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A403" sqref="A403:T422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hidden="1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18.5703125" style="163" customWidth="1"/>
    <col min="21" max="23" width="17.140625" style="163" customWidth="1"/>
    <col min="24" max="16384" width="9.140625" style="163"/>
  </cols>
  <sheetData>
    <row r="1" spans="1:23">
      <c r="A1" s="238"/>
      <c r="B1" s="239"/>
      <c r="C1" s="24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1" t="s">
        <v>674</v>
      </c>
      <c r="Q1" s="242"/>
      <c r="R1" s="111"/>
      <c r="S1" s="84"/>
      <c r="T1" s="86"/>
      <c r="U1" s="243" t="s">
        <v>1372</v>
      </c>
      <c r="V1" s="243"/>
      <c r="W1" s="243"/>
    </row>
    <row r="2" spans="1:23" ht="15" customHeight="1">
      <c r="A2" s="87" t="s">
        <v>1373</v>
      </c>
      <c r="B2" s="87" t="s">
        <v>1367</v>
      </c>
      <c r="C2" s="87" t="s">
        <v>411</v>
      </c>
      <c r="D2" s="88" t="s">
        <v>626</v>
      </c>
      <c r="E2" s="88" t="s">
        <v>4</v>
      </c>
      <c r="F2" s="88" t="s">
        <v>1366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1374</v>
      </c>
      <c r="T2" s="91" t="s">
        <v>629</v>
      </c>
      <c r="U2" s="138">
        <f ca="1">TODAY()-1</f>
        <v>46069</v>
      </c>
      <c r="V2" s="138">
        <f ca="1">U2-1</f>
        <v>46068</v>
      </c>
      <c r="W2" s="138">
        <f ca="1">V2-1</f>
        <v>46067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2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1040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60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2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860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1872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2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1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1040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1040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1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1040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60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2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860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1872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2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2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1040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1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1040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1040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1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40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2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860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1872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1040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1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1040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1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1040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1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40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2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860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1872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1040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1040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1040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40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2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860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1872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1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1040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1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1040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229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2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860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2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2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1040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229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2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1040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1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1872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229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40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2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860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2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2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1040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1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1040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1872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229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40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2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2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860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1040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1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1040</v>
      </c>
      <c r="V253" s="137" t="str">
        <f ca="1">_xlfn.XLOOKUP(G253&amp;$V$2,BS_CONTROLE[CHAVE],BS_CONTROLE[Quantidade_11],"-")</f>
        <v>-</v>
      </c>
      <c r="W253" s="137">
        <f ca="1">_xlfn.XLOOKUP(G253&amp;$W$2,BS_CONTROLE[CHAVE],BS_CONTROLE[Quantidade_11],"-")</f>
        <v>1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 t="str">
        <f ca="1">_xlfn.XLOOKUP(G254&amp;$V$2,BS_CONTROLE[CHAVE],BS_CONTROLE[Quantidade_11],"-")</f>
        <v>-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1872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229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 t="str">
        <f ca="1">_xlfn.XLOOKUP(G260&amp;$V$2,BS_CONTROLE[CHAVE],BS_CONTROLE[Quantidade_11],"-")</f>
        <v>-</v>
      </c>
      <c r="W260" s="137">
        <f ca="1">_xlfn.XLOOKUP(G260&amp;$W$2,BS_CONTROLE[CHAVE],BS_CONTROLE[Quantidade_11],"-")</f>
        <v>40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2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2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2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860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1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1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1040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1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1040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1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1040</v>
      </c>
      <c r="V280" s="137" t="str">
        <f ca="1">_xlfn.XLOOKUP(G280&amp;$V$2,BS_CONTROLE[CHAVE],BS_CONTROLE[Quantidade_11],"-")</f>
        <v>-</v>
      </c>
      <c r="W280" s="137">
        <f ca="1">_xlfn.XLOOKUP(G280&amp;$W$2,BS_CONTROLE[CHAVE],BS_CONTROLE[Quantidade_11],"-")</f>
        <v>1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1872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229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 t="str">
        <f ca="1">_xlfn.XLOOKUP(G286&amp;$V$2,BS_CONTROLE[CHAVE],BS_CONTROLE[Quantidade_11],"-")</f>
        <v>-</v>
      </c>
      <c r="W286" s="137">
        <f ca="1">_xlfn.XLOOKUP(G286&amp;$W$2,BS_CONTROLE[CHAVE],BS_CONTROLE[Quantidade_11],"-")</f>
        <v>40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860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2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2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2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1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1</v>
      </c>
      <c r="V298" s="137" t="str">
        <f ca="1">_xlfn.XLOOKUP(G298&amp;$V$2,BS_CONTROLE[CHAVE],BS_CONTROLE[Quantidade_11],"-")</f>
        <v>-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1040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1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1040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1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1872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>
        <f ca="1">_xlfn.XLOOKUP(G310&amp;$W$2,BS_CONTROLE[CHAVE],BS_CONTROLE[Quantidade_11],"-")</f>
        <v>40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229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>
        <f ca="1">_xlfn.XLOOKUP(G313&amp;$W$2,BS_CONTROLE[CHAVE],BS_CONTROLE[Quantidade_11],"-")</f>
        <v>60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2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 t="str">
        <f ca="1">_xlfn.XLOOKUP(G318&amp;$V$2,BS_CONTROLE[CHAVE],BS_CONTROLE[Quantidade_11],"-")</f>
        <v>-</v>
      </c>
      <c r="W318" s="137">
        <f ca="1">_xlfn.XLOOKUP(G318&amp;$W$2,BS_CONTROLE[CHAVE],BS_CONTROLE[Quantidade_11],"-")</f>
        <v>860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1</v>
      </c>
      <c r="V324" s="137" t="str">
        <f ca="1">_xlfn.XLOOKUP(G324&amp;$V$2,BS_CONTROLE[CHAVE],BS_CONTROLE[Quantidade_11],"-")</f>
        <v>-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2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0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1040</v>
      </c>
      <c r="V341" s="137" t="str">
        <f ca="1">_xlfn.XLOOKUP(G341&amp;$V$2,BS_CONTROLE[CHAVE],BS_CONTROLE[Quantidade_11],"-")</f>
        <v>-</v>
      </c>
      <c r="W341" s="137">
        <f ca="1">_xlfn.XLOOKUP(G341&amp;$W$2,BS_CONTROLE[CHAVE],BS_CONTROLE[Quantidade_11],"-")</f>
        <v>1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2</v>
      </c>
      <c r="V343" s="137" t="str">
        <f ca="1">_xlfn.XLOOKUP(G343&amp;$V$2,BS_CONTROLE[CHAVE],BS_CONTROLE[Quantidade_11],"-")</f>
        <v>-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2</v>
      </c>
      <c r="V344" s="137" t="str">
        <f ca="1">_xlfn.XLOOKUP(G344&amp;$V$2,BS_CONTROLE[CHAVE],BS_CONTROLE[Quantidade_11],"-")</f>
        <v>-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1040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1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 t="str">
        <f ca="1">_xlfn.XLOOKUP(G349&amp;$V$2,BS_CONTROLE[CHAVE],BS_CONTROLE[Quantidade_11],"-")</f>
        <v>-</v>
      </c>
      <c r="W349" s="137">
        <f ca="1">_xlfn.XLOOKUP(G349&amp;$W$2,BS_CONTROLE[CHAVE],BS_CONTROLE[Quantidade_11],"-")</f>
        <v>40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229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>
        <f ca="1">_xlfn.XLOOKUP(G351&amp;$W$2,BS_CONTROLE[CHAVE],BS_CONTROLE[Quantidade_11],"-")</f>
        <v>60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0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 t="str">
        <f ca="1">_xlfn.XLOOKUP(G356&amp;$V$2,BS_CONTROLE[CHAVE],BS_CONTROLE[Quantidade_11],"-")</f>
        <v>-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 t="str">
        <f ca="1">_xlfn.XLOOKUP(G357&amp;$V$2,BS_CONTROLE[CHAVE],BS_CONTROLE[Quantidade_11],"-")</f>
        <v>-</v>
      </c>
      <c r="W357" s="137">
        <f ca="1">_xlfn.XLOOKUP(G357&amp;$W$2,BS_CONTROLE[CHAVE],BS_CONTROLE[Quantidade_11],"-")</f>
        <v>860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2</v>
      </c>
      <c r="V358" s="137" t="str">
        <f ca="1">_xlfn.XLOOKUP(G358&amp;$V$2,BS_CONTROLE[CHAVE],BS_CONTROLE[Quantidade_11],"-")</f>
        <v>-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2</v>
      </c>
      <c r="V359" s="137" t="str">
        <f ca="1">_xlfn.XLOOKUP(G359&amp;$V$2,BS_CONTROLE[CHAVE],BS_CONTROLE[Quantidade_11],"-")</f>
        <v>-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2</v>
      </c>
      <c r="V361" s="137" t="str">
        <f ca="1">_xlfn.XLOOKUP(G361&amp;$V$2,BS_CONTROLE[CHAVE],BS_CONTROLE[Quantidade_11],"-")</f>
        <v>-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1</v>
      </c>
      <c r="V362" s="137" t="str">
        <f ca="1">_xlfn.XLOOKUP(G362&amp;$V$2,BS_CONTROLE[CHAVE],BS_CONTROLE[Quantidade_11],"-")</f>
        <v>-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>
        <f ca="1">_xlfn.XLOOKUP(G364&amp;$W$2,BS_CONTROLE[CHAVE],BS_CONTROLE[Quantidade_11],"-")</f>
        <v>0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1040</v>
      </c>
      <c r="V365" s="137" t="str">
        <f ca="1">_xlfn.XLOOKUP(G365&amp;$V$2,BS_CONTROLE[CHAVE],BS_CONTROLE[Quantidade_11],"-")</f>
        <v>-</v>
      </c>
      <c r="W365" s="137">
        <f ca="1">_xlfn.XLOOKUP(G365&amp;$W$2,BS_CONTROLE[CHAVE],BS_CONTROLE[Quantidade_11],"-")</f>
        <v>1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229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2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1040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 t="str">
        <f ca="1">_xlfn.XLOOKUP(G371&amp;$V$2,BS_CONTROLE[CHAVE],BS_CONTROLE[Quantidade_11],"-")</f>
        <v>-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1872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 t="str">
        <f ca="1">_xlfn.XLOOKUP(G374&amp;$V$2,BS_CONTROLE[CHAVE],BS_CONTROLE[Quantidade_11],"-")</f>
        <v>-</v>
      </c>
      <c r="W374" s="137">
        <f ca="1">_xlfn.XLOOKUP(G374&amp;$W$2,BS_CONTROLE[CHAVE],BS_CONTROLE[Quantidade_11],"-")</f>
        <v>40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229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>
        <f ca="1">_xlfn.XLOOKUP(G377&amp;$W$2,BS_CONTROLE[CHAVE],BS_CONTROLE[Quantidade_11],"-")</f>
        <v>60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0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1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2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>
        <f ca="1">_xlfn.XLOOKUP(G383&amp;$W$2,BS_CONTROLE[CHAVE],BS_CONTROLE[Quantidade_11],"-")</f>
        <v>860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2</v>
      </c>
      <c r="V384" s="137" t="str">
        <f ca="1">_xlfn.XLOOKUP(G384&amp;$V$2,BS_CONTROLE[CHAVE],BS_CONTROLE[Quantidade_11],"-")</f>
        <v>-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2</v>
      </c>
      <c r="V385" s="137" t="str">
        <f ca="1">_xlfn.XLOOKUP(G385&amp;$V$2,BS_CONTROLE[CHAVE],BS_CONTROLE[Quantidade_11],"-")</f>
        <v>-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>
        <f ca="1">_xlfn.XLOOKUP(G386&amp;$U$2,BS_CONTROLE[CHAVE],BS_CONTROLE[Quantidade_11],"-")</f>
        <v>312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2</v>
      </c>
      <c r="V387" s="137" t="str">
        <f ca="1">_xlfn.XLOOKUP(G387&amp;$V$2,BS_CONTROLE[CHAVE],BS_CONTROLE[Quantidade_11],"-")</f>
        <v>-</v>
      </c>
      <c r="W387" s="137">
        <f ca="1">_xlfn.XLOOKUP(G387&amp;$W$2,BS_CONTROLE[CHAVE],BS_CONTROLE[Quantidade_11],"-")</f>
        <v>0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1</v>
      </c>
      <c r="V388" s="137" t="str">
        <f ca="1">_xlfn.XLOOKUP(G388&amp;$V$2,BS_CONTROLE[CHAVE],BS_CONTROLE[Quantidade_11],"-")</f>
        <v>-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52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1040</v>
      </c>
      <c r="V393" s="137" t="str">
        <f ca="1">_xlfn.XLOOKUP(G393&amp;$V$2,BS_CONTROLE[CHAVE],BS_CONTROLE[Quantidade_11],"-")</f>
        <v>-</v>
      </c>
      <c r="W393" s="137">
        <f ca="1">_xlfn.XLOOKUP(G393&amp;$W$2,BS_CONTROLE[CHAVE],BS_CONTROLE[Quantidade_11],"-")</f>
        <v>1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>
        <f ca="1">_xlfn.XLOOKUP(G394&amp;$U$2,BS_CONTROLE[CHAVE],BS_CONTROLE[Quantidade_11],"-")</f>
        <v>0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1040</v>
      </c>
      <c r="V397" s="137" t="str">
        <f ca="1">_xlfn.XLOOKUP(G397&amp;$V$2,BS_CONTROLE[CHAVE],BS_CONTROLE[Quantidade_11],"-")</f>
        <v>-</v>
      </c>
      <c r="W397" s="137">
        <f ca="1">_xlfn.XLOOKUP(G397&amp;$W$2,BS_CONTROLE[CHAVE],BS_CONTROLE[Quantidade_11],"-")</f>
        <v>1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0</v>
      </c>
      <c r="V398" s="137" t="str">
        <f ca="1">_xlfn.XLOOKUP(G398&amp;$V$2,BS_CONTROLE[CHAVE],BS_CONTROLE[Quantidade_11],"-")</f>
        <v>-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1872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0</v>
      </c>
      <c r="V401" s="137" t="str">
        <f ca="1">_xlfn.XLOOKUP(G401&amp;$V$2,BS_CONTROLE[CHAVE],BS_CONTROLE[Quantidade_11],"-")</f>
        <v>-</v>
      </c>
      <c r="W401" s="137">
        <f ca="1">_xlfn.XLOOKUP(G401&amp;$W$2,BS_CONTROLE[CHAVE],BS_CONTROLE[Quantidade_11],"-")</f>
        <v>40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100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229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0</v>
      </c>
      <c r="V404" s="137" t="str">
        <f ca="1">_xlfn.XLOOKUP(G404&amp;$V$2,BS_CONTROLE[CHAVE],BS_CONTROLE[Quantidade_11],"-")</f>
        <v>-</v>
      </c>
      <c r="W404" s="137">
        <f ca="1">_xlfn.XLOOKUP(G404&amp;$W$2,BS_CONTROLE[CHAVE],BS_CONTROLE[Quantidade_11],"-")</f>
        <v>60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0</v>
      </c>
      <c r="V405" s="137" t="str">
        <f ca="1">_xlfn.XLOOKUP(G405&amp;$V$2,BS_CONTROLE[CHAVE],BS_CONTROLE[Quantidade_11],"-")</f>
        <v>-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0</v>
      </c>
      <c r="V409" s="137" t="str">
        <f ca="1">_xlfn.XLOOKUP(G409&amp;$V$2,BS_CONTROLE[CHAVE],BS_CONTROLE[Quantidade_11],"-")</f>
        <v>-</v>
      </c>
      <c r="W409" s="137">
        <f ca="1">_xlfn.XLOOKUP(G409&amp;$W$2,BS_CONTROLE[CHAVE],BS_CONTROLE[Quantidade_11],"-")</f>
        <v>860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2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2</v>
      </c>
      <c r="V416" s="137" t="str">
        <f ca="1">_xlfn.XLOOKUP(G416&amp;$V$2,BS_CONTROLE[CHAVE],BS_CONTROLE[Quantidade_11],"-")</f>
        <v>-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1</v>
      </c>
      <c r="V417" s="137" t="str">
        <f ca="1">_xlfn.XLOOKUP(G417&amp;$V$2,BS_CONTROLE[CHAVE],BS_CONTROLE[Quantidade_11],"-")</f>
        <v>-</v>
      </c>
      <c r="W417" s="137">
        <f ca="1">_xlfn.XLOOKUP(G417&amp;$W$2,BS_CONTROLE[CHAVE],BS_CONTROLE[Quantidade_11],"-")</f>
        <v>0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MODERNIZAÇÃO - PEDRA - DESCARGA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VAGÕES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 t="str">
        <f ca="1">_xlfn.XLOOKUP(G421&amp;$V$2,BS_CONTROLE[CHAVE],BS_CONTROLE[Quantidade_11],"-")</f>
        <v>-</v>
      </c>
      <c r="W421" s="137">
        <f ca="1">_xlfn.XLOOKUP(G421&amp;$W$2,BS_CONTROLE[CHAVE],BS_CONTROLE[Quantidade_11],"-")</f>
        <v>0</v>
      </c>
    </row>
    <row r="422" spans="1:23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1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52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1040</v>
      </c>
      <c r="V429" s="137" t="str">
        <f ca="1">_xlfn.XLOOKUP(G429&amp;$V$2,BS_CONTROLE[CHAVE],BS_CONTROLE[Quantidade_11],"-")</f>
        <v>-</v>
      </c>
      <c r="W429" s="137">
        <f ca="1">_xlfn.XLOOKUP(G429&amp;$W$2,BS_CONTROLE[CHAVE],BS_CONTROLE[Quantidade_11],"-")</f>
        <v>1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1040</v>
      </c>
      <c r="V432" s="137" t="str">
        <f ca="1">_xlfn.XLOOKUP(G432&amp;$V$2,BS_CONTROLE[CHAVE],BS_CONTROLE[Quantidade_11],"-")</f>
        <v>-</v>
      </c>
      <c r="W432" s="137">
        <f ca="1">_xlfn.XLOOKUP(G432&amp;$W$2,BS_CONTROLE[CHAVE],BS_CONTROLE[Quantidade_11],"-")</f>
        <v>1</v>
      </c>
    </row>
    <row r="433" spans="1:23" hidden="1">
      <c r="A433" s="146" t="str">
        <f>IF(SP_SUL!Y436="","*",SP_SUL!Y436)</f>
        <v>*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0</v>
      </c>
      <c r="V433" s="137" t="str">
        <f ca="1">_xlfn.XLOOKUP(G433&amp;$V$2,BS_CONTROLE[CHAVE],BS_CONTROLE[Quantidade_11],"-")</f>
        <v>-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*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ZSU</v>
      </c>
      <c r="L434" s="139" t="str">
        <f>IF(SP_SUL!N437="","*",SP_SUL!N437)</f>
        <v>ZSU2</v>
      </c>
      <c r="M434" s="140">
        <f>IF(SP_SUL!J437="","*",SP_SUL!J437)</f>
        <v>68</v>
      </c>
      <c r="N434" s="144">
        <f>IF(SP_SUL!K437="","*",SP_SUL!K437)</f>
        <v>67.531999999999996</v>
      </c>
      <c r="O434" s="144">
        <f>IF(SP_SUL!L437="","*",SP_SUL!L437)</f>
        <v>69</v>
      </c>
      <c r="P434" s="143">
        <f>IF(SP_SUL!O437="","*",SP_SUL!O437)</f>
        <v>0.45833333333333331</v>
      </c>
      <c r="Q434" s="143">
        <f>IF(SP_SUL!P437="","*",SP_SUL!P437)</f>
        <v>0.10416666666666667</v>
      </c>
      <c r="R434" s="145" t="str">
        <f>IF(SP_SUL!Q437="","*",CONCATENATE(SP_SUL!Q437," ",SP_SUL!R437))</f>
        <v>1560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1872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0</v>
      </c>
      <c r="V436" s="137" t="str">
        <f ca="1">_xlfn.XLOOKUP(G436&amp;$V$2,BS_CONTROLE[CHAVE],BS_CONTROLE[Quantidade_11],"-")</f>
        <v>-</v>
      </c>
      <c r="W436" s="137">
        <f ca="1">_xlfn.XLOOKUP(G436&amp;$W$2,BS_CONTROLE[CHAVE],BS_CONTROLE[Quantidade_11],"-")</f>
        <v>40</v>
      </c>
    </row>
    <row r="437" spans="1:23" hidden="1">
      <c r="A437" s="146" t="str">
        <f>IF(SP_SUL!Y440="","*",SP_SUL!Y440)</f>
        <v>*</v>
      </c>
      <c r="B437" s="146" t="str">
        <f>IF(SP_SUL!X440="","*",SP_SUL!X440)</f>
        <v>Oportunidade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W59</v>
      </c>
      <c r="H437" s="145" t="str">
        <f>IF(SP_SUL!F440="","*",SP_SUL!F440)</f>
        <v>RECOLHIMENTO DE MATERIAL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ZXI-ZIC</v>
      </c>
      <c r="L437" s="139" t="str">
        <f>IF(SP_SUL!N440="","*",SP_SUL!N440)</f>
        <v>224ZIC1</v>
      </c>
      <c r="M437" s="140">
        <f>IF(SP_SUL!J440="","*",SP_SUL!J440)</f>
        <v>49</v>
      </c>
      <c r="N437" s="144">
        <f>IF(SP_SUL!K440="","*",SP_SUL!K440)</f>
        <v>225</v>
      </c>
      <c r="O437" s="144">
        <f>IF(SP_SUL!L440="","*",SP_SUL!L440)</f>
        <v>225.5</v>
      </c>
      <c r="P437" s="143">
        <f>IF(SP_SUL!O440="","*",SP_SUL!O440)</f>
        <v>0.375</v>
      </c>
      <c r="Q437" s="143">
        <f>IF(SP_SUL!P440="","*",SP_SUL!P440)</f>
        <v>4.1666666666666664E-2</v>
      </c>
      <c r="R437" s="145" t="str">
        <f>IF(SP_SUL!Q440="","*",CONCATENATE(SP_SUL!Q440," ",SP_SUL!R440))</f>
        <v>100 BINÁRIO</v>
      </c>
      <c r="S437" s="145" t="str">
        <f>IF(SP_SUL!V440="","*",SP_SUL!V440)</f>
        <v>Henrique</v>
      </c>
      <c r="T437" s="145" t="str">
        <f>IF(SP_SUL!W440="","*",SP_SUL!W440)</f>
        <v>Descarga de dormentes</v>
      </c>
      <c r="U437" s="137">
        <f ca="1">_xlfn.XLOOKUP(G437&amp;$U$2,BS_CONTROLE[CHAVE],BS_CONTROLE[Quantidade_11],"-")</f>
        <v>1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V93</v>
      </c>
      <c r="H438" s="145" t="str">
        <f>IF(SP_SUL!F441="","*",SP_SUL!F441)</f>
        <v>MECANIZAÇÃO - SOCADORA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ZYU-ZST</v>
      </c>
      <c r="L438" s="139" t="str">
        <f>IF(SP_SUL!N441="","*",SP_SUL!N441)</f>
        <v>ZYU206</v>
      </c>
      <c r="M438" s="140">
        <f>IF(SP_SUL!J441="","*",SP_SUL!J441)</f>
        <v>56</v>
      </c>
      <c r="N438" s="144">
        <f>IF(SP_SUL!K441="","*",SP_SUL!K441)</f>
        <v>204.4</v>
      </c>
      <c r="O438" s="144">
        <f>IF(SP_SUL!L441="","*",SP_SUL!L441)</f>
        <v>205.8</v>
      </c>
      <c r="P438" s="143">
        <f>IF(SP_SUL!O441="","*",SP_SUL!O441)</f>
        <v>0.375</v>
      </c>
      <c r="Q438" s="143">
        <f>IF(SP_SUL!P441="","*",SP_SUL!P441)</f>
        <v>0.125</v>
      </c>
      <c r="R438" s="145" t="str">
        <f>IF(SP_SUL!Q441="","*",CONCATENATE(SP_SUL!Q441," ",SP_SUL!R441))</f>
        <v>200 M</v>
      </c>
      <c r="S438" s="145" t="str">
        <f>IF(SP_SUL!V441="","*",SP_SUL!V441)</f>
        <v>Moises</v>
      </c>
      <c r="T438" s="145" t="str">
        <f>IF(SP_SUL!W441="","*",SP_SUL!W441)</f>
        <v xml:space="preserve">Socaria mecanizada </v>
      </c>
      <c r="U438" s="137">
        <f ca="1">_xlfn.XLOOKUP(G438&amp;$U$2,BS_CONTROLE[CHAVE],BS_CONTROLE[Quantidade_11],"-")</f>
        <v>229</v>
      </c>
      <c r="V438" s="137">
        <f ca="1">_xlfn.XLOOKUP(G438&amp;$V$2,BS_CONTROLE[CHAVE],BS_CONTROLE[Quantidade_11],"-")</f>
        <v>0</v>
      </c>
      <c r="W438" s="137">
        <f ca="1">_xlfn.XLOOKUP(G438&amp;$W$2,BS_CONTROLE[CHAVE],BS_CONTROLE[Quantidade_11],"-")</f>
        <v>0</v>
      </c>
    </row>
    <row r="439" spans="1:23" hidden="1">
      <c r="A439" s="146" t="str">
        <f>IF(SP_SUL!Y442="","*",SP_SUL!Y442)</f>
        <v>*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0</v>
      </c>
      <c r="V439" s="137" t="str">
        <f ca="1">_xlfn.XLOOKUP(G439&amp;$V$2,BS_CONTROLE[CHAVE],BS_CONTROLE[Quantidade_11],"-")</f>
        <v>-</v>
      </c>
      <c r="W439" s="137">
        <f ca="1">_xlfn.XLOOKUP(G439&amp;$W$2,BS_CONTROLE[CHAVE],BS_CONTROLE[Quantidade_11],"-")</f>
        <v>60</v>
      </c>
    </row>
    <row r="440" spans="1:23" hidden="1">
      <c r="A440" s="146" t="str">
        <f>IF(SP_SUL!Y443="","*",SP_SUL!Y443)</f>
        <v>*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0</v>
      </c>
      <c r="V440" s="137" t="str">
        <f ca="1">_xlfn.XLOOKUP(G440&amp;$V$2,BS_CONTROLE[CHAVE],BS_CONTROLE[Quantidade_11],"-")</f>
        <v>-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W60</v>
      </c>
      <c r="H443" s="145" t="str">
        <f>IF(SP_SUL!F446="","*",SP_SUL!F446)</f>
        <v>PDM - PEDRA - DESCARGA</v>
      </c>
      <c r="I443" s="145" t="str">
        <f>IF(SP_SUL!H446="","*",SP_SUL!H446)</f>
        <v>102ZKW2</v>
      </c>
      <c r="J443" s="145" t="str">
        <f>IF(SP_SUL!I446="","*",SP_SUL!I446)</f>
        <v>102ZKW2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83</v>
      </c>
      <c r="O443" s="144">
        <f>IF(SP_SUL!L446="","*",SP_SUL!L446)</f>
        <v>83.1</v>
      </c>
      <c r="P443" s="143">
        <f>IF(SP_SUL!O446="","*",SP_SUL!O446)</f>
        <v>0.39583333333333331</v>
      </c>
      <c r="Q443" s="143">
        <f>IF(SP_SUL!P446="","*",SP_SUL!P446)</f>
        <v>4.1666666666666664E-2</v>
      </c>
      <c r="R443" s="145" t="str">
        <f>IF(SP_SUL!Q446="","*",CONCATENATE(SP_SUL!Q446," ",SP_SUL!R446))</f>
        <v>4 VAGÕES</v>
      </c>
      <c r="S443" s="145" t="str">
        <f>IF(SP_SUL!V446="","*",SP_SUL!V446)</f>
        <v>Felipe</v>
      </c>
      <c r="T443" s="145" t="str">
        <f>IF(SP_SUL!W446="","*",SP_SUL!W446)</f>
        <v xml:space="preserve">Descarga de pedra km81+100 </v>
      </c>
      <c r="U443" s="137">
        <f ca="1">_xlfn.XLOOKUP(G443&amp;$U$2,BS_CONTROLE[CHAVE],BS_CONTROLE[Quantidade_11],"-")</f>
        <v>0</v>
      </c>
      <c r="V443" s="137" t="str">
        <f ca="1">_xlfn.XLOOKUP(G443&amp;$V$2,BS_CONTROLE[CHAVE],BS_CONTROLE[Quantidade_11],"-")</f>
        <v>-</v>
      </c>
      <c r="W443" s="137">
        <f ca="1">_xlfn.XLOOKUP(G443&amp;$W$2,BS_CONTROLE[CHAVE],BS_CONTROLE[Quantidade_11],"-")</f>
        <v>1</v>
      </c>
    </row>
    <row r="444" spans="1:23" hidden="1">
      <c r="A444" s="146" t="str">
        <f>IF(SP_SUL!Y447="","*",SP_SUL!Y447)</f>
        <v>*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V89</v>
      </c>
      <c r="H444" s="145" t="str">
        <f>IF(SP_SUL!F447="","*",SP_SUL!F447)</f>
        <v>MECANIZAÇÃO - SOCADORA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ZKW-ZLU</v>
      </c>
      <c r="L444" s="139" t="str">
        <f>IF(SP_SUL!N447="","*",SP_SUL!N447)</f>
        <v>102ZKW2</v>
      </c>
      <c r="M444" s="140">
        <f>IF(SP_SUL!J447="","*",SP_SUL!J447)</f>
        <v>55</v>
      </c>
      <c r="N444" s="144">
        <f>IF(SP_SUL!K447="","*",SP_SUL!K447)</f>
        <v>97.9</v>
      </c>
      <c r="O444" s="144">
        <f>IF(SP_SUL!L447="","*",SP_SUL!L447)</f>
        <v>100</v>
      </c>
      <c r="P444" s="143">
        <f>IF(SP_SUL!O447="","*",SP_SUL!O447)</f>
        <v>0.39583333333333331</v>
      </c>
      <c r="Q444" s="143">
        <f>IF(SP_SUL!P447="","*",SP_SUL!P447)</f>
        <v>8.3333333333333329E-2</v>
      </c>
      <c r="R444" s="145" t="str">
        <f>IF(SP_SUL!Q447="","*",CONCATENATE(SP_SUL!Q447," ",SP_SUL!R447))</f>
        <v>480 M</v>
      </c>
      <c r="S444" s="145" t="str">
        <f>IF(SP_SUL!V447="","*",SP_SUL!V447)</f>
        <v>Antonioni</v>
      </c>
      <c r="T444" s="145" t="str">
        <f>IF(SP_SUL!W447="","*",SP_SUL!W447)</f>
        <v xml:space="preserve">Socaria mecanizada </v>
      </c>
      <c r="U444" s="137">
        <f ca="1">_xlfn.XLOOKUP(G444&amp;$U$2,BS_CONTROLE[CHAVE],BS_CONTROLE[Quantidade_11],"-")</f>
        <v>0</v>
      </c>
      <c r="V444" s="137" t="str">
        <f ca="1">_xlfn.XLOOKUP(G444&amp;$V$2,BS_CONTROLE[CHAVE],BS_CONTROLE[Quantidade_11],"-")</f>
        <v>-</v>
      </c>
      <c r="W444" s="137">
        <f ca="1">_xlfn.XLOOKUP(G444&amp;$W$2,BS_CONTROLE[CHAVE],BS_CONTROLE[Quantidade_11],"-")</f>
        <v>860</v>
      </c>
    </row>
    <row r="445" spans="1:23" hidden="1">
      <c r="A445" s="146" t="str">
        <f>IF(SP_SUL!Y448="","*",SP_SUL!Y448)</f>
        <v>*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EDSON (TP-780)</v>
      </c>
      <c r="H445" s="145" t="str">
        <f>IF(SP_SUL!F448="","*",SP_SUL!F448)</f>
        <v>PDM - SUBSTITUIÇÃO - TRILHO</v>
      </c>
      <c r="I445" s="145" t="str">
        <f>IF(SP_SUL!H448="","*",SP_SUL!H448)</f>
        <v>-</v>
      </c>
      <c r="J445" s="145" t="str">
        <f>IF(SP_SUL!I448="","*",SP_SUL!I448)</f>
        <v>-</v>
      </c>
      <c r="K445" s="139" t="str">
        <f>IF(SP_SUL!M448="","*",SP_SUL!M448)</f>
        <v>ZKW-ZLU</v>
      </c>
      <c r="L445" s="139">
        <f>IF(SP_SUL!N448="","*",SP_SUL!N448)</f>
        <v>1051032</v>
      </c>
      <c r="M445" s="140">
        <f>IF(SP_SUL!J448="","*",SP_SUL!J448)</f>
        <v>55</v>
      </c>
      <c r="N445" s="144">
        <f>IF(SP_SUL!K448="","*",SP_SUL!K448)</f>
        <v>103.696</v>
      </c>
      <c r="O445" s="144">
        <f>IF(SP_SUL!L448="","*",SP_SUL!L448)</f>
        <v>103.99</v>
      </c>
      <c r="P445" s="143">
        <f>IF(SP_SUL!O448="","*",SP_SUL!O448)</f>
        <v>0.375</v>
      </c>
      <c r="Q445" s="143">
        <f>IF(SP_SUL!P448="","*",SP_SUL!P448)</f>
        <v>0.10416666666666667</v>
      </c>
      <c r="R445" s="145" t="str">
        <f>IF(SP_SUL!Q448="","*",CONCATENATE(SP_SUL!Q448," ",SP_SUL!R448))</f>
        <v>312 M</v>
      </c>
      <c r="S445" s="145" t="str">
        <f>IF(SP_SUL!V448="","*",SP_SUL!V448)</f>
        <v>Felipe</v>
      </c>
      <c r="T445" s="145" t="str">
        <f>IF(SP_SUL!W448="","*",SP_SUL!W448)</f>
        <v>PDM - Substituição de trilho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104</v>
      </c>
      <c r="O446" s="144" t="str">
        <f>IF(SP_SUL!L449="","*",SP_SUL!L449)</f>
        <v>-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2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0</v>
      </c>
    </row>
    <row r="447" spans="1:23" hidden="1">
      <c r="A447" s="146" t="str">
        <f>IF(SP_SUL!Y450="","*",SP_SUL!Y450)</f>
        <v>*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>
        <f ca="1">_xlfn.XLOOKUP(G447&amp;$U$2,BS_CONTROLE[CHAVE],BS_CONTROLE[Quantidade_11],"-")</f>
        <v>2</v>
      </c>
      <c r="V447" s="137" t="str">
        <f ca="1">_xlfn.XLOOKUP(G447&amp;$V$2,BS_CONTROLE[CHAVE],BS_CONTROLE[Quantidade_11],"-")</f>
        <v>-</v>
      </c>
      <c r="W447" s="137">
        <f ca="1">_xlfn.XLOOKUP(G447&amp;$W$2,BS_CONTROLE[CHAVE],BS_CONTROLE[Quantidade_11],"-")</f>
        <v>0</v>
      </c>
    </row>
    <row r="448" spans="1:23" hidden="1">
      <c r="A448" s="146" t="str">
        <f>IF(SP_SUL!Y451="","*",SP_SUL!Y451)</f>
        <v>*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>
        <f ca="1">_xlfn.XLOOKUP(G448&amp;$U$2,BS_CONTROLE[CHAVE],BS_CONTROLE[Quantidade_11],"-")</f>
        <v>2</v>
      </c>
      <c r="V448" s="137" t="str">
        <f ca="1">_xlfn.XLOOKUP(G448&amp;$V$2,BS_CONTROLE[CHAVE],BS_CONTROLE[Quantidade_11],"-")</f>
        <v>-</v>
      </c>
      <c r="W448" s="137">
        <f ca="1">_xlfn.XLOOKUP(G448&amp;$W$2,BS_CONTROLE[CHAVE],BS_CONTROLE[Quantidade_11],"-")</f>
        <v>0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ZWI-ZEM</v>
      </c>
      <c r="L450" s="139">
        <f>IF(SP_SUL!N453="","*",SP_SUL!N453)</f>
        <v>1231211</v>
      </c>
      <c r="M450" s="140">
        <f>IF(SP_SUL!J453="","*",SP_SUL!J453)</f>
        <v>48</v>
      </c>
      <c r="N450" s="144">
        <f>IF(SP_SUL!K453="","*",SP_SUL!K453)</f>
        <v>121.298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8.3333333333333329E-2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ZWI-ZEM</v>
      </c>
      <c r="L451" s="139">
        <f>IF(SP_SUL!N454="","*",SP_SUL!N454)</f>
        <v>1241231</v>
      </c>
      <c r="M451" s="140">
        <f>IF(SP_SUL!J454="","*",SP_SUL!J454)</f>
        <v>48</v>
      </c>
      <c r="N451" s="144">
        <f>IF(SP_SUL!K454="","*",SP_SUL!K454)</f>
        <v>123.928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8.3333333333333329E-2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1</v>
      </c>
      <c r="V451" s="137" t="str">
        <f ca="1">_xlfn.XLOOKUP(G451&amp;$V$2,BS_CONTROLE[CHAVE],BS_CONTROLE[Quantidade_11],"-")</f>
        <v>-</v>
      </c>
      <c r="W451" s="137">
        <f ca="1">_xlfn.XLOOKUP(G451&amp;$W$2,BS_CONTROLE[CHAVE],BS_CONTROLE[Quantidade_11],"-")</f>
        <v>0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 t="str">
        <f ca="1">_xlfn.XLOOKUP(G453&amp;$V$2,BS_CONTROLE[CHAVE],BS_CONTROLE[Quantidade_11],"-")</f>
        <v>-</v>
      </c>
      <c r="W453" s="137">
        <f ca="1">_xlfn.XLOOKUP(G453&amp;$W$2,BS_CONTROLE[CHAVE],BS_CONTROLE[Quantidade_11],"-")</f>
        <v>0</v>
      </c>
    </row>
    <row r="454" spans="1:23" hidden="1">
      <c r="A454" s="146" t="str">
        <f>IF(SP_SUL!Y457="","*",SP_SUL!Y457)</f>
        <v>*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Oportunidade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ZPT-ZPG</v>
      </c>
      <c r="F456" s="145">
        <f>IF(SP_SUL!B459="","*",SP_SUL!B459)</f>
        <v>46071</v>
      </c>
      <c r="G456" s="145" t="str">
        <f>IF(SP_SUL!D459="","*",SP_SUL!D459)</f>
        <v>DIEGO (TF-42)</v>
      </c>
      <c r="H456" s="145" t="str">
        <f>IF(SP_SUL!F459="","*",SP_SUL!F459)</f>
        <v>LIMPEZA LASTRO</v>
      </c>
      <c r="I456" s="145" t="str">
        <f>IF(SP_SUL!H459="","*",SP_SUL!H459)</f>
        <v>-</v>
      </c>
      <c r="J456" s="145" t="str">
        <f>IF(SP_SUL!I459="","*",SP_SUL!I459)</f>
        <v>-</v>
      </c>
      <c r="K456" s="139" t="str">
        <f>IF(SP_SUL!M459="","*",SP_SUL!M459)</f>
        <v>PAT-ZGM</v>
      </c>
      <c r="L456" s="139" t="str">
        <f>IF(SP_SUL!N459="","*",SP_SUL!N459)</f>
        <v>PAT1102</v>
      </c>
      <c r="M456" s="140">
        <f>IF(SP_SUL!J459="","*",SP_SUL!J459)</f>
        <v>53</v>
      </c>
      <c r="N456" s="144">
        <f>IF(SP_SUL!K459="","*",SP_SUL!K459)</f>
        <v>109.05</v>
      </c>
      <c r="O456" s="144" t="str">
        <f>IF(SP_SUL!L459="","*",SP_SUL!L459)</f>
        <v>-</v>
      </c>
      <c r="P456" s="143">
        <f>IF(SP_SUL!O459="","*",SP_SUL!O459)</f>
        <v>0.41666666666666669</v>
      </c>
      <c r="Q456" s="143">
        <f>IF(SP_SUL!P459="","*",SP_SUL!P459)</f>
        <v>8.3333333333333329E-2</v>
      </c>
      <c r="R456" s="145" t="str">
        <f>IF(SP_SUL!Q459="","*",CONCATENATE(SP_SUL!Q459," ",SP_SUL!R459))</f>
        <v>20 M</v>
      </c>
      <c r="S456" s="145" t="str">
        <f>IF(SP_SUL!V459="","*",SP_SUL!V459)</f>
        <v>Moises</v>
      </c>
      <c r="T456" s="145" t="str">
        <f>IF(SP_SUL!W459="","*",SP_SUL!W459)</f>
        <v>Limpeza de lastro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EXPANSÃO TURMA 1</v>
      </c>
      <c r="H457" s="145" t="str">
        <f>IF(SP_SUL!F460="","*",SP_SUL!F460)</f>
        <v>EXPANSÃO - SOLDA</v>
      </c>
      <c r="I457" s="145" t="str">
        <f>IF(SP_SUL!H460="","*",SP_SUL!H460)</f>
        <v>-</v>
      </c>
      <c r="J457" s="145" t="str">
        <f>IF(SP_SUL!I460="","*",SP_SUL!I460)</f>
        <v>-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108.9</v>
      </c>
      <c r="O457" s="144" t="str">
        <f>IF(SP_SUL!L460="","*",SP_SUL!L460)</f>
        <v>-</v>
      </c>
      <c r="P457" s="143">
        <f>IF(SP_SUL!O460="","*",SP_SUL!O460)</f>
        <v>0.35416666666666669</v>
      </c>
      <c r="Q457" s="143">
        <f>IF(SP_SUL!P460="","*",SP_SUL!P460)</f>
        <v>6.25E-2</v>
      </c>
      <c r="R457" s="145" t="str">
        <f>IF(SP_SUL!Q460="","*",CONCATENATE(SP_SUL!Q460," ",SP_SUL!R460))</f>
        <v>1 Nº DE SOLDA</v>
      </c>
      <c r="S457" s="145" t="str">
        <f>IF(SP_SUL!V460="","*",SP_SUL!V460)</f>
        <v>Pedro</v>
      </c>
      <c r="T457" s="145" t="str">
        <f>IF(SP_SUL!W460="","*",SP_SUL!W460)</f>
        <v xml:space="preserve">Execução de solda - Condicionado a temperatura </v>
      </c>
      <c r="U457" s="137">
        <f ca="1">_xlfn.XLOOKUP(G457&amp;$U$2,BS_CONTROLE[CHAVE],BS_CONTROLE[Quantidade_11],"-")</f>
        <v>1040</v>
      </c>
      <c r="V457" s="137" t="str">
        <f ca="1">_xlfn.XLOOKUP(G457&amp;$V$2,BS_CONTROLE[CHAVE],BS_CONTROLE[Quantidade_11],"-")</f>
        <v>-</v>
      </c>
      <c r="W457" s="137">
        <f ca="1">_xlfn.XLOOKUP(G457&amp;$W$2,BS_CONTROLE[CHAVE],BS_CONTROLE[Quantidade_11],"-")</f>
        <v>1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7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1375</v>
      </c>
      <c r="E1" s="64" t="s">
        <v>1376</v>
      </c>
      <c r="F1" s="64" t="s">
        <v>1377</v>
      </c>
      <c r="G1" s="64" t="s">
        <v>1378</v>
      </c>
      <c r="H1" s="64" t="s">
        <v>1379</v>
      </c>
      <c r="I1" s="64" t="s">
        <v>1380</v>
      </c>
      <c r="J1" s="64" t="s">
        <v>411</v>
      </c>
      <c r="K1" s="64" t="s">
        <v>1381</v>
      </c>
    </row>
    <row r="2" spans="1:11">
      <c r="A2" s="141" t="s">
        <v>820</v>
      </c>
      <c r="D2" t="s">
        <v>820</v>
      </c>
      <c r="E2" t="s">
        <v>1382</v>
      </c>
      <c r="F2" t="s">
        <v>1383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1384</v>
      </c>
      <c r="F3" t="s">
        <v>1385</v>
      </c>
      <c r="G3" t="s">
        <v>1386</v>
      </c>
      <c r="H3" t="s">
        <v>679</v>
      </c>
      <c r="I3">
        <v>1</v>
      </c>
      <c r="J3">
        <v>1</v>
      </c>
      <c r="K3" t="s">
        <v>1386</v>
      </c>
    </row>
    <row r="4" spans="1:11">
      <c r="A4" s="141" t="s">
        <v>1387</v>
      </c>
      <c r="D4" t="s">
        <v>1388</v>
      </c>
      <c r="E4" t="s">
        <v>1382</v>
      </c>
      <c r="F4" t="s">
        <v>1389</v>
      </c>
      <c r="G4" t="s">
        <v>1390</v>
      </c>
      <c r="H4" t="s">
        <v>679</v>
      </c>
      <c r="I4">
        <v>1</v>
      </c>
      <c r="J4">
        <v>1</v>
      </c>
      <c r="K4" t="s">
        <v>1390</v>
      </c>
    </row>
    <row r="5" spans="1:11">
      <c r="A5" s="141" t="s">
        <v>916</v>
      </c>
      <c r="D5" t="s">
        <v>1221</v>
      </c>
      <c r="E5" t="s">
        <v>1382</v>
      </c>
      <c r="F5" t="s">
        <v>1383</v>
      </c>
      <c r="G5" t="s">
        <v>1391</v>
      </c>
      <c r="H5" t="s">
        <v>679</v>
      </c>
      <c r="I5">
        <v>0</v>
      </c>
      <c r="J5">
        <v>0</v>
      </c>
      <c r="K5" t="s">
        <v>1391</v>
      </c>
    </row>
    <row r="6" spans="1:11">
      <c r="A6" s="141" t="s">
        <v>1392</v>
      </c>
      <c r="D6" t="s">
        <v>678</v>
      </c>
      <c r="E6" t="s">
        <v>1382</v>
      </c>
      <c r="F6" t="s">
        <v>1383</v>
      </c>
      <c r="G6" t="s">
        <v>1393</v>
      </c>
      <c r="H6" t="s">
        <v>679</v>
      </c>
      <c r="I6">
        <v>0</v>
      </c>
      <c r="J6">
        <v>4</v>
      </c>
      <c r="K6" t="s">
        <v>1393</v>
      </c>
    </row>
    <row r="7" spans="1:11">
      <c r="A7" s="141" t="s">
        <v>1394</v>
      </c>
      <c r="D7" t="s">
        <v>1395</v>
      </c>
      <c r="E7" t="s">
        <v>1369</v>
      </c>
      <c r="F7" t="s">
        <v>1396</v>
      </c>
      <c r="G7" t="s">
        <v>1396</v>
      </c>
      <c r="H7" t="s">
        <v>679</v>
      </c>
      <c r="I7">
        <v>1</v>
      </c>
      <c r="J7">
        <v>1</v>
      </c>
      <c r="K7" t="s">
        <v>1396</v>
      </c>
    </row>
    <row r="8" spans="1:11">
      <c r="A8" s="141" t="s">
        <v>1397</v>
      </c>
      <c r="D8" t="s">
        <v>1037</v>
      </c>
      <c r="E8" t="s">
        <v>1369</v>
      </c>
      <c r="F8" t="s">
        <v>1396</v>
      </c>
      <c r="G8" t="s">
        <v>1396</v>
      </c>
      <c r="H8" t="s">
        <v>679</v>
      </c>
      <c r="I8">
        <v>1</v>
      </c>
      <c r="J8">
        <v>1</v>
      </c>
      <c r="K8" t="s">
        <v>1396</v>
      </c>
    </row>
    <row r="9" spans="1:11">
      <c r="A9" s="141" t="s">
        <v>1398</v>
      </c>
      <c r="D9" t="s">
        <v>1399</v>
      </c>
      <c r="E9" t="s">
        <v>1369</v>
      </c>
      <c r="F9" t="s">
        <v>1396</v>
      </c>
      <c r="G9" t="s">
        <v>1396</v>
      </c>
      <c r="H9" t="s">
        <v>679</v>
      </c>
      <c r="I9">
        <v>1</v>
      </c>
      <c r="J9">
        <v>1</v>
      </c>
      <c r="K9" t="s">
        <v>1396</v>
      </c>
    </row>
    <row r="10" spans="1:11">
      <c r="A10" s="141" t="s">
        <v>986</v>
      </c>
      <c r="D10" t="s">
        <v>790</v>
      </c>
      <c r="E10" t="s">
        <v>1400</v>
      </c>
      <c r="F10" t="s">
        <v>1401</v>
      </c>
      <c r="G10" t="s">
        <v>1401</v>
      </c>
      <c r="H10" t="s">
        <v>679</v>
      </c>
      <c r="I10">
        <v>0</v>
      </c>
      <c r="J10">
        <v>0</v>
      </c>
      <c r="K10" t="s">
        <v>1402</v>
      </c>
    </row>
    <row r="11" spans="1:11">
      <c r="A11" s="141" t="s">
        <v>1403</v>
      </c>
      <c r="D11" t="s">
        <v>1404</v>
      </c>
      <c r="E11" t="s">
        <v>1405</v>
      </c>
      <c r="F11" t="s">
        <v>1401</v>
      </c>
      <c r="G11" t="s">
        <v>1401</v>
      </c>
      <c r="H11" t="s">
        <v>679</v>
      </c>
      <c r="I11">
        <v>0</v>
      </c>
      <c r="J11">
        <v>0</v>
      </c>
      <c r="K11" t="s">
        <v>1402</v>
      </c>
    </row>
    <row r="12" spans="1:11">
      <c r="A12" s="141" t="s">
        <v>1406</v>
      </c>
      <c r="D12" t="s">
        <v>1407</v>
      </c>
      <c r="E12" t="s">
        <v>1405</v>
      </c>
      <c r="F12" t="s">
        <v>1401</v>
      </c>
      <c r="G12" t="s">
        <v>1401</v>
      </c>
      <c r="H12" t="s">
        <v>679</v>
      </c>
      <c r="I12">
        <v>0</v>
      </c>
      <c r="J12">
        <v>0</v>
      </c>
      <c r="K12" t="s">
        <v>1402</v>
      </c>
    </row>
    <row r="13" spans="1:11">
      <c r="A13" s="141" t="s">
        <v>1408</v>
      </c>
      <c r="D13" t="s">
        <v>1409</v>
      </c>
      <c r="E13" t="s">
        <v>1410</v>
      </c>
      <c r="F13" t="s">
        <v>1401</v>
      </c>
      <c r="G13" t="s">
        <v>1401</v>
      </c>
      <c r="H13" t="s">
        <v>679</v>
      </c>
      <c r="I13">
        <v>0</v>
      </c>
      <c r="J13">
        <v>0</v>
      </c>
      <c r="K13" t="s">
        <v>1411</v>
      </c>
    </row>
    <row r="14" spans="1:11">
      <c r="A14" s="141" t="s">
        <v>829</v>
      </c>
      <c r="D14" t="s">
        <v>1412</v>
      </c>
      <c r="E14" t="s">
        <v>1413</v>
      </c>
      <c r="F14" t="s">
        <v>1401</v>
      </c>
      <c r="G14" t="s">
        <v>1401</v>
      </c>
      <c r="H14" t="s">
        <v>679</v>
      </c>
      <c r="I14">
        <v>0</v>
      </c>
      <c r="J14">
        <v>0</v>
      </c>
      <c r="K14" t="s">
        <v>1414</v>
      </c>
    </row>
    <row r="15" spans="1:11">
      <c r="A15" s="65" t="s">
        <v>819</v>
      </c>
      <c r="D15" t="s">
        <v>1415</v>
      </c>
      <c r="E15" t="s">
        <v>1413</v>
      </c>
      <c r="F15" t="s">
        <v>1401</v>
      </c>
      <c r="G15" t="s">
        <v>1401</v>
      </c>
      <c r="H15" t="s">
        <v>679</v>
      </c>
      <c r="I15">
        <v>0</v>
      </c>
      <c r="J15">
        <v>0</v>
      </c>
      <c r="K15" t="s">
        <v>1414</v>
      </c>
    </row>
    <row r="16" spans="1:11">
      <c r="A16" s="141" t="s">
        <v>1416</v>
      </c>
      <c r="D16" t="s">
        <v>1128</v>
      </c>
      <c r="E16" t="s">
        <v>1382</v>
      </c>
      <c r="F16" t="s">
        <v>1401</v>
      </c>
      <c r="G16" t="s">
        <v>1401</v>
      </c>
      <c r="H16" t="s">
        <v>679</v>
      </c>
      <c r="I16">
        <v>0</v>
      </c>
      <c r="J16">
        <v>0</v>
      </c>
      <c r="K16" t="s">
        <v>1417</v>
      </c>
    </row>
    <row r="17" spans="1:11">
      <c r="A17" s="141" t="s">
        <v>1418</v>
      </c>
      <c r="D17" t="s">
        <v>1419</v>
      </c>
      <c r="E17" t="s">
        <v>1400</v>
      </c>
      <c r="F17" t="s">
        <v>1401</v>
      </c>
      <c r="G17" t="s">
        <v>1401</v>
      </c>
      <c r="H17" t="s">
        <v>679</v>
      </c>
      <c r="I17">
        <v>1</v>
      </c>
      <c r="J17">
        <v>1</v>
      </c>
      <c r="K17" t="s">
        <v>1411</v>
      </c>
    </row>
    <row r="18" spans="1:11">
      <c r="A18" s="141" t="s">
        <v>1420</v>
      </c>
      <c r="D18" t="s">
        <v>1421</v>
      </c>
      <c r="E18" t="s">
        <v>1422</v>
      </c>
      <c r="F18" t="s">
        <v>1401</v>
      </c>
      <c r="G18" t="s">
        <v>1401</v>
      </c>
      <c r="H18" t="s">
        <v>679</v>
      </c>
      <c r="I18">
        <v>0</v>
      </c>
      <c r="J18">
        <v>0</v>
      </c>
      <c r="K18" t="s">
        <v>1414</v>
      </c>
    </row>
    <row r="19" spans="1:11">
      <c r="A19" s="141" t="s">
        <v>1423</v>
      </c>
      <c r="D19" t="s">
        <v>1424</v>
      </c>
      <c r="E19" t="s">
        <v>1422</v>
      </c>
      <c r="F19" t="s">
        <v>1401</v>
      </c>
      <c r="G19" t="s">
        <v>1401</v>
      </c>
      <c r="H19" t="s">
        <v>679</v>
      </c>
      <c r="I19">
        <v>0</v>
      </c>
      <c r="J19">
        <v>0</v>
      </c>
      <c r="K19" t="s">
        <v>1414</v>
      </c>
    </row>
    <row r="20" spans="1:11">
      <c r="A20" s="141" t="s">
        <v>1425</v>
      </c>
      <c r="D20" t="s">
        <v>1426</v>
      </c>
      <c r="E20" t="s">
        <v>1422</v>
      </c>
      <c r="F20" t="s">
        <v>1427</v>
      </c>
      <c r="G20" t="s">
        <v>1427</v>
      </c>
      <c r="H20" t="s">
        <v>679</v>
      </c>
      <c r="I20">
        <v>0</v>
      </c>
      <c r="J20">
        <v>0</v>
      </c>
      <c r="K20" t="s">
        <v>1428</v>
      </c>
    </row>
    <row r="21" spans="1:11">
      <c r="A21" s="141" t="s">
        <v>1429</v>
      </c>
      <c r="D21" t="s">
        <v>1430</v>
      </c>
      <c r="E21" t="s">
        <v>1400</v>
      </c>
      <c r="F21" t="s">
        <v>1401</v>
      </c>
      <c r="G21" t="s">
        <v>1401</v>
      </c>
      <c r="H21" t="s">
        <v>679</v>
      </c>
      <c r="I21">
        <v>0</v>
      </c>
      <c r="J21">
        <v>0</v>
      </c>
      <c r="K21" t="s">
        <v>1430</v>
      </c>
    </row>
    <row r="22" spans="1:11">
      <c r="A22" s="141" t="s">
        <v>1431</v>
      </c>
      <c r="D22" t="s">
        <v>704</v>
      </c>
      <c r="E22" t="s">
        <v>1384</v>
      </c>
      <c r="F22" t="s">
        <v>1401</v>
      </c>
      <c r="G22" t="s">
        <v>1401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1432</v>
      </c>
      <c r="D23" t="s">
        <v>1433</v>
      </c>
      <c r="E23" t="s">
        <v>1413</v>
      </c>
      <c r="F23" t="s">
        <v>1401</v>
      </c>
      <c r="G23" t="s">
        <v>1401</v>
      </c>
      <c r="H23" t="s">
        <v>679</v>
      </c>
      <c r="I23">
        <v>0</v>
      </c>
      <c r="J23">
        <v>0</v>
      </c>
      <c r="K23" t="s">
        <v>1402</v>
      </c>
    </row>
    <row r="24" spans="1:11">
      <c r="A24" s="141" t="s">
        <v>1074</v>
      </c>
      <c r="D24" t="s">
        <v>1434</v>
      </c>
      <c r="E24" t="s">
        <v>1410</v>
      </c>
      <c r="F24" t="s">
        <v>1401</v>
      </c>
      <c r="G24" t="s">
        <v>1401</v>
      </c>
      <c r="H24" t="s">
        <v>679</v>
      </c>
      <c r="I24">
        <v>0</v>
      </c>
      <c r="J24">
        <v>0</v>
      </c>
      <c r="K24" t="s">
        <v>1402</v>
      </c>
    </row>
    <row r="25" spans="1:11">
      <c r="A25" s="141" t="s">
        <v>1435</v>
      </c>
      <c r="D25" t="s">
        <v>1419</v>
      </c>
      <c r="E25" t="s">
        <v>1400</v>
      </c>
      <c r="F25" t="s">
        <v>750</v>
      </c>
      <c r="G25" t="s">
        <v>1436</v>
      </c>
      <c r="H25" t="s">
        <v>679</v>
      </c>
      <c r="I25">
        <v>1</v>
      </c>
      <c r="J25">
        <v>1</v>
      </c>
      <c r="K25" t="s">
        <v>1411</v>
      </c>
    </row>
    <row r="26" spans="1:11">
      <c r="A26" s="141" t="s">
        <v>1437</v>
      </c>
      <c r="D26" t="s">
        <v>1438</v>
      </c>
      <c r="E26" t="s">
        <v>1439</v>
      </c>
      <c r="F26" t="s">
        <v>1438</v>
      </c>
      <c r="G26" t="s">
        <v>1390</v>
      </c>
      <c r="H26" t="s">
        <v>679</v>
      </c>
      <c r="I26">
        <v>1</v>
      </c>
      <c r="J26">
        <v>1</v>
      </c>
      <c r="K26" t="s">
        <v>1438</v>
      </c>
    </row>
    <row r="27" spans="1:11">
      <c r="A27" s="141" t="s">
        <v>1440</v>
      </c>
      <c r="D27" t="s">
        <v>1441</v>
      </c>
      <c r="E27" t="s">
        <v>1382</v>
      </c>
      <c r="F27" t="s">
        <v>1383</v>
      </c>
      <c r="G27" t="s">
        <v>1442</v>
      </c>
      <c r="H27" t="s">
        <v>679</v>
      </c>
      <c r="I27">
        <v>0</v>
      </c>
      <c r="J27">
        <v>0</v>
      </c>
      <c r="K27" t="s">
        <v>1442</v>
      </c>
    </row>
    <row r="28" spans="1:11">
      <c r="A28" s="141" t="s">
        <v>1443</v>
      </c>
      <c r="D28" t="s">
        <v>1211</v>
      </c>
      <c r="E28" t="s">
        <v>1405</v>
      </c>
      <c r="F28" t="s">
        <v>1211</v>
      </c>
      <c r="G28" t="s">
        <v>1390</v>
      </c>
      <c r="H28" t="s">
        <v>1211</v>
      </c>
      <c r="I28">
        <v>1</v>
      </c>
      <c r="J28">
        <v>1</v>
      </c>
      <c r="K28" t="s">
        <v>1390</v>
      </c>
    </row>
    <row r="29" spans="1:11">
      <c r="A29" s="141" t="s">
        <v>1444</v>
      </c>
      <c r="D29" t="s">
        <v>877</v>
      </c>
      <c r="E29" t="s">
        <v>1400</v>
      </c>
      <c r="F29" t="s">
        <v>877</v>
      </c>
      <c r="G29" t="s">
        <v>1391</v>
      </c>
      <c r="H29" t="s">
        <v>1445</v>
      </c>
      <c r="I29">
        <v>1</v>
      </c>
      <c r="J29">
        <v>3</v>
      </c>
      <c r="K29" t="s">
        <v>1390</v>
      </c>
    </row>
    <row r="30" spans="1:11">
      <c r="A30" s="141" t="s">
        <v>1446</v>
      </c>
      <c r="D30" t="s">
        <v>1447</v>
      </c>
      <c r="E30" t="s">
        <v>1369</v>
      </c>
      <c r="F30" t="s">
        <v>1448</v>
      </c>
      <c r="G30" t="s">
        <v>1449</v>
      </c>
      <c r="H30" t="s">
        <v>679</v>
      </c>
      <c r="I30">
        <v>0</v>
      </c>
      <c r="J30">
        <v>2</v>
      </c>
      <c r="K30" t="s">
        <v>1450</v>
      </c>
    </row>
    <row r="31" spans="1:11">
      <c r="A31" s="141" t="s">
        <v>1451</v>
      </c>
      <c r="D31" t="s">
        <v>1452</v>
      </c>
      <c r="E31" t="s">
        <v>1400</v>
      </c>
      <c r="F31" t="s">
        <v>1452</v>
      </c>
      <c r="G31" t="s">
        <v>1449</v>
      </c>
      <c r="H31" t="s">
        <v>679</v>
      </c>
      <c r="I31">
        <v>0</v>
      </c>
      <c r="J31">
        <v>1</v>
      </c>
      <c r="K31" t="s">
        <v>1453</v>
      </c>
    </row>
    <row r="32" spans="1:11">
      <c r="A32" s="141" t="s">
        <v>1454</v>
      </c>
      <c r="D32" t="s">
        <v>1455</v>
      </c>
      <c r="E32" t="s">
        <v>1400</v>
      </c>
      <c r="F32" t="s">
        <v>1455</v>
      </c>
      <c r="G32" t="s">
        <v>1449</v>
      </c>
      <c r="H32" t="s">
        <v>679</v>
      </c>
      <c r="I32">
        <v>0</v>
      </c>
      <c r="J32">
        <v>1</v>
      </c>
      <c r="K32" t="s">
        <v>1456</v>
      </c>
    </row>
    <row r="33" spans="1:11">
      <c r="A33" s="141" t="s">
        <v>1457</v>
      </c>
      <c r="D33" t="s">
        <v>1458</v>
      </c>
      <c r="E33" t="s">
        <v>1422</v>
      </c>
      <c r="F33" t="s">
        <v>1348</v>
      </c>
      <c r="G33" t="s">
        <v>1449</v>
      </c>
      <c r="H33" t="s">
        <v>679</v>
      </c>
      <c r="I33">
        <v>0</v>
      </c>
      <c r="J33">
        <v>1</v>
      </c>
      <c r="K33" t="s">
        <v>1459</v>
      </c>
    </row>
    <row r="34" spans="1:11">
      <c r="A34" s="141" t="s">
        <v>1460</v>
      </c>
      <c r="D34" t="s">
        <v>1461</v>
      </c>
      <c r="E34" t="s">
        <v>1400</v>
      </c>
      <c r="F34" t="s">
        <v>1461</v>
      </c>
      <c r="G34" t="s">
        <v>1449</v>
      </c>
      <c r="H34" t="s">
        <v>679</v>
      </c>
      <c r="I34">
        <v>1</v>
      </c>
      <c r="J34">
        <v>1</v>
      </c>
      <c r="K34" t="s">
        <v>1462</v>
      </c>
    </row>
    <row r="35" spans="1:11">
      <c r="A35" s="141" t="s">
        <v>1463</v>
      </c>
      <c r="D35" t="s">
        <v>1464</v>
      </c>
      <c r="E35" t="s">
        <v>1382</v>
      </c>
      <c r="F35" t="s">
        <v>1448</v>
      </c>
      <c r="G35" t="s">
        <v>1449</v>
      </c>
      <c r="H35" t="s">
        <v>679</v>
      </c>
      <c r="I35">
        <v>0</v>
      </c>
      <c r="J35">
        <v>0</v>
      </c>
      <c r="K35" t="s">
        <v>1465</v>
      </c>
    </row>
    <row r="36" spans="1:11">
      <c r="A36" s="141" t="s">
        <v>1466</v>
      </c>
      <c r="D36" t="s">
        <v>1467</v>
      </c>
      <c r="E36" t="s">
        <v>1400</v>
      </c>
      <c r="F36" t="s">
        <v>1448</v>
      </c>
      <c r="G36" t="s">
        <v>1449</v>
      </c>
      <c r="H36" t="s">
        <v>1468</v>
      </c>
      <c r="I36">
        <v>0</v>
      </c>
      <c r="J36">
        <v>3</v>
      </c>
      <c r="K36" t="s">
        <v>1468</v>
      </c>
    </row>
    <row r="37" spans="1:11">
      <c r="A37" s="141" t="s">
        <v>1469</v>
      </c>
      <c r="D37" t="s">
        <v>687</v>
      </c>
      <c r="E37" t="s">
        <v>1400</v>
      </c>
      <c r="F37" t="s">
        <v>687</v>
      </c>
      <c r="G37" t="s">
        <v>1449</v>
      </c>
      <c r="H37" t="s">
        <v>679</v>
      </c>
      <c r="I37">
        <v>1</v>
      </c>
      <c r="J37">
        <v>1</v>
      </c>
      <c r="K37" t="s">
        <v>1470</v>
      </c>
    </row>
    <row r="38" spans="1:11">
      <c r="A38" s="141" t="s">
        <v>1471</v>
      </c>
      <c r="D38" t="s">
        <v>1472</v>
      </c>
      <c r="E38" t="s">
        <v>1400</v>
      </c>
      <c r="F38" t="s">
        <v>1473</v>
      </c>
      <c r="G38" t="s">
        <v>1473</v>
      </c>
      <c r="H38" t="s">
        <v>679</v>
      </c>
      <c r="I38">
        <v>0</v>
      </c>
      <c r="J38">
        <v>0</v>
      </c>
      <c r="K38" t="s">
        <v>1474</v>
      </c>
    </row>
    <row r="39" spans="1:11">
      <c r="A39" s="141" t="s">
        <v>1475</v>
      </c>
      <c r="D39" t="s">
        <v>1476</v>
      </c>
      <c r="E39" t="s">
        <v>1405</v>
      </c>
      <c r="F39" t="s">
        <v>1473</v>
      </c>
      <c r="G39" t="s">
        <v>1473</v>
      </c>
      <c r="H39" t="s">
        <v>679</v>
      </c>
      <c r="I39">
        <v>0</v>
      </c>
      <c r="J39">
        <v>0</v>
      </c>
      <c r="K39" t="s">
        <v>1474</v>
      </c>
    </row>
    <row r="40" spans="1:11">
      <c r="A40" s="141" t="s">
        <v>1477</v>
      </c>
      <c r="D40" t="s">
        <v>1478</v>
      </c>
      <c r="E40" t="s">
        <v>1405</v>
      </c>
      <c r="F40" t="s">
        <v>1473</v>
      </c>
      <c r="G40" t="s">
        <v>1473</v>
      </c>
      <c r="H40" t="s">
        <v>679</v>
      </c>
      <c r="I40">
        <v>0</v>
      </c>
      <c r="J40">
        <v>0</v>
      </c>
      <c r="K40" t="s">
        <v>1474</v>
      </c>
    </row>
    <row r="41" spans="1:11">
      <c r="A41" s="141" t="s">
        <v>1479</v>
      </c>
      <c r="D41" t="s">
        <v>1480</v>
      </c>
      <c r="E41" t="s">
        <v>1410</v>
      </c>
      <c r="F41" t="s">
        <v>1473</v>
      </c>
      <c r="G41" t="s">
        <v>1473</v>
      </c>
      <c r="H41" t="s">
        <v>679</v>
      </c>
      <c r="I41">
        <v>0</v>
      </c>
      <c r="J41">
        <v>0</v>
      </c>
      <c r="K41" t="s">
        <v>1481</v>
      </c>
    </row>
    <row r="42" spans="1:11">
      <c r="A42" s="141" t="s">
        <v>1482</v>
      </c>
      <c r="D42" t="s">
        <v>1483</v>
      </c>
      <c r="E42" t="s">
        <v>1413</v>
      </c>
      <c r="F42" t="s">
        <v>1473</v>
      </c>
      <c r="G42" t="s">
        <v>1473</v>
      </c>
      <c r="H42" t="s">
        <v>679</v>
      </c>
      <c r="I42">
        <v>0</v>
      </c>
      <c r="J42">
        <v>0</v>
      </c>
      <c r="K42" t="s">
        <v>1484</v>
      </c>
    </row>
    <row r="43" spans="1:11">
      <c r="A43" s="141" t="s">
        <v>1485</v>
      </c>
      <c r="D43" t="s">
        <v>767</v>
      </c>
      <c r="E43" t="s">
        <v>1413</v>
      </c>
      <c r="F43" t="s">
        <v>1473</v>
      </c>
      <c r="G43" t="s">
        <v>1473</v>
      </c>
      <c r="H43" t="s">
        <v>679</v>
      </c>
      <c r="I43">
        <v>0</v>
      </c>
      <c r="J43">
        <v>0</v>
      </c>
      <c r="K43" t="s">
        <v>1484</v>
      </c>
    </row>
    <row r="44" spans="1:11">
      <c r="A44" s="141" t="s">
        <v>1486</v>
      </c>
      <c r="D44" t="s">
        <v>1487</v>
      </c>
      <c r="E44" t="s">
        <v>1382</v>
      </c>
      <c r="F44" t="s">
        <v>1473</v>
      </c>
      <c r="G44" t="s">
        <v>1473</v>
      </c>
      <c r="H44" t="s">
        <v>679</v>
      </c>
      <c r="I44">
        <v>0</v>
      </c>
      <c r="J44">
        <v>0</v>
      </c>
      <c r="K44" t="s">
        <v>1484</v>
      </c>
    </row>
    <row r="45" spans="1:11">
      <c r="A45" s="141" t="s">
        <v>1488</v>
      </c>
      <c r="D45" t="s">
        <v>1489</v>
      </c>
      <c r="E45" t="s">
        <v>1422</v>
      </c>
      <c r="F45" t="s">
        <v>1473</v>
      </c>
      <c r="G45" t="s">
        <v>1473</v>
      </c>
      <c r="H45" t="s">
        <v>679</v>
      </c>
      <c r="I45">
        <v>0</v>
      </c>
      <c r="J45">
        <v>0</v>
      </c>
      <c r="K45" t="s">
        <v>1490</v>
      </c>
    </row>
    <row r="46" spans="1:11">
      <c r="A46" s="141" t="s">
        <v>1491</v>
      </c>
      <c r="D46" t="s">
        <v>1093</v>
      </c>
      <c r="E46" t="s">
        <v>1422</v>
      </c>
      <c r="F46" t="s">
        <v>1473</v>
      </c>
      <c r="G46" t="s">
        <v>1473</v>
      </c>
      <c r="H46" t="s">
        <v>679</v>
      </c>
      <c r="I46">
        <v>0</v>
      </c>
      <c r="J46">
        <v>0</v>
      </c>
      <c r="K46" t="s">
        <v>1484</v>
      </c>
    </row>
    <row r="47" spans="1:11">
      <c r="A47" s="141" t="s">
        <v>1036</v>
      </c>
      <c r="D47" t="s">
        <v>1089</v>
      </c>
      <c r="E47" t="s">
        <v>1400</v>
      </c>
      <c r="F47" t="s">
        <v>1473</v>
      </c>
      <c r="G47" t="s">
        <v>1473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1492</v>
      </c>
      <c r="D48" t="s">
        <v>758</v>
      </c>
      <c r="E48" t="s">
        <v>1384</v>
      </c>
      <c r="F48" t="s">
        <v>1473</v>
      </c>
      <c r="G48" t="s">
        <v>1473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1493</v>
      </c>
      <c r="D49" t="s">
        <v>1494</v>
      </c>
      <c r="E49" t="s">
        <v>1413</v>
      </c>
      <c r="F49" t="s">
        <v>1473</v>
      </c>
      <c r="G49" t="s">
        <v>1473</v>
      </c>
      <c r="H49" t="s">
        <v>679</v>
      </c>
      <c r="I49">
        <v>0</v>
      </c>
      <c r="J49">
        <v>0</v>
      </c>
      <c r="K49" t="s">
        <v>1474</v>
      </c>
    </row>
    <row r="50" spans="1:11">
      <c r="A50" s="141" t="s">
        <v>1495</v>
      </c>
      <c r="D50" t="s">
        <v>825</v>
      </c>
      <c r="E50" t="s">
        <v>1413</v>
      </c>
      <c r="F50" t="s">
        <v>1473</v>
      </c>
      <c r="G50" t="s">
        <v>1473</v>
      </c>
      <c r="H50" t="s">
        <v>679</v>
      </c>
      <c r="I50">
        <v>0</v>
      </c>
      <c r="J50">
        <v>0</v>
      </c>
      <c r="K50" t="s">
        <v>1484</v>
      </c>
    </row>
    <row r="51" spans="1:11">
      <c r="A51" s="141" t="s">
        <v>1496</v>
      </c>
      <c r="D51" t="s">
        <v>1497</v>
      </c>
      <c r="E51" t="s">
        <v>1410</v>
      </c>
      <c r="F51" t="s">
        <v>1473</v>
      </c>
      <c r="G51" t="s">
        <v>1473</v>
      </c>
      <c r="H51" t="s">
        <v>679</v>
      </c>
      <c r="I51">
        <v>0</v>
      </c>
      <c r="J51">
        <v>0</v>
      </c>
      <c r="K51" t="s">
        <v>1474</v>
      </c>
    </row>
    <row r="52" spans="1:11">
      <c r="A52" s="141" t="s">
        <v>1498</v>
      </c>
      <c r="D52" t="s">
        <v>1499</v>
      </c>
      <c r="E52" t="s">
        <v>1400</v>
      </c>
      <c r="F52" t="s">
        <v>1473</v>
      </c>
      <c r="G52" t="s">
        <v>1473</v>
      </c>
      <c r="H52" t="s">
        <v>679</v>
      </c>
      <c r="I52">
        <v>0</v>
      </c>
      <c r="J52">
        <v>0</v>
      </c>
      <c r="K52" t="s">
        <v>1481</v>
      </c>
    </row>
    <row r="53" spans="1:11">
      <c r="A53" s="141" t="s">
        <v>1500</v>
      </c>
      <c r="D53" t="s">
        <v>847</v>
      </c>
      <c r="E53" t="s">
        <v>1382</v>
      </c>
      <c r="F53" t="s">
        <v>1383</v>
      </c>
      <c r="G53" t="s">
        <v>1393</v>
      </c>
      <c r="H53" t="s">
        <v>679</v>
      </c>
      <c r="I53">
        <v>0</v>
      </c>
      <c r="J53">
        <v>4</v>
      </c>
      <c r="K53" t="s">
        <v>1393</v>
      </c>
    </row>
    <row r="54" spans="1:11">
      <c r="A54" s="141" t="s">
        <v>692</v>
      </c>
      <c r="D54" t="s">
        <v>1501</v>
      </c>
      <c r="E54" t="s">
        <v>1502</v>
      </c>
      <c r="F54" t="s">
        <v>1383</v>
      </c>
      <c r="G54" t="s">
        <v>1393</v>
      </c>
      <c r="H54" t="s">
        <v>679</v>
      </c>
      <c r="I54">
        <v>0</v>
      </c>
      <c r="J54">
        <v>4</v>
      </c>
      <c r="K54" t="s">
        <v>1391</v>
      </c>
    </row>
    <row r="55" spans="1:11">
      <c r="A55" s="141" t="s">
        <v>1503</v>
      </c>
      <c r="D55" t="s">
        <v>1504</v>
      </c>
      <c r="E55" t="s">
        <v>605</v>
      </c>
      <c r="F55" t="s">
        <v>1505</v>
      </c>
      <c r="G55" t="s">
        <v>1393</v>
      </c>
      <c r="H55" t="s">
        <v>679</v>
      </c>
      <c r="I55">
        <v>1</v>
      </c>
      <c r="J55">
        <v>2</v>
      </c>
      <c r="K55" t="s">
        <v>1391</v>
      </c>
    </row>
    <row r="56" spans="1:11">
      <c r="A56" s="141" t="s">
        <v>749</v>
      </c>
      <c r="D56" t="s">
        <v>1506</v>
      </c>
      <c r="E56" t="s">
        <v>1400</v>
      </c>
      <c r="F56" t="s">
        <v>1507</v>
      </c>
      <c r="G56" t="s">
        <v>1390</v>
      </c>
      <c r="H56" t="s">
        <v>1508</v>
      </c>
      <c r="I56">
        <v>1</v>
      </c>
      <c r="J56">
        <v>1</v>
      </c>
      <c r="K56" t="s">
        <v>1390</v>
      </c>
    </row>
    <row r="57" spans="1:11">
      <c r="A57" s="141" t="s">
        <v>1509</v>
      </c>
      <c r="D57" t="s">
        <v>1510</v>
      </c>
      <c r="E57" t="s">
        <v>1405</v>
      </c>
      <c r="F57" t="s">
        <v>1511</v>
      </c>
      <c r="G57" t="s">
        <v>1390</v>
      </c>
      <c r="H57" t="s">
        <v>1512</v>
      </c>
      <c r="I57">
        <v>1</v>
      </c>
      <c r="J57">
        <v>2</v>
      </c>
      <c r="K57" t="s">
        <v>1390</v>
      </c>
    </row>
    <row r="58" spans="1:11">
      <c r="A58" t="s">
        <v>1513</v>
      </c>
      <c r="D58" t="s">
        <v>738</v>
      </c>
      <c r="E58" t="s">
        <v>1405</v>
      </c>
      <c r="F58" t="s">
        <v>1511</v>
      </c>
      <c r="G58" t="s">
        <v>1390</v>
      </c>
      <c r="H58" t="s">
        <v>1514</v>
      </c>
      <c r="I58">
        <v>1</v>
      </c>
      <c r="J58">
        <v>2</v>
      </c>
      <c r="K58" t="s">
        <v>1390</v>
      </c>
    </row>
    <row r="59" spans="1:11">
      <c r="A59" s="141" t="s">
        <v>1515</v>
      </c>
      <c r="D59" t="s">
        <v>713</v>
      </c>
      <c r="E59" t="s">
        <v>1413</v>
      </c>
      <c r="F59" t="s">
        <v>1516</v>
      </c>
      <c r="G59" t="s">
        <v>1391</v>
      </c>
      <c r="H59" t="s">
        <v>1517</v>
      </c>
      <c r="I59">
        <v>1</v>
      </c>
      <c r="J59">
        <v>2</v>
      </c>
      <c r="K59" t="s">
        <v>1391</v>
      </c>
    </row>
    <row r="60" spans="1:11">
      <c r="A60" s="141" t="s">
        <v>1518</v>
      </c>
      <c r="D60" t="s">
        <v>1519</v>
      </c>
      <c r="E60" t="s">
        <v>1413</v>
      </c>
      <c r="F60" t="s">
        <v>1383</v>
      </c>
      <c r="G60" t="s">
        <v>1391</v>
      </c>
      <c r="H60" t="s">
        <v>679</v>
      </c>
      <c r="I60">
        <v>0</v>
      </c>
      <c r="J60">
        <v>3</v>
      </c>
      <c r="K60" t="s">
        <v>1391</v>
      </c>
    </row>
    <row r="61" spans="1:11">
      <c r="A61" s="141" t="s">
        <v>1520</v>
      </c>
      <c r="D61" t="s">
        <v>1521</v>
      </c>
      <c r="E61" t="s">
        <v>1400</v>
      </c>
      <c r="F61" t="s">
        <v>1522</v>
      </c>
      <c r="G61" t="s">
        <v>1391</v>
      </c>
      <c r="H61" t="s">
        <v>1523</v>
      </c>
      <c r="I61">
        <v>1</v>
      </c>
      <c r="J61">
        <v>2</v>
      </c>
      <c r="K61" t="s">
        <v>1390</v>
      </c>
    </row>
    <row r="62" spans="1:11">
      <c r="A62" s="141" t="s">
        <v>1524</v>
      </c>
      <c r="D62" t="s">
        <v>1525</v>
      </c>
      <c r="E62" t="s">
        <v>1422</v>
      </c>
      <c r="F62" t="s">
        <v>1383</v>
      </c>
      <c r="G62" t="s">
        <v>1391</v>
      </c>
      <c r="H62" t="s">
        <v>679</v>
      </c>
      <c r="I62">
        <v>0</v>
      </c>
      <c r="J62">
        <v>3</v>
      </c>
      <c r="K62" t="s">
        <v>1391</v>
      </c>
    </row>
    <row r="63" spans="1:11">
      <c r="A63" t="s">
        <v>686</v>
      </c>
      <c r="D63" t="s">
        <v>885</v>
      </c>
      <c r="E63" t="s">
        <v>1422</v>
      </c>
      <c r="F63" t="s">
        <v>1526</v>
      </c>
      <c r="G63" t="s">
        <v>1391</v>
      </c>
      <c r="H63" t="s">
        <v>1527</v>
      </c>
      <c r="I63">
        <v>1</v>
      </c>
      <c r="J63">
        <v>1</v>
      </c>
      <c r="K63" t="s">
        <v>1391</v>
      </c>
    </row>
    <row r="64" spans="1:11">
      <c r="A64" t="s">
        <v>1528</v>
      </c>
      <c r="D64" t="s">
        <v>1529</v>
      </c>
      <c r="E64" t="s">
        <v>1400</v>
      </c>
      <c r="F64" t="s">
        <v>1530</v>
      </c>
      <c r="G64" t="s">
        <v>1390</v>
      </c>
      <c r="H64" t="s">
        <v>679</v>
      </c>
      <c r="I64">
        <v>1</v>
      </c>
      <c r="J64">
        <v>2</v>
      </c>
      <c r="K64" t="s">
        <v>1391</v>
      </c>
    </row>
    <row r="65" spans="1:11">
      <c r="A65" s="141" t="s">
        <v>1531</v>
      </c>
      <c r="D65" t="s">
        <v>696</v>
      </c>
      <c r="E65" t="s">
        <v>1384</v>
      </c>
      <c r="F65" t="s">
        <v>1532</v>
      </c>
      <c r="G65" t="s">
        <v>1390</v>
      </c>
      <c r="H65" t="s">
        <v>1532</v>
      </c>
      <c r="I65">
        <v>1</v>
      </c>
      <c r="J65">
        <v>1</v>
      </c>
      <c r="K65" t="s">
        <v>1533</v>
      </c>
    </row>
    <row r="66" spans="1:11">
      <c r="A66" s="141" t="s">
        <v>1534</v>
      </c>
      <c r="D66" t="s">
        <v>721</v>
      </c>
      <c r="E66" t="s">
        <v>1413</v>
      </c>
      <c r="F66" t="s">
        <v>1535</v>
      </c>
      <c r="G66" t="s">
        <v>1390</v>
      </c>
      <c r="H66" t="s">
        <v>679</v>
      </c>
      <c r="I66">
        <v>1</v>
      </c>
      <c r="J66">
        <v>4</v>
      </c>
      <c r="K66" t="s">
        <v>1390</v>
      </c>
    </row>
    <row r="67" spans="1:11">
      <c r="A67" s="141" t="s">
        <v>1536</v>
      </c>
      <c r="D67" t="s">
        <v>870</v>
      </c>
      <c r="E67" t="s">
        <v>1400</v>
      </c>
      <c r="F67" t="s">
        <v>1537</v>
      </c>
      <c r="G67" t="s">
        <v>1390</v>
      </c>
      <c r="H67" t="s">
        <v>1538</v>
      </c>
      <c r="I67">
        <v>1</v>
      </c>
      <c r="J67">
        <v>1</v>
      </c>
      <c r="K67" t="s">
        <v>1390</v>
      </c>
    </row>
    <row r="68" spans="1:11">
      <c r="A68" s="141" t="s">
        <v>1539</v>
      </c>
      <c r="D68" t="s">
        <v>717</v>
      </c>
      <c r="E68" t="s">
        <v>1405</v>
      </c>
      <c r="F68" t="s">
        <v>1383</v>
      </c>
      <c r="G68" t="s">
        <v>1391</v>
      </c>
      <c r="H68" t="s">
        <v>679</v>
      </c>
      <c r="I68">
        <v>0</v>
      </c>
      <c r="J68">
        <v>4</v>
      </c>
      <c r="K68" t="s">
        <v>1391</v>
      </c>
    </row>
    <row r="69" spans="1:11">
      <c r="A69" s="141" t="s">
        <v>1540</v>
      </c>
      <c r="D69" t="s">
        <v>761</v>
      </c>
      <c r="E69" t="s">
        <v>1382</v>
      </c>
      <c r="F69" t="s">
        <v>1383</v>
      </c>
      <c r="G69" t="s">
        <v>1391</v>
      </c>
      <c r="H69" t="s">
        <v>679</v>
      </c>
      <c r="I69">
        <v>0</v>
      </c>
      <c r="J69">
        <v>4</v>
      </c>
      <c r="K69" t="s">
        <v>1391</v>
      </c>
    </row>
    <row r="70" spans="1:11">
      <c r="A70" s="141" t="s">
        <v>1541</v>
      </c>
      <c r="D70" t="s">
        <v>750</v>
      </c>
      <c r="E70" t="s">
        <v>1400</v>
      </c>
      <c r="F70" t="s">
        <v>750</v>
      </c>
      <c r="G70" t="s">
        <v>1436</v>
      </c>
      <c r="H70" t="s">
        <v>679</v>
      </c>
      <c r="I70">
        <v>1</v>
      </c>
      <c r="J70">
        <v>1</v>
      </c>
      <c r="K70" t="s">
        <v>1542</v>
      </c>
    </row>
    <row r="71" spans="1:11">
      <c r="A71" s="141" t="s">
        <v>708</v>
      </c>
      <c r="D71" t="s">
        <v>1543</v>
      </c>
      <c r="E71" t="s">
        <v>1400</v>
      </c>
      <c r="F71" t="s">
        <v>1544</v>
      </c>
      <c r="G71" t="s">
        <v>1436</v>
      </c>
      <c r="H71" t="s">
        <v>679</v>
      </c>
      <c r="I71">
        <v>1</v>
      </c>
      <c r="J71">
        <v>1</v>
      </c>
      <c r="K71" t="s">
        <v>1542</v>
      </c>
    </row>
    <row r="72" spans="1:11">
      <c r="A72" s="141" t="s">
        <v>690</v>
      </c>
      <c r="D72" t="s">
        <v>1545</v>
      </c>
      <c r="E72" t="s">
        <v>1382</v>
      </c>
      <c r="F72" t="s">
        <v>1383</v>
      </c>
      <c r="G72" t="s">
        <v>1442</v>
      </c>
      <c r="H72" t="s">
        <v>679</v>
      </c>
      <c r="I72">
        <v>0</v>
      </c>
      <c r="J72">
        <v>0</v>
      </c>
      <c r="K72" t="s">
        <v>1442</v>
      </c>
    </row>
    <row r="73" spans="1:11">
      <c r="A73" s="141" t="s">
        <v>1546</v>
      </c>
      <c r="D73" t="s">
        <v>1547</v>
      </c>
      <c r="E73" t="s">
        <v>1382</v>
      </c>
      <c r="F73" t="s">
        <v>1383</v>
      </c>
      <c r="G73" t="s">
        <v>1396</v>
      </c>
      <c r="H73" t="s">
        <v>679</v>
      </c>
      <c r="I73">
        <v>0</v>
      </c>
      <c r="J73">
        <v>0</v>
      </c>
      <c r="K73" t="s">
        <v>1548</v>
      </c>
    </row>
    <row r="74" spans="1:11">
      <c r="A74" s="141" t="s">
        <v>1549</v>
      </c>
      <c r="D74" t="s">
        <v>1550</v>
      </c>
      <c r="E74" t="s">
        <v>1422</v>
      </c>
      <c r="F74" t="s">
        <v>1526</v>
      </c>
      <c r="G74" t="s">
        <v>1391</v>
      </c>
      <c r="H74" t="s">
        <v>679</v>
      </c>
      <c r="I74">
        <v>1</v>
      </c>
      <c r="J74">
        <v>1</v>
      </c>
      <c r="K74" t="s">
        <v>1391</v>
      </c>
    </row>
    <row r="75" spans="1:11">
      <c r="A75" s="141" t="s">
        <v>1551</v>
      </c>
      <c r="D75" t="s">
        <v>1552</v>
      </c>
      <c r="E75" t="s">
        <v>1400</v>
      </c>
      <c r="F75" t="s">
        <v>1383</v>
      </c>
      <c r="G75" t="s">
        <v>1390</v>
      </c>
      <c r="H75" t="s">
        <v>679</v>
      </c>
      <c r="I75">
        <v>1</v>
      </c>
      <c r="J75">
        <v>1</v>
      </c>
      <c r="K75" t="s">
        <v>1390</v>
      </c>
    </row>
    <row r="76" spans="1:11">
      <c r="A76" s="141" t="s">
        <v>746</v>
      </c>
      <c r="D76" t="s">
        <v>1553</v>
      </c>
      <c r="E76" t="s">
        <v>1400</v>
      </c>
      <c r="F76" t="s">
        <v>1383</v>
      </c>
      <c r="G76" t="s">
        <v>1390</v>
      </c>
      <c r="I76">
        <v>1</v>
      </c>
      <c r="J76">
        <v>1</v>
      </c>
      <c r="K76" t="s">
        <v>1390</v>
      </c>
    </row>
    <row r="77" spans="1:11">
      <c r="A77" s="141" t="s">
        <v>1554</v>
      </c>
      <c r="D77" t="s">
        <v>1555</v>
      </c>
      <c r="E77" t="s">
        <v>1382</v>
      </c>
      <c r="F77" t="s">
        <v>1383</v>
      </c>
      <c r="G77" t="s">
        <v>1390</v>
      </c>
      <c r="H77" t="s">
        <v>1555</v>
      </c>
      <c r="I77">
        <v>1</v>
      </c>
      <c r="J77">
        <v>1</v>
      </c>
      <c r="K77" t="s">
        <v>1390</v>
      </c>
    </row>
    <row r="78" spans="1:11">
      <c r="A78" s="141" t="s">
        <v>1556</v>
      </c>
      <c r="D78" t="s">
        <v>1557</v>
      </c>
      <c r="E78" t="s">
        <v>1382</v>
      </c>
      <c r="F78" t="s">
        <v>1383</v>
      </c>
      <c r="G78" t="s">
        <v>1390</v>
      </c>
      <c r="H78" t="s">
        <v>1558</v>
      </c>
      <c r="I78">
        <v>1</v>
      </c>
      <c r="J78">
        <v>1</v>
      </c>
      <c r="K78" t="s">
        <v>1390</v>
      </c>
    </row>
    <row r="79" spans="1:11">
      <c r="A79" s="141" t="s">
        <v>978</v>
      </c>
      <c r="D79" t="s">
        <v>1559</v>
      </c>
      <c r="E79" t="s">
        <v>1382</v>
      </c>
      <c r="F79" t="s">
        <v>1383</v>
      </c>
      <c r="G79" t="s">
        <v>1390</v>
      </c>
      <c r="H79" t="s">
        <v>414</v>
      </c>
      <c r="I79">
        <v>0</v>
      </c>
      <c r="J79">
        <v>0</v>
      </c>
      <c r="K79" t="s">
        <v>1390</v>
      </c>
    </row>
    <row r="80" spans="1:11">
      <c r="A80" s="141" t="s">
        <v>1560</v>
      </c>
      <c r="D80" t="s">
        <v>1561</v>
      </c>
      <c r="E80" t="s">
        <v>1382</v>
      </c>
      <c r="F80" t="s">
        <v>1383</v>
      </c>
      <c r="G80" t="s">
        <v>1390</v>
      </c>
      <c r="H80" t="s">
        <v>414</v>
      </c>
      <c r="I80">
        <v>0</v>
      </c>
      <c r="J80">
        <v>0</v>
      </c>
      <c r="K80" t="s">
        <v>1390</v>
      </c>
    </row>
    <row r="81" spans="1:11">
      <c r="A81" s="141" t="s">
        <v>1252</v>
      </c>
      <c r="D81" t="s">
        <v>733</v>
      </c>
      <c r="E81" t="s">
        <v>1382</v>
      </c>
      <c r="F81" t="s">
        <v>1383</v>
      </c>
      <c r="G81" t="s">
        <v>1562</v>
      </c>
      <c r="H81" t="s">
        <v>414</v>
      </c>
      <c r="I81">
        <v>0</v>
      </c>
      <c r="J81">
        <v>0</v>
      </c>
      <c r="K81" t="s">
        <v>1390</v>
      </c>
    </row>
    <row r="82" spans="1:11">
      <c r="A82" s="141" t="s">
        <v>1088</v>
      </c>
    </row>
    <row r="83" spans="1:11">
      <c r="A83" s="141" t="s">
        <v>1563</v>
      </c>
    </row>
    <row r="84" spans="1:11">
      <c r="A84" s="141" t="s">
        <v>1564</v>
      </c>
    </row>
    <row r="85" spans="1:11">
      <c r="A85" s="141" t="s">
        <v>1565</v>
      </c>
    </row>
    <row r="86" spans="1:11">
      <c r="A86" s="141" t="s">
        <v>1566</v>
      </c>
    </row>
    <row r="87" spans="1:11">
      <c r="A87" s="141" t="s">
        <v>1567</v>
      </c>
    </row>
    <row r="88" spans="1:11">
      <c r="A88" s="141" t="s">
        <v>1568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1569</v>
      </c>
    </row>
    <row r="95" spans="1:11">
      <c r="A95" s="141" t="s">
        <v>1570</v>
      </c>
    </row>
    <row r="96" spans="1:11">
      <c r="A96" s="141" t="s">
        <v>1571</v>
      </c>
    </row>
    <row r="97" spans="1:1">
      <c r="A97" s="141" t="s">
        <v>1572</v>
      </c>
    </row>
    <row r="98" spans="1:1">
      <c r="A98" s="141" t="s">
        <v>1573</v>
      </c>
    </row>
    <row r="99" spans="1:1">
      <c r="A99" s="141" t="s">
        <v>1574</v>
      </c>
    </row>
    <row r="100" spans="1:1">
      <c r="A100" s="141" t="s">
        <v>1575</v>
      </c>
    </row>
    <row r="101" spans="1:1">
      <c r="A101" s="141" t="s">
        <v>1576</v>
      </c>
    </row>
    <row r="102" spans="1:1">
      <c r="A102" s="141" t="s">
        <v>1577</v>
      </c>
    </row>
    <row r="103" spans="1:1">
      <c r="A103" s="141" t="s">
        <v>1578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1579</v>
      </c>
    </row>
    <row r="108" spans="1:1">
      <c r="A108" s="141" t="s">
        <v>1580</v>
      </c>
    </row>
    <row r="109" spans="1:1">
      <c r="A109" s="141" t="s">
        <v>1581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1582</v>
      </c>
    </row>
    <row r="113" spans="1:1">
      <c r="A113" s="141" t="s">
        <v>1122</v>
      </c>
    </row>
    <row r="114" spans="1:1">
      <c r="A114" s="141" t="s">
        <v>1583</v>
      </c>
    </row>
    <row r="115" spans="1:1">
      <c r="A115" s="141" t="s">
        <v>1584</v>
      </c>
    </row>
    <row r="116" spans="1:1">
      <c r="A116" s="141" t="s">
        <v>1585</v>
      </c>
    </row>
    <row r="117" spans="1:1">
      <c r="A117" s="141" t="s">
        <v>1309</v>
      </c>
    </row>
    <row r="118" spans="1:1">
      <c r="A118" s="141" t="s">
        <v>1586</v>
      </c>
    </row>
    <row r="119" spans="1:1">
      <c r="A119" s="141" t="s">
        <v>1205</v>
      </c>
    </row>
    <row r="120" spans="1:1">
      <c r="A120" t="s">
        <v>1587</v>
      </c>
    </row>
    <row r="121" spans="1:1">
      <c r="A121" s="141" t="s">
        <v>1588</v>
      </c>
    </row>
    <row r="122" spans="1:1">
      <c r="A122" s="141" t="s">
        <v>1589</v>
      </c>
    </row>
    <row r="123" spans="1:1">
      <c r="A123" s="141" t="s">
        <v>1590</v>
      </c>
    </row>
    <row r="124" spans="1:1">
      <c r="A124" s="141" t="s">
        <v>1591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1592</v>
      </c>
    </row>
    <row r="129" spans="1:1">
      <c r="A129" s="141" t="s">
        <v>1593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1594</v>
      </c>
    </row>
    <row r="133" spans="1:1">
      <c r="A133" s="141" t="s">
        <v>1595</v>
      </c>
    </row>
    <row r="134" spans="1:1">
      <c r="A134" t="s">
        <v>1596</v>
      </c>
    </row>
    <row r="135" spans="1:1">
      <c r="A135" s="141" t="s">
        <v>1597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1598</v>
      </c>
    </row>
    <row r="139" spans="1:1">
      <c r="A139" s="141" t="s">
        <v>1599</v>
      </c>
    </row>
    <row r="140" spans="1:1">
      <c r="A140" s="141" t="s">
        <v>1600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1601</v>
      </c>
    </row>
    <row r="144" spans="1:1">
      <c r="A144" s="141" t="s">
        <v>1602</v>
      </c>
    </row>
    <row r="145" spans="1:1">
      <c r="A145" t="s">
        <v>1603</v>
      </c>
    </row>
    <row r="146" spans="1:1">
      <c r="A146" s="141" t="s">
        <v>1604</v>
      </c>
    </row>
    <row r="147" spans="1:1">
      <c r="A147" s="141" t="s">
        <v>1605</v>
      </c>
    </row>
    <row r="148" spans="1:1">
      <c r="A148" s="141" t="s">
        <v>1606</v>
      </c>
    </row>
    <row r="149" spans="1:1">
      <c r="A149" s="141" t="s">
        <v>1607</v>
      </c>
    </row>
    <row r="150" spans="1:1">
      <c r="A150" s="141" t="s">
        <v>1608</v>
      </c>
    </row>
    <row r="151" spans="1:1">
      <c r="A151" s="141" t="s">
        <v>1609</v>
      </c>
    </row>
    <row r="152" spans="1:1">
      <c r="A152" s="141" t="s">
        <v>1610</v>
      </c>
    </row>
    <row r="153" spans="1:1">
      <c r="A153" s="141" t="s">
        <v>1611</v>
      </c>
    </row>
    <row r="154" spans="1:1">
      <c r="A154" s="141" t="s">
        <v>1612</v>
      </c>
    </row>
    <row r="155" spans="1:1">
      <c r="A155" s="141" t="s">
        <v>782</v>
      </c>
    </row>
    <row r="156" spans="1:1">
      <c r="A156" t="s">
        <v>1613</v>
      </c>
    </row>
    <row r="157" spans="1:1">
      <c r="A157" s="141" t="s">
        <v>1614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1615</v>
      </c>
    </row>
    <row r="161" spans="1:1">
      <c r="A161" s="141" t="s">
        <v>1616</v>
      </c>
    </row>
    <row r="162" spans="1:1">
      <c r="A162" s="141" t="s">
        <v>1617</v>
      </c>
    </row>
    <row r="163" spans="1:1">
      <c r="A163" t="s">
        <v>1618</v>
      </c>
    </row>
    <row r="164" spans="1:1">
      <c r="A164" s="141" t="s">
        <v>1619</v>
      </c>
    </row>
    <row r="165" spans="1:1">
      <c r="A165" s="141" t="s">
        <v>1620</v>
      </c>
    </row>
    <row r="166" spans="1:1">
      <c r="A166" s="141" t="s">
        <v>1621</v>
      </c>
    </row>
    <row r="167" spans="1:1">
      <c r="A167" s="141" t="s">
        <v>1622</v>
      </c>
    </row>
    <row r="168" spans="1:1">
      <c r="A168" s="141" t="s">
        <v>1623</v>
      </c>
    </row>
    <row r="169" spans="1:1">
      <c r="A169" s="141" t="s">
        <v>1624</v>
      </c>
    </row>
    <row r="170" spans="1:1">
      <c r="A170" s="141" t="s">
        <v>1625</v>
      </c>
    </row>
    <row r="171" spans="1:1">
      <c r="A171" s="141" t="s">
        <v>1626</v>
      </c>
    </row>
    <row r="172" spans="1:1">
      <c r="A172" s="141" t="s">
        <v>1627</v>
      </c>
    </row>
    <row r="173" spans="1:1">
      <c r="A173" s="141" t="s">
        <v>1628</v>
      </c>
    </row>
    <row r="174" spans="1:1">
      <c r="A174" s="141" t="s">
        <v>1629</v>
      </c>
    </row>
    <row r="175" spans="1:1">
      <c r="A175" t="s">
        <v>1630</v>
      </c>
    </row>
    <row r="176" spans="1:1">
      <c r="A176" s="141" t="s">
        <v>1631</v>
      </c>
    </row>
    <row r="177" spans="1:1">
      <c r="A177" s="141" t="s">
        <v>695</v>
      </c>
    </row>
    <row r="178" spans="1:1">
      <c r="A178" s="141" t="s">
        <v>1632</v>
      </c>
    </row>
    <row r="179" spans="1:1">
      <c r="A179" s="141" t="s">
        <v>1207</v>
      </c>
    </row>
    <row r="180" spans="1:1">
      <c r="A180" s="141" t="s">
        <v>1633</v>
      </c>
    </row>
    <row r="181" spans="1:1">
      <c r="A181" s="141" t="s">
        <v>1634</v>
      </c>
    </row>
    <row r="182" spans="1:1">
      <c r="A182" s="141" t="s">
        <v>1635</v>
      </c>
    </row>
    <row r="183" spans="1:1">
      <c r="A183" t="s">
        <v>1636</v>
      </c>
    </row>
    <row r="184" spans="1:1">
      <c r="A184" s="141" t="s">
        <v>1637</v>
      </c>
    </row>
    <row r="185" spans="1:1">
      <c r="A185" s="141" t="s">
        <v>1196</v>
      </c>
    </row>
    <row r="186" spans="1:1">
      <c r="A186" t="s">
        <v>1638</v>
      </c>
    </row>
    <row r="187" spans="1:1">
      <c r="A187" t="s">
        <v>1639</v>
      </c>
    </row>
    <row r="188" spans="1:1">
      <c r="A188" s="141" t="s">
        <v>1640</v>
      </c>
    </row>
    <row r="189" spans="1:1">
      <c r="A189" s="141" t="s">
        <v>1641</v>
      </c>
    </row>
    <row r="190" spans="1:1">
      <c r="A190" t="s">
        <v>737</v>
      </c>
    </row>
    <row r="191" spans="1:1">
      <c r="A191" t="s">
        <v>1642</v>
      </c>
    </row>
    <row r="192" spans="1:1">
      <c r="A192" s="141" t="s">
        <v>1643</v>
      </c>
    </row>
    <row r="193" spans="1:1">
      <c r="A193" s="141" t="s">
        <v>1003</v>
      </c>
    </row>
    <row r="194" spans="1:1">
      <c r="A194" t="s">
        <v>1644</v>
      </c>
    </row>
    <row r="195" spans="1:1">
      <c r="A195" t="s">
        <v>1645</v>
      </c>
    </row>
    <row r="196" spans="1:1">
      <c r="A196" s="141" t="s">
        <v>1646</v>
      </c>
    </row>
    <row r="197" spans="1:1">
      <c r="A197" s="141" t="s">
        <v>1647</v>
      </c>
    </row>
    <row r="198" spans="1:1">
      <c r="A198" s="141" t="s">
        <v>1648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1649</v>
      </c>
    </row>
    <row r="203" spans="1:1">
      <c r="A203" s="141" t="s">
        <v>1650</v>
      </c>
    </row>
    <row r="204" spans="1:1">
      <c r="A204" s="141" t="s">
        <v>1651</v>
      </c>
    </row>
    <row r="205" spans="1:1">
      <c r="A205" s="141" t="s">
        <v>1652</v>
      </c>
    </row>
    <row r="206" spans="1:1">
      <c r="A206" s="141" t="s">
        <v>1653</v>
      </c>
    </row>
    <row r="207" spans="1:1">
      <c r="A207" s="141" t="s">
        <v>1654</v>
      </c>
    </row>
    <row r="208" spans="1:1">
      <c r="A208" s="141" t="s">
        <v>1655</v>
      </c>
    </row>
    <row r="209" spans="1:1">
      <c r="A209" s="141" t="s">
        <v>1656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1657</v>
      </c>
    </row>
    <row r="213" spans="1:1">
      <c r="A213" s="141" t="s">
        <v>1658</v>
      </c>
    </row>
    <row r="214" spans="1:1">
      <c r="A214" s="141" t="s">
        <v>1659</v>
      </c>
    </row>
    <row r="215" spans="1:1">
      <c r="A215" s="141" t="s">
        <v>1660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98" sqref="B398:K40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1661</v>
      </c>
      <c r="C2" s="121" t="s">
        <v>611</v>
      </c>
      <c r="D2" s="76" t="s">
        <v>613</v>
      </c>
      <c r="E2" s="76" t="s">
        <v>1662</v>
      </c>
      <c r="F2" s="99" t="s">
        <v>1663</v>
      </c>
      <c r="G2" s="76" t="s">
        <v>1664</v>
      </c>
      <c r="H2" s="76" t="s">
        <v>1665</v>
      </c>
      <c r="I2" s="76" t="s">
        <v>1666</v>
      </c>
      <c r="J2" s="76" t="s">
        <v>1667</v>
      </c>
      <c r="K2" s="78" t="s">
        <v>1668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ZSU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fixo)+ 2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>
        <f>IF(SP_SUL!B440="","*",SP_SUL!B440)</f>
        <v>46071</v>
      </c>
      <c r="D436" s="94" t="str">
        <f>IF(SP_SUL!D440="","*",SP_SUL!D440)</f>
        <v>W59</v>
      </c>
      <c r="E436" s="94" t="str">
        <f>IF(SP_SUL!H440="","*",SP_SUL!H440)</f>
        <v>ZYU1</v>
      </c>
      <c r="F436" s="100" t="str">
        <f>IF(SP_SUL!M440="","*",SP_SUL!M440)</f>
        <v>ZXI-ZIC</v>
      </c>
      <c r="G436" s="95" t="str">
        <f>IF(SP_SUL!I440="","*",SP_SUL!I440)</f>
        <v>ZYU1</v>
      </c>
      <c r="H436" s="95" t="str">
        <f>IF(SP_SUL!AB440="","*",SP_SUL!AB440)</f>
        <v>FIXO</v>
      </c>
      <c r="I436" s="95" t="str">
        <f>IF(SP_SUL!AC440="","*",SP_SUL!AC440)</f>
        <v>*</v>
      </c>
      <c r="J436" s="96">
        <f>IF(SP_SUL!AA440="","*",SP_SUL!AA440)</f>
        <v>1</v>
      </c>
      <c r="K436" s="97">
        <f>IF(SP_SUL!AD440="","*",SP_SUL!AD440)</f>
        <v>0.29166666666666669</v>
      </c>
    </row>
    <row r="437" spans="2:11" hidden="1">
      <c r="B437" s="94" t="str">
        <f>IF(SP_SUL!Y441="","*",SP_SUL!Y441)</f>
        <v>*</v>
      </c>
      <c r="C437" s="95">
        <f>IF(SP_SUL!B441="","*",SP_SUL!B441)</f>
        <v>46071</v>
      </c>
      <c r="D437" s="94" t="str">
        <f>IF(SP_SUL!D441="","*",SP_SUL!D441)</f>
        <v>V93</v>
      </c>
      <c r="E437" s="94" t="str">
        <f>IF(SP_SUL!H441="","*",SP_SUL!H441)</f>
        <v>ZYU1</v>
      </c>
      <c r="F437" s="100" t="str">
        <f>IF(SP_SUL!M441="","*",SP_SUL!M441)</f>
        <v>ZYU-ZST</v>
      </c>
      <c r="G437" s="95" t="str">
        <f>IF(SP_SUL!I441="","*",SP_SUL!I441)</f>
        <v>ZYU1</v>
      </c>
      <c r="H437" s="95" t="str">
        <f>IF(SP_SUL!AB441="","*",SP_SUL!AB441)</f>
        <v>ESCALA</v>
      </c>
      <c r="I437" s="95" t="str">
        <f>IF(SP_SUL!AC441="","*",SP_SUL!AC441)</f>
        <v>ACIONAMENTO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*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>
        <f>IF(SP_SUL!B446="","*",SP_SUL!B446)</f>
        <v>46071</v>
      </c>
      <c r="D442" s="94" t="str">
        <f>IF(SP_SUL!D446="","*",SP_SUL!D446)</f>
        <v>W60</v>
      </c>
      <c r="E442" s="94" t="str">
        <f>IF(SP_SUL!H446="","*",SP_SUL!H446)</f>
        <v>102ZKW2</v>
      </c>
      <c r="F442" s="100" t="str">
        <f>IF(SP_SUL!M446="","*",SP_SUL!M446)</f>
        <v>ZKE-ZWW</v>
      </c>
      <c r="G442" s="95" t="str">
        <f>IF(SP_SUL!I446="","*",SP_SUL!I446)</f>
        <v>102ZKW2</v>
      </c>
      <c r="H442" s="95" t="str">
        <f>IF(SP_SUL!AB446="","*",SP_SUL!AB446)</f>
        <v>FIXO</v>
      </c>
      <c r="I442" s="95" t="str">
        <f>IF(SP_SUL!AC446="","*",SP_SUL!AC446)</f>
        <v>*</v>
      </c>
      <c r="J442" s="96">
        <f>IF(SP_SUL!AA446="","*",SP_SUL!AA446)</f>
        <v>1</v>
      </c>
      <c r="K442" s="97">
        <f>IF(SP_SUL!AD446="","*",SP_SUL!AD446)</f>
        <v>0.35416666666666669</v>
      </c>
    </row>
    <row r="443" spans="2:11" hidden="1">
      <c r="B443" s="94" t="str">
        <f>IF(SP_SUL!Y447="","*",SP_SUL!Y447)</f>
        <v>*</v>
      </c>
      <c r="C443" s="95">
        <f>IF(SP_SUL!B447="","*",SP_SUL!B447)</f>
        <v>46071</v>
      </c>
      <c r="D443" s="94" t="str">
        <f>IF(SP_SUL!D447="","*",SP_SUL!D447)</f>
        <v>V89</v>
      </c>
      <c r="E443" s="94" t="str">
        <f>IF(SP_SUL!H447="","*",SP_SUL!H447)</f>
        <v>102ZKW2</v>
      </c>
      <c r="F443" s="100" t="str">
        <f>IF(SP_SUL!M447="","*",SP_SUL!M447)</f>
        <v>ZKW-ZLU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*</v>
      </c>
      <c r="C444" s="95">
        <f>IF(SP_SUL!B448="","*",SP_SUL!B448)</f>
        <v>46071</v>
      </c>
      <c r="D444" s="94" t="str">
        <f>IF(SP_SUL!D448="","*",SP_SUL!D448)</f>
        <v>EDSON (TP-780)</v>
      </c>
      <c r="E444" s="94" t="str">
        <f>IF(SP_SUL!H448="","*",SP_SUL!H448)</f>
        <v>-</v>
      </c>
      <c r="F444" s="100" t="str">
        <f>IF(SP_SUL!M448="","*",SP_SUL!M448)</f>
        <v>ZKW-ZLU</v>
      </c>
      <c r="G444" s="95" t="str">
        <f>IF(SP_SUL!I448="","*",SP_SUL!I448)</f>
        <v>-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*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ZWI-ZEM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ZWI-ZEM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*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>
        <f>IF(SP_SUL!B459="","*",SP_SUL!B459)</f>
        <v>46071</v>
      </c>
      <c r="D455" s="94" t="str">
        <f>IF(SP_SUL!D459="","*",SP_SUL!D459)</f>
        <v>DIEGO (TF-42)</v>
      </c>
      <c r="E455" s="94" t="str">
        <f>IF(SP_SUL!H459="","*",SP_SUL!H459)</f>
        <v>-</v>
      </c>
      <c r="F455" s="100" t="str">
        <f>IF(SP_SUL!M459="","*",SP_SUL!M459)</f>
        <v>PAT-ZGM</v>
      </c>
      <c r="G455" s="95" t="str">
        <f>IF(SP_SUL!I459="","*",SP_SUL!I459)</f>
        <v>-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-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>
        <f>IF(SP_SUL!B460="","*",SP_SUL!B460)</f>
        <v>46071</v>
      </c>
      <c r="D456" s="94" t="str">
        <f>IF(SP_SUL!D460="","*",SP_SUL!D460)</f>
        <v>EXPANSÃO TURMA 1</v>
      </c>
      <c r="E456" s="94" t="str">
        <f>IF(SP_SUL!H460="","*",SP_SUL!H460)</f>
        <v>-</v>
      </c>
      <c r="F456" s="100" t="str">
        <f>IF(SP_SUL!M460="","*",SP_SUL!M460)</f>
        <v>PAT-ZGM</v>
      </c>
      <c r="G456" s="95" t="str">
        <f>IF(SP_SUL!I460="","*",SP_SUL!I460)</f>
        <v>-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-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4608C99A-D5C0-4BAB-A14A-675B05614C8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2026-02-17T14:16:03Z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