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00" documentId="8_{C16AF0B1-DE6F-4D81-B6CC-DB7BBC320B89}" xr6:coauthVersionLast="47" xr6:coauthVersionMax="47" xr10:uidLastSave="{25CE20E7-E6B6-4029-A6D5-05AF07C65F9F}"/>
  <bookViews>
    <workbookView xWindow="-60" yWindow="-60" windowWidth="15480" windowHeight="11640" firstSheet="8" activeTab="8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Diesel" sheetId="14" r:id="rId5"/>
    <sheet name="CONTROLE D" sheetId="10" r:id="rId6"/>
    <sheet name="CONTROLE D+1" sheetId="15" r:id="rId7"/>
    <sheet name="CONTROLE - MAQUINISTAS" sheetId="12" r:id="rId8"/>
    <sheet name="SP_SUL" sheetId="1" r:id="rId9"/>
    <sheet name="STATUS" sheetId="16" r:id="rId10"/>
  </sheets>
  <definedNames>
    <definedName name="_xlnm._FilterDatabase" localSheetId="0" hidden="1">BASE_MAPA!$A$1:$G$18708</definedName>
    <definedName name="_xlnm._FilterDatabase" localSheetId="8" hidden="1">SP_SUL!$A$1:$D$4</definedName>
    <definedName name="_xlnm._FilterDatabase" localSheetId="7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<sst xmlns="http://schemas.openxmlformats.org/spreadsheetml/2006/main" count="12941" uniqueCount="1982">
  <si>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</si>
  <si>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</si>
  <si>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</si>
  <si>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</si>
  <si>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</si>
  <si>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</si>
  <si>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</si>
  <si>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</si>
  <si>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</si>
  <si>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</si>
  <si>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</si>
  <si>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</si>
  <si>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</si>
  <si>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</si>
  <si>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</si>
  <si>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</si>
  <si>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</si>
  <si>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</si>
  <si>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</si>
  <si>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</si>
  <si>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</si>
  <si>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</si>
  <si>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</si>
  <si>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</si>
  <si>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</si>
  <si>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</si>
  <si>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</si>
  <si>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</si>
  <si>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</si>
  <si>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</si>
  <si>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</si>
  <si>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</si>
  <si>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</si>
  <si>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</si>
  <si>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</si>
  <si>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</si>
  <si>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</si>
  <si>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</si>
  <si>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</si>
  <si>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</si>
  <si>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</si>
  <si>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</si>
  <si>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</si>
  <si>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</si>
  <si>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</si>
  <si>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</si>
  <si>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</si>
  <si>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</si>
  <si>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</si>
  <si>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</si>
  <si>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</si>
  <si>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</si>
  <si>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</si>
  <si>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</si>
  <si>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</si>
  <si>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</si>
  <si>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</si>
  <si>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</si>
  <si>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</si>
  <si>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</si>
  <si>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</si>
  <si>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</si>
  <si>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</si>
  <si>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</si>
  <si>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</si>
  <si>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</si>
  <si>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</si>
  <si>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</si>
  <si>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</si>
  <si>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</si>
  <si>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</si>
  <si>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</si>
  <si>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</si>
  <si>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</si>
  <si>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</si>
  <si>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</si>
  <si>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</si>
  <si>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</si>
  <si>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</si>
  <si>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</si>
  <si>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</si>
  <si>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</si>
  <si>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</si>
  <si>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</si>
  <si>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</si>
  <si>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</si>
  <si>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</si>
  <si>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</si>
  <si>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</si>
  <si>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</si>
  <si>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</si>
  <si>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</si>
  <si>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</si>
  <si>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</si>
  <si>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</si>
  <si>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</si>
  <si>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</si>
  <si>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</si>
  <si>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</si>
  <si>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</si>
  <si>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</si>
  <si>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</si>
  <si>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</si>
  <si>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</si>
  <si>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</si>
  <si>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</si>
  <si>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</si>
  <si>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</si>
  <si>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</si>
  <si>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</si>
  <si>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</si>
  <si>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</si>
  <si>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</si>
  <si>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</si>
  <si>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</si>
  <si>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</si>
  <si>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</si>
  <si>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</si>
  <si>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</si>
  <si>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</si>
  <si>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</si>
  <si>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</si>
  <si>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</si>
  <si>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</si>
  <si>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</si>
  <si>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</si>
  <si>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</si>
  <si>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</si>
  <si>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</si>
  <si>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</si>
  <si>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</si>
  <si>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</si>
  <si>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</si>
  <si>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</si>
  <si>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</si>
  <si>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</si>
  <si>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</si>
  <si>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</si>
  <si>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</si>
  <si>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</si>
  <si>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</si>
  <si>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</si>
  <si>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</si>
  <si>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</si>
  <si>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</si>
  <si>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</si>
  <si>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</si>
  <si>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</si>
  <si>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</si>
  <si>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</si>
  <si>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</si>
  <si>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</si>
  <si>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</si>
  <si>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</si>
  <si>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</si>
  <si>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</si>
  <si>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</si>
  <si>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</si>
  <si>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</si>
  <si>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</si>
  <si>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</si>
  <si>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</si>
  <si>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</si>
  <si>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</si>
  <si>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</si>
  <si>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</si>
  <si>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</si>
  <si>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</si>
  <si>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</si>
  <si>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</si>
  <si>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</si>
  <si>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</si>
  <si>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</si>
  <si>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</si>
  <si>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</si>
  <si>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</si>
  <si>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</si>
  <si>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</si>
  <si>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</si>
  <si>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</si>
  <si>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</si>
  <si>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</si>
  <si>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</si>
  <si>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</si>
  <si>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</si>
  <si>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</si>
  <si>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</si>
  <si>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</si>
  <si>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</si>
  <si>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</si>
  <si>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</si>
  <si>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</si>
  <si>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</si>
  <si>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</si>
  <si>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</si>
  <si>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</si>
  <si>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</si>
  <si>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</si>
  <si>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</si>
  <si>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</si>
  <si>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</si>
  <si>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</si>
  <si>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</si>
  <si>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</si>
  <si>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</si>
  <si>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</si>
  <si>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</si>
  <si>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</si>
  <si>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</si>
  <si>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</si>
  <si>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</si>
  <si>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</si>
  <si>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</si>
  <si>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</si>
  <si>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</si>
  <si>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</si>
  <si>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</si>
  <si>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</si>
  <si>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</si>
  <si>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</si>
  <si>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</si>
  <si>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</si>
  <si>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</si>
  <si>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</si>
  <si>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</si>
  <si>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</si>
  <si>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</si>
  <si>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</si>
  <si>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</si>
  <si>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</si>
  <si>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</si>
  <si>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</si>
  <si>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</si>
  <si>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</si>
  <si>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</si>
  <si>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</si>
  <si>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</si>
  <si>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</si>
  <si>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</si>
  <si>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</si>
  <si>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</si>
  <si>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</si>
  <si>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</si>
  <si>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</si>
  <si>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</si>
  <si>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</si>
  <si>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</si>
  <si>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</si>
  <si>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</si>
  <si>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</si>
  <si>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</si>
  <si>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</si>
  <si>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</si>
  <si>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</si>
  <si>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</si>
  <si>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</si>
  <si>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</si>
  <si>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</si>
  <si>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</si>
  <si>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</si>
  <si>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</si>
  <si>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</si>
  <si>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</si>
  <si>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</si>
  <si>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</si>
  <si>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</si>
  <si>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</si>
  <si>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</si>
  <si>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</si>
  <si>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</si>
  <si>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</si>
  <si>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</si>
  <si>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</si>
  <si>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</si>
  <si>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</si>
  <si>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</si>
  <si>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</si>
  <si>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</si>
  <si>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</si>
  <si>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</si>
  <si>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</si>
  <si>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</si>
  <si>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</si>
  <si>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</si>
  <si>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</si>
  <si>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</si>
  <si>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</si>
  <si>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</si>
  <si>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</si>
  <si>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</si>
  <si>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</si>
  <si>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</si>
  <si>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</si>
  <si>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</si>
  <si>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</si>
  <si>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</si>
  <si>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</si>
  <si>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</si>
  <si>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</si>
  <si>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</si>
  <si>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</si>
  <si>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</si>
  <si>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</si>
  <si>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</si>
  <si>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</si>
  <si>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</si>
  <si>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</si>
  <si>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</si>
  <si>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</si>
  <si>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</si>
  <si>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</si>
  <si>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</si>
  <si>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</si>
  <si>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</si>
  <si>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</si>
  <si>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</si>
  <si>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</si>
  <si>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</si>
  <si>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</si>
  <si>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</si>
  <si>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</si>
  <si>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</si>
  <si>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</si>
  <si>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</si>
  <si>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</si>
  <si>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</si>
  <si>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</si>
  <si>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</si>
  <si>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</si>
  <si>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</si>
  <si>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</si>
  <si>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</si>
  <si>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</si>
  <si>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</si>
  <si>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</si>
  <si>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</si>
  <si>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</si>
  <si>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</si>
  <si>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</si>
  <si>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</si>
  <si>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</si>
  <si>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</si>
  <si>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</si>
  <si>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</si>
  <si>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</si>
  <si>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</si>
  <si>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</si>
  <si>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</si>
  <si>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</si>
  <si>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</si>
  <si>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</si>
  <si>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</si>
  <si>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</si>
  <si>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</si>
  <si>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</si>
  <si>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</si>
  <si>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</si>
  <si>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</si>
  <si>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</si>
  <si>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</si>
  <si>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</si>
  <si>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</si>
  <si>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</si>
  <si>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</si>
  <si>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</si>
  <si>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</si>
  <si>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</si>
  <si>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</si>
  <si>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</si>
  <si>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</si>
  <si>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</si>
  <si>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</si>
  <si>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</si>
  <si>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</si>
  <si>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</si>
  <si>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</si>
  <si>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</si>
  <si>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</si>
  <si>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</si>
  <si>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</si>
  <si>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</si>
  <si>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</si>
  <si>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</si>
  <si>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</si>
  <si>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</si>
  <si>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</si>
  <si>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</si>
  <si>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</si>
  <si>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</si>
  <si>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</si>
  <si>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</si>
  <si>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</si>
  <si>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</si>
  <si>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</si>
  <si>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</si>
  <si>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</si>
  <si>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</si>
  <si>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</si>
  <si>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</si>
  <si>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</si>
  <si>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</si>
  <si>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</si>
  <si>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</si>
  <si>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</si>
  <si>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</si>
  <si>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</si>
  <si>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</si>
  <si>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</si>
  <si>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</si>
  <si>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</si>
  <si>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</si>
  <si>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</si>
  <si>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</si>
  <si>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</si>
  <si>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</si>
  <si>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</si>
  <si>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</si>
  <si>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</si>
  <si>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</si>
  <si>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</si>
  <si>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</si>
  <si>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</si>
  <si>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</si>
  <si>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</si>
  <si>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</si>
  <si>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</si>
  <si>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</si>
  <si>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</si>
  <si>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</si>
  <si>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</si>
  <si>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</si>
  <si>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</si>
  <si>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</si>
  <si>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</si>
  <si>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</si>
  <si>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</si>
  <si>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</si>
  <si>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</si>
  <si>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</si>
  <si>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</si>
  <si>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</si>
  <si>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</si>
  <si>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</si>
  <si>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</si>
  <si>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</si>
  <si>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</si>
  <si>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</si>
  <si>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</si>
  <si>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</si>
  <si>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</si>
  <si>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</si>
  <si>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</si>
  <si>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</si>
  <si>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</si>
  <si>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</si>
  <si>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</si>
  <si>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</si>
  <si>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</si>
  <si>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</si>
  <si>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</si>
  <si>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</si>
  <si>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</si>
  <si>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</si>
  <si>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</si>
  <si>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</si>
  <si>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</si>
  <si>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</si>
  <si>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</si>
  <si>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</si>
  <si>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</si>
  <si>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</si>
  <si>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</si>
  <si>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</si>
  <si>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</si>
  <si>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</si>
  <si>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</si>
  <si>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</si>
  <si>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</si>
  <si>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</si>
  <si>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</si>
  <si>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</si>
  <si>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</si>
  <si>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</si>
  <si>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</si>
  <si>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</si>
  <si>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</si>
  <si>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</si>
  <si>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</si>
  <si>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</si>
  <si>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</si>
  <si>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</si>
  <si>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</si>
  <si>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</si>
  <si>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</si>
  <si>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</si>
  <si>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</si>
  <si>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</si>
  <si>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</si>
  <si>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</si>
  <si>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</si>
  <si>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</si>
  <si>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</si>
  <si>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</si>
  <si>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</si>
  <si>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</si>
  <si>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</si>
  <si>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</si>
  <si>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</si>
  <si>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</si>
  <si>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</si>
  <si>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</si>
  <si>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</si>
  <si>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</si>
  <si>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</si>
  <si>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</si>
  <si>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</si>
  <si>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</si>
  <si>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</si>
  <si>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</si>
  <si>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</si>
  <si>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</si>
  <si>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</si>
  <si>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</si>
  <si>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</si>
  <si>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</si>
  <si>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</si>
  <si>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</si>
  <si>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</si>
  <si>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</si>
  <si>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</si>
  <si>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</si>
  <si>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</si>
  <si>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</si>
  <si>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</si>
  <si>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</si>
  <si>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</si>
  <si>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</si>
  <si>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</si>
  <si>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</si>
  <si>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</si>
  <si>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</si>
  <si>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</si>
  <si>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</si>
  <si>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</si>
  <si>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</si>
  <si>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</si>
  <si>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</si>
  <si>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</si>
  <si>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</si>
  <si>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</si>
  <si>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</si>
  <si>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</si>
  <si>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</si>
  <si>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</si>
  <si>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</si>
  <si>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</si>
  <si>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</si>
  <si>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</si>
  <si>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</si>
  <si>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</si>
  <si>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</si>
  <si>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</si>
  <si>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</si>
  <si>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</si>
  <si>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</si>
  <si>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</si>
  <si>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</si>
  <si>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</si>
  <si>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</si>
  <si>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</si>
  <si>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</si>
  <si>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</si>
  <si>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</si>
  <si>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</si>
  <si>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</si>
  <si>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</si>
  <si>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</si>
  <si>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</si>
  <si>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</si>
  <si>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</si>
  <si>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</si>
  <si>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</si>
  <si>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</si>
  <si>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</si>
  <si>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</si>
  <si>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</si>
  <si>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</si>
  <si>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</si>
  <si>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</si>
  <si>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</si>
  <si>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</si>
  <si>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</si>
  <si>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</si>
  <si>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</si>
  <si>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</si>
  <si>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</si>
  <si>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</si>
  <si>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</si>
  <si>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</si>
  <si>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</si>
  <si>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</si>
  <si>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</si>
  <si>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</si>
  <si>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</si>
  <si>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</si>
  <si>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</si>
  <si>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</si>
  <si>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</si>
  <si>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</si>
  <si>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</si>
  <si>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</si>
  <si>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</si>
  <si>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</si>
  <si>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</si>
  <si>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</si>
  <si>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</si>
  <si>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</si>
  <si>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</si>
  <si>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</si>
  <si>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</si>
  <si>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</si>
  <si>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</si>
  <si>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</si>
  <si>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</si>
  <si>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</si>
  <si>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</si>
  <si>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</si>
  <si>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</si>
  <si>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</si>
  <si>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</si>
  <si>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</si>
  <si>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</si>
  <si>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</si>
  <si>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</si>
  <si>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</si>
  <si>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</si>
  <si>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</si>
  <si>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</si>
  <si>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</si>
  <si>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</si>
  <si>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</si>
  <si>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</si>
  <si>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</si>
  <si>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</si>
  <si>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</si>
  <si>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</si>
  <si>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</si>
  <si>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</si>
  <si>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</si>
  <si>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</si>
  <si>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</si>
  <si>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</si>
  <si>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</si>
  <si>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</si>
  <si>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</si>
  <si>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</si>
  <si>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</si>
  <si>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</si>
  <si>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</si>
  <si>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</si>
  <si>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</si>
  <si>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</si>
  <si>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</si>
  <si>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</si>
  <si>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</si>
  <si>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</si>
  <si>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</si>
  <si>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</si>
  <si>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</si>
  <si>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</si>
  <si>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</si>
  <si>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</si>
  <si>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</si>
  <si>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</si>
  <si>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</si>
  <si>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</si>
  <si>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</si>
  <si>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</si>
  <si>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</si>
  <si>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</si>
  <si>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</si>
  <si>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</si>
  <si>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</si>
  <si>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</si>
  <si>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</si>
  <si>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</si>
  <si>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</si>
  <si>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</si>
  <si>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</si>
  <si>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</si>
  <si>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</si>
  <si>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</si>
  <si>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</si>
  <si>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</si>
  <si>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</si>
  <si>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</si>
  <si>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</si>
  <si>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</si>
  <si>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</si>
  <si>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</si>
  <si>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</si>
  <si>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</si>
  <si>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</si>
  <si>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</si>
  <si>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</si>
  <si>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</si>
  <si>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</si>
  <si>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</si>
  <si>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</si>
  <si>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</si>
  <si>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</si>
  <si>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</si>
  <si>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</si>
  <si>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</si>
  <si>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</si>
  <si>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</si>
  <si>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</si>
  <si>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</si>
  <si>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</si>
  <si>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</si>
  <si>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</si>
  <si>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</si>
  <si>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</si>
  <si>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</si>
  <si>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</si>
  <si>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</si>
  <si>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</si>
  <si>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</si>
  <si>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</si>
  <si>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</si>
  <si>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</si>
  <si>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</si>
  <si>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</si>
  <si>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</si>
  <si>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</si>
  <si>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</si>
  <si>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</si>
  <si>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</si>
  <si>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</si>
  <si>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</si>
  <si>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</si>
  <si>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</si>
  <si>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</si>
  <si>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</si>
  <si>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</si>
  <si>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</si>
  <si>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</si>
  <si>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</si>
  <si>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</si>
  <si>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</si>
  <si>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</si>
  <si>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</si>
  <si>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</si>
  <si>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</si>
  <si>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</si>
  <si>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</si>
  <si>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</si>
  <si>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</si>
  <si>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</si>
  <si>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</si>
  <si>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</si>
  <si>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</si>
  <si>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</si>
  <si>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</si>
  <si>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</si>
  <si>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</si>
  <si>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</si>
  <si>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</si>
  <si>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</si>
  <si>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</si>
  <si>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</si>
  <si>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</si>
  <si>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</si>
  <si>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</si>
  <si>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</si>
  <si>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</si>
  <si>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</si>
  <si>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</si>
  <si>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</si>
  <si>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</si>
  <si>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</si>
  <si>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</si>
  <si>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</si>
  <si>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</si>
  <si>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</si>
  <si>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</si>
  <si>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</si>
  <si>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</si>
  <si>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</si>
  <si>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</si>
  <si>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</si>
  <si>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</si>
  <si>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</si>
  <si>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</si>
  <si>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</si>
  <si>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</si>
  <si>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</si>
  <si>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</si>
  <si>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</si>
  <si>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</si>
  <si>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</si>
  <si>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</si>
  <si>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</si>
  <si>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</si>
  <si>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</si>
  <si>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</si>
  <si>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</si>
  <si>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</si>
  <si>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</si>
  <si>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</si>
  <si>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</si>
  <si>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</si>
  <si>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</si>
  <si>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</si>
  <si>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</si>
  <si>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</si>
  <si>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</si>
  <si>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</si>
  <si>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</si>
  <si>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</si>
  <si>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</si>
  <si>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</si>
  <si>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</si>
  <si>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</si>
  <si>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</si>
  <si>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</si>
  <si>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</si>
  <si>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</si>
  <si>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</si>
  <si>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</si>
  <si>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</si>
  <si>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</si>
  <si>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</si>
  <si>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</si>
  <si>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</si>
  <si>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</si>
  <si>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</si>
  <si>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</si>
  <si>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</si>
  <si>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</si>
  <si>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</si>
  <si>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</si>
  <si>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</si>
  <si>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</si>
  <si>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</si>
  <si>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</si>
  <si>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</si>
  <si>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</si>
  <si>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</si>
  <si>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</si>
  <si>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</si>
  <si>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</si>
  <si>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</si>
  <si>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</si>
  <si>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</si>
  <si>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</si>
  <si>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</si>
  <si>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</si>
  <si>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</si>
  <si>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</si>
  <si>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</si>
  <si>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</si>
  <si>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</si>
  <si>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</si>
  <si>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</si>
  <si>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</si>
  <si>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</si>
  <si>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</si>
  <si>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</si>
  <si>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</si>
  <si>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</si>
  <si>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</si>
  <si>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</si>
  <si>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</si>
  <si>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</si>
  <si>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</si>
  <si>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</si>
  <si>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</si>
  <si>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</si>
  <si>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</si>
  <si>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</si>
  <si>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</si>
  <si>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</si>
  <si>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</si>
  <si>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</si>
  <si>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</si>
  <si>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</si>
  <si>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</si>
  <si>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</si>
  <si>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</si>
  <si>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</si>
  <si>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</si>
  <si>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</si>
  <si>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</si>
  <si>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</si>
  <si>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</si>
  <si>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</si>
  <si>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</si>
  <si>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</si>
  <si>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</si>
  <si>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</si>
  <si>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</si>
  <si>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</si>
  <si>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</si>
  <si>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</si>
  <si>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</si>
  <si>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</si>
  <si>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</si>
  <si>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</si>
  <si>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</si>
  <si>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</si>
  <si>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</si>
  <si>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</si>
  <si>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</si>
  <si>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</si>
  <si>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</si>
  <si>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</si>
  <si>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</si>
  <si>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</si>
  <si>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</si>
  <si>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</si>
  <si>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</si>
  <si>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</si>
  <si>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</si>
  <si>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</si>
  <si>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</si>
  <si>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</si>
  <si>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</si>
  <si>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</si>
  <si>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</si>
  <si>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</si>
  <si>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</si>
  <si>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</si>
  <si>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</si>
  <si>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</si>
  <si>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</si>
  <si>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</si>
  <si>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</si>
  <si>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</si>
  <si>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</si>
  <si>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</si>
  <si>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</si>
  <si>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</si>
  <si>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</si>
  <si>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</si>
  <si>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</si>
  <si>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</si>
  <si>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</si>
  <si>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</si>
  <si>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</si>
  <si>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</si>
  <si>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</si>
  <si>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</si>
  <si>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</si>
  <si>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</si>
  <si>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</si>
  <si>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</si>
  <si>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</si>
  <si>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</si>
  <si>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</si>
  <si>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</si>
  <si>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</si>
  <si>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</si>
  <si>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</si>
  <si>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</si>
  <si>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</si>
  <si>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</si>
  <si>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</si>
  <si>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</si>
  <si>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</si>
  <si>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</si>
  <si>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</si>
  <si>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</si>
  <si>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</si>
  <si>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</si>
  <si>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</si>
  <si>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</si>
  <si>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</si>
  <si>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</si>
  <si>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</si>
  <si>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</si>
  <si>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</si>
  <si>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</si>
  <si>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</si>
  <si>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</si>
  <si>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</si>
  <si>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</si>
  <si>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</si>
  <si>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</si>
  <si>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</si>
  <si>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</si>
  <si>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</si>
  <si>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</si>
  <si>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</si>
  <si>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</si>
  <si>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</si>
  <si>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</si>
  <si>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</si>
  <si>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</si>
  <si>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</si>
  <si>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</si>
  <si>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</si>
  <si>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</si>
  <si>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</si>
  <si>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</si>
  <si>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</si>
  <si>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Gerência da Via</t>
  </si>
  <si>
    <t>Coordenação da Via</t>
  </si>
  <si>
    <t>Prefixo</t>
  </si>
  <si>
    <t>Local - Partida</t>
  </si>
  <si>
    <t>Entre - Estações</t>
  </si>
  <si>
    <t>Inicia</t>
  </si>
  <si>
    <t>Duração</t>
  </si>
  <si>
    <t>Entre -  Estação</t>
  </si>
  <si>
    <t>Status</t>
  </si>
  <si>
    <t>Prévia</t>
  </si>
  <si>
    <t>Intervalo</t>
  </si>
  <si>
    <t>Fechamento dos últimos 3 dias</t>
  </si>
  <si>
    <t>Confirmação</t>
  </si>
  <si>
    <t>Atividade</t>
  </si>
  <si>
    <t>Local - Encerramento</t>
  </si>
  <si>
    <t>KM - Inicio</t>
  </si>
  <si>
    <t>KM - Fim</t>
  </si>
  <si>
    <t>Quantidade</t>
  </si>
  <si>
    <t>Responsável pelo boletim</t>
  </si>
  <si>
    <t>Detalhe Programação</t>
  </si>
  <si>
    <t>CONFIRMAÇÃO</t>
  </si>
  <si>
    <t>DATA</t>
  </si>
  <si>
    <t>ATIVO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</si>
  <si>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</si>
  <si>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</si>
  <si>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</si>
  <si>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</si>
  <si>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</si>
  <si>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</si>
  <si>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</si>
  <si>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</si>
  <si>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</si>
  <si>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</si>
  <si>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</si>
  <si>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</si>
  <si>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</si>
  <si>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</si>
  <si>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</si>
  <si>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</si>
  <si>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</si>
  <si>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</si>
  <si>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</si>
  <si>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</si>
  <si>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</si>
  <si>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</si>
  <si>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</si>
  <si>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</si>
  <si>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</si>
  <si>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</si>
  <si>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</si>
  <si>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</si>
  <si>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</si>
  <si>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</si>
  <si>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</si>
  <si>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</si>
  <si>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</si>
  <si>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</si>
  <si>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Semana</t>
  </si>
  <si>
    <t>*1</t>
  </si>
  <si>
    <t>Atividade - Inidicador</t>
  </si>
  <si>
    <t>Unidade</t>
  </si>
  <si>
    <t>Responsavel pelo boletim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</si>
  <si>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</si>
  <si>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</si>
  <si>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</si>
  <si>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</si>
  <si>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</si>
  <si>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</si>
  <si>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</si>
  <si>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</si>
  <si>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</si>
  <si>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</si>
  <si>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</si>
  <si>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</si>
  <si>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</si>
  <si>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</si>
  <si>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</si>
  <si>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</si>
  <si>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</si>
  <si>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</si>
  <si>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</si>
  <si>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</si>
  <si>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</si>
  <si>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</si>
  <si>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</si>
  <si>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</si>
  <si>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</si>
  <si>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</si>
  <si>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</si>
  <si>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</si>
  <si>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</si>
  <si>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</si>
  <si>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</si>
  <si>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</si>
  <si>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</si>
  <si>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</si>
  <si>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</si>
  <si>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</si>
  <si>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</si>
  <si>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</si>
  <si>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</si>
  <si>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</si>
  <si>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</si>
  <si>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</si>
  <si>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</si>
  <si>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</si>
  <si>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</si>
  <si>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</si>
  <si>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</si>
  <si>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</si>
  <si>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</si>
  <si>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</si>
  <si>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</si>
  <si>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</si>
  <si>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</si>
  <si>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</si>
  <si>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</si>
  <si>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</si>
  <si>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</si>
  <si>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</si>
  <si>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</si>
  <si>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</si>
  <si>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</si>
  <si>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</si>
  <si>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</si>
  <si>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</si>
  <si>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</si>
  <si>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</si>
  <si>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</si>
  <si>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</si>
  <si>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</si>
  <si>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</si>
  <si>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</si>
  <si>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</si>
  <si>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</si>
  <si>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</si>
  <si>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</si>
  <si>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</si>
  <si>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</si>
  <si>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</si>
  <si>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</si>
  <si>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</si>
  <si>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</si>
  <si>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</si>
  <si>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</si>
  <si>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</si>
  <si>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</si>
  <si>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</si>
  <si>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</si>
  <si>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</si>
  <si>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</si>
  <si>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</si>
  <si>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</si>
  <si>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</si>
  <si>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</si>
  <si>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</si>
  <si>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</si>
  <si>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</si>
  <si>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</si>
  <si>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</si>
  <si>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</si>
  <si>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</si>
  <si>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</si>
  <si>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</si>
  <si>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</si>
  <si>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</si>
  <si>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</si>
  <si>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</si>
  <si>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</si>
  <si>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</si>
  <si>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</si>
  <si>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</si>
  <si>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</si>
  <si>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</si>
  <si>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</si>
  <si>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</si>
  <si>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</si>
  <si>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</si>
  <si>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</si>
  <si>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</si>
  <si>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</si>
  <si>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</si>
  <si>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</si>
  <si>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</si>
  <si>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</si>
  <si>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</si>
  <si>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</si>
  <si>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</si>
  <si>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</si>
  <si>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</si>
  <si>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</si>
  <si>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</si>
  <si>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</si>
  <si>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</si>
  <si>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</si>
  <si>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</si>
  <si>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</si>
  <si>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</si>
  <si>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</si>
  <si>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</si>
  <si>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</si>
  <si>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</si>
  <si>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</si>
  <si>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</si>
  <si>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</si>
  <si>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</si>
  <si>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</si>
  <si>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</si>
  <si>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</si>
  <si>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</si>
  <si>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</si>
  <si>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</si>
  <si>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</si>
  <si>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</si>
  <si>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</si>
  <si>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</si>
  <si>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</si>
  <si>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</si>
  <si>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</si>
  <si>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</si>
  <si>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</si>
  <si>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</si>
  <si>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</si>
  <si>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</si>
  <si>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</si>
  <si>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</si>
  <si>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</si>
  <si>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</si>
  <si>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</si>
  <si>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</si>
  <si>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</si>
  <si>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</si>
  <si>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</si>
  <si>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</si>
  <si>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</si>
  <si>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</si>
  <si>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</si>
  <si>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</si>
  <si>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</si>
  <si>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</si>
  <si>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</si>
  <si>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</si>
  <si>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</si>
  <si>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</si>
  <si>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</si>
  <si>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</si>
  <si>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</si>
  <si>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</si>
  <si>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</si>
  <si>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</si>
  <si>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</si>
  <si>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</si>
  <si>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</si>
  <si>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</si>
  <si>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</si>
  <si>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</si>
  <si>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</si>
  <si>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</si>
  <si>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</si>
  <si>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</si>
  <si>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</si>
  <si>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</si>
  <si>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</si>
  <si>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</si>
  <si>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</si>
  <si>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</si>
  <si>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</si>
  <si>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</si>
  <si>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</si>
  <si>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</si>
  <si>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</si>
  <si>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</si>
  <si>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</si>
  <si>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</si>
  <si>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</si>
  <si>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</si>
  <si>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</si>
  <si>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</si>
  <si>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</si>
  <si>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</si>
  <si>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</si>
  <si>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</si>
  <si>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</si>
  <si>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</si>
  <si>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</si>
  <si>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</si>
  <si>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</si>
  <si>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</si>
  <si>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</si>
  <si>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</si>
  <si>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</si>
  <si>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</si>
  <si>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</si>
  <si>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</si>
  <si>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</si>
  <si>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</si>
  <si>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</si>
  <si>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</si>
  <si>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</si>
  <si>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</si>
  <si>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</si>
  <si>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</si>
  <si>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</si>
  <si>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</si>
  <si>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</si>
  <si>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</si>
  <si>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</si>
  <si>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</si>
  <si>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</si>
  <si>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</si>
  <si>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</si>
  <si>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</si>
  <si>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</si>
  <si>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</si>
  <si>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</si>
  <si>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</si>
  <si>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</si>
  <si>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</si>
  <si>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</si>
  <si>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</si>
  <si>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</si>
  <si>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</si>
  <si>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</si>
  <si>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</si>
  <si>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</si>
  <si>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</si>
  <si>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</si>
  <si>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</si>
  <si>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</si>
  <si>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</si>
  <si>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</si>
  <si>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</si>
  <si>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</si>
  <si>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</si>
  <si>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</si>
  <si>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</si>
  <si>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</si>
  <si>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</si>
  <si>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</si>
  <si>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</si>
  <si>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</si>
  <si>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</si>
  <si>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</si>
  <si>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</si>
  <si>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</si>
  <si>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</si>
  <si>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</si>
  <si>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</si>
  <si>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</si>
  <si>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</si>
  <si>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</si>
  <si>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</si>
  <si>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</si>
  <si>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</si>
  <si>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</si>
  <si>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</si>
  <si>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</si>
  <si>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</si>
  <si>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</si>
  <si>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</si>
  <si>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</si>
  <si>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</si>
  <si>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</si>
  <si>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</si>
  <si>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</si>
  <si>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</si>
  <si>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</si>
  <si>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</si>
  <si>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</si>
  <si>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</si>
  <si>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</si>
  <si>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</si>
  <si>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</si>
  <si>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</si>
  <si>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</si>
  <si>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</si>
  <si>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</si>
  <si>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</si>
  <si>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</si>
  <si>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</si>
  <si>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</si>
  <si>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</si>
  <si>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</si>
  <si>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</si>
  <si>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</si>
  <si>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</si>
  <si>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</si>
  <si>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</si>
  <si>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</si>
  <si>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</si>
  <si>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</si>
  <si>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</si>
  <si>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</si>
  <si>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</si>
  <si>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</si>
  <si>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</si>
  <si>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</si>
  <si>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</si>
  <si>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</si>
  <si>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</si>
  <si>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</si>
  <si>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</si>
  <si>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</si>
  <si>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</si>
  <si>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</si>
  <si>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</si>
  <si>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</si>
  <si>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</si>
  <si>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</si>
  <si>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</si>
  <si>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</si>
  <si>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</si>
  <si>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</si>
  <si>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</si>
  <si>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</si>
  <si>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</si>
  <si>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</si>
  <si>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</si>
  <si>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</si>
  <si>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</si>
  <si>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</si>
  <si>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</si>
  <si>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</si>
  <si>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</si>
  <si>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</si>
  <si>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</si>
  <si>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</si>
  <si>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</si>
  <si>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</si>
  <si>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</si>
  <si>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</si>
  <si>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</si>
  <si>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</si>
  <si>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</si>
  <si>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</si>
  <si>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</si>
  <si>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</si>
  <si>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</si>
  <si>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</si>
  <si>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</si>
  <si>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</si>
  <si>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</si>
  <si>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</si>
  <si>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</si>
  <si>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</si>
  <si>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</si>
  <si>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</si>
  <si>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</si>
  <si>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</si>
  <si>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</si>
  <si>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</si>
  <si>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</si>
  <si>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</si>
  <si>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</si>
  <si>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</si>
  <si>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</si>
  <si>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</si>
  <si>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</si>
  <si>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</si>
  <si>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</si>
  <si>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</si>
  <si>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</si>
  <si>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</si>
  <si>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</si>
  <si>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</si>
  <si>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</si>
  <si>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</si>
  <si>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</si>
  <si>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</si>
  <si>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</si>
  <si>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</si>
  <si>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</si>
  <si>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</si>
  <si>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</si>
  <si>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</si>
  <si>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</si>
  <si>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</si>
  <si>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</si>
  <si>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</si>
  <si>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</si>
  <si>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</si>
  <si>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</si>
  <si>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</si>
  <si>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</si>
  <si>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</si>
  <si>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</si>
  <si>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</si>
  <si>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</si>
  <si>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</si>
  <si>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</si>
  <si>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</si>
  <si>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</si>
  <si>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</si>
  <si>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</si>
  <si>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</si>
  <si>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</si>
  <si>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</si>
  <si>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</si>
  <si>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</si>
  <si>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</si>
  <si>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</si>
  <si>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</si>
  <si>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</si>
  <si>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</si>
  <si>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</si>
  <si>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</si>
  <si>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</si>
  <si>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</si>
  <si>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</si>
  <si>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</si>
  <si>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</si>
  <si>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</si>
  <si>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</si>
  <si>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</si>
  <si>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</si>
  <si>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</si>
  <si>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</si>
  <si>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</si>
  <si>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</si>
  <si>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</si>
  <si>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</si>
  <si>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</si>
  <si>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</si>
  <si>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</si>
  <si>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</si>
  <si>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</si>
  <si>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</si>
  <si>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</si>
  <si>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</si>
  <si>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</si>
  <si>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</si>
  <si>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</si>
  <si>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</si>
  <si>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</si>
  <si>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</si>
  <si>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</si>
  <si>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</si>
  <si>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</si>
  <si>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</si>
  <si>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</si>
  <si>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</si>
  <si>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</si>
  <si>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</si>
  <si>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</si>
  <si>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</si>
  <si>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</si>
  <si>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</si>
  <si>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</si>
  <si>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</si>
  <si>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</si>
  <si>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</si>
  <si>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</si>
  <si>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</si>
  <si>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</si>
  <si>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</si>
  <si>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</si>
  <si>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</si>
  <si>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</si>
  <si>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</si>
  <si>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</si>
  <si>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</si>
  <si>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</si>
  <si>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</si>
  <si>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</si>
  <si>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</si>
  <si>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</si>
  <si>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</si>
  <si>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</si>
  <si>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</si>
  <si>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</si>
  <si>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</si>
  <si>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</si>
  <si>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</si>
  <si>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</si>
  <si>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</si>
  <si>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</si>
  <si>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</si>
  <si>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</si>
  <si>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</si>
  <si>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</si>
  <si>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</si>
  <si>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</si>
  <si>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</si>
  <si>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</si>
  <si>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</si>
  <si>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</si>
  <si>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</si>
  <si>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</si>
  <si>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</si>
  <si>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</si>
  <si>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</si>
  <si>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</si>
  <si>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</si>
  <si>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</si>
  <si>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</si>
  <si>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</si>
  <si>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</si>
  <si>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</si>
  <si>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</si>
  <si>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</si>
  <si>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</si>
  <si>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</si>
  <si>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</si>
  <si>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</si>
  <si>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</si>
  <si>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</si>
  <si>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</si>
  <si>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</si>
  <si>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</si>
  <si>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</si>
  <si>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</si>
  <si>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</si>
  <si>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</si>
  <si>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</si>
  <si>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</si>
  <si>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</si>
  <si>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</si>
  <si>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</si>
  <si>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</si>
  <si>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</si>
  <si>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</si>
  <si>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</si>
  <si>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</si>
  <si>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</si>
  <si>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</si>
  <si>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</si>
  <si>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</si>
  <si>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</si>
  <si>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</si>
  <si>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</si>
  <si>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</si>
  <si>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</si>
  <si>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</si>
  <si>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</si>
  <si>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</si>
  <si>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</si>
  <si>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</si>
  <si>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</si>
  <si>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</si>
  <si>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</si>
  <si>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</si>
  <si>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</si>
  <si>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</si>
  <si>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</si>
  <si>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</si>
  <si>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</si>
  <si>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</si>
  <si>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</si>
  <si>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</si>
  <si>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</si>
  <si>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</si>
  <si>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</si>
  <si>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</si>
  <si>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</si>
  <si>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</si>
  <si>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</si>
  <si>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</si>
  <si>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</si>
  <si>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</si>
  <si>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</si>
  <si>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</si>
  <si>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</si>
  <si>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</si>
  <si>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</si>
  <si>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</si>
  <si>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</si>
  <si>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</si>
  <si>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</si>
  <si>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</si>
  <si>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</si>
  <si>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</si>
  <si>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</si>
  <si>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</si>
  <si>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</si>
  <si>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</si>
  <si>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</si>
  <si>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</si>
  <si>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</si>
  <si>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</si>
  <si>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</si>
  <si>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</si>
  <si>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</si>
  <si>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</si>
  <si>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</si>
  <si>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</si>
  <si>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</si>
  <si>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</si>
  <si>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</si>
  <si>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</si>
  <si>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</si>
  <si>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</si>
  <si>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</si>
  <si>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</si>
  <si>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</si>
  <si>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</si>
  <si>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</si>
  <si>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</si>
  <si>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</si>
  <si>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</si>
  <si>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</si>
  <si>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</si>
  <si>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</si>
  <si>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</si>
  <si>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</si>
  <si>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</si>
  <si>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</si>
  <si>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</si>
  <si>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</si>
  <si>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</si>
  <si>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</si>
  <si>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</si>
  <si>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</si>
  <si>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</si>
  <si>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</si>
  <si>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</si>
  <si>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</si>
  <si>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</si>
  <si>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</si>
  <si>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</si>
  <si>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</si>
  <si>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</si>
  <si>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</si>
  <si>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</si>
  <si>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</si>
  <si>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</si>
  <si>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</si>
  <si>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</si>
  <si>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</si>
  <si>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</si>
  <si>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</si>
  <si>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</si>
  <si>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</si>
  <si>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</si>
  <si>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</si>
  <si>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</si>
  <si>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</si>
  <si>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</si>
  <si>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</si>
  <si>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</si>
  <si>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</si>
  <si>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</si>
  <si>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</si>
  <si>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</si>
  <si>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</si>
  <si>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</si>
  <si>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</si>
  <si>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</si>
  <si>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</si>
  <si>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</si>
  <si>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</si>
  <si>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</si>
  <si>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</si>
  <si>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</si>
  <si>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</si>
  <si>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</si>
  <si>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</si>
  <si>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</si>
  <si>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</si>
  <si>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</si>
  <si>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</si>
  <si>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</si>
  <si>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</si>
  <si>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</si>
  <si>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</si>
  <si>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</si>
  <si>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</si>
  <si>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</si>
  <si>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</si>
  <si>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</si>
  <si>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</si>
  <si>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</si>
  <si>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</si>
  <si>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</si>
  <si>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</si>
  <si>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</si>
  <si>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</si>
  <si>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</si>
  <si>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</si>
  <si>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</si>
  <si>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</si>
  <si>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</si>
  <si>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</si>
  <si>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</si>
  <si>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</si>
  <si>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</si>
  <si>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</si>
  <si>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</si>
  <si>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</si>
  <si>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</si>
  <si>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</si>
  <si>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</si>
  <si>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</si>
  <si>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</si>
  <si>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</si>
  <si>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</si>
  <si>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</si>
  <si>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</si>
  <si>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</si>
  <si>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</si>
  <si>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</si>
  <si>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</si>
  <si>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</si>
  <si>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</si>
  <si>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</si>
  <si>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</si>
  <si>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</si>
  <si>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</si>
  <si>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</si>
  <si>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</si>
  <si>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</si>
  <si>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</si>
  <si>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</si>
  <si>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</si>
  <si>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</si>
  <si>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</si>
  <si>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</si>
  <si>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</si>
  <si>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</si>
  <si>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</si>
  <si>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</si>
  <si>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</si>
  <si>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</si>
  <si>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</si>
  <si>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</si>
  <si>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</si>
  <si>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</si>
  <si>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</si>
  <si>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</si>
  <si>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</si>
  <si>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</si>
  <si>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</si>
  <si>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</si>
  <si>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</si>
  <si>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</si>
  <si>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</si>
  <si>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</si>
  <si>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</si>
  <si>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</si>
  <si>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</si>
  <si>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</si>
  <si>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</si>
  <si>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</si>
  <si>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</si>
  <si>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</si>
  <si>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</si>
  <si>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</si>
  <si>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</si>
  <si>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</si>
  <si>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</si>
  <si>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</si>
  <si>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</si>
  <si>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</si>
  <si>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</si>
  <si>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</si>
  <si>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</si>
  <si>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</si>
  <si>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</si>
  <si>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</si>
  <si>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</si>
  <si>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</si>
  <si>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</si>
  <si>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</si>
  <si>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</si>
  <si>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</si>
  <si>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</si>
  <si>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</si>
  <si>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</si>
  <si>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</si>
  <si>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</si>
  <si>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</si>
  <si>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</si>
  <si>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</si>
  <si>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</si>
  <si>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</si>
  <si>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</si>
  <si>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</si>
  <si>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</si>
  <si>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</si>
  <si>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</si>
  <si>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</si>
  <si>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</si>
  <si>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</si>
  <si>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</si>
  <si>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</si>
  <si>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</si>
  <si>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</si>
  <si>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</si>
  <si>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</si>
  <si>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</si>
  <si>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</si>
  <si>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</si>
  <si>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</si>
  <si>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</si>
  <si>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</si>
  <si>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</si>
  <si>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</si>
  <si>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</si>
  <si>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</si>
  <si>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</si>
  <si>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</si>
  <si>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</si>
  <si>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</si>
  <si>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</si>
  <si>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</si>
  <si>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</si>
  <si>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</si>
  <si>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</si>
  <si>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</si>
  <si>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</si>
  <si>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</si>
  <si>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</si>
  <si>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</si>
  <si>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</si>
  <si>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</si>
  <si>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</si>
  <si>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</si>
  <si>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</si>
  <si>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</si>
  <si>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</si>
  <si>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</si>
  <si>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</si>
  <si>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</si>
  <si>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</si>
  <si>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</si>
  <si>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</si>
  <si>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</si>
  <si>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</si>
  <si>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</si>
  <si>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</si>
  <si>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</si>
  <si>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</si>
  <si>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</si>
  <si>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</si>
  <si>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</si>
  <si>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</si>
  <si>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</si>
  <si>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</si>
  <si>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</si>
  <si>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</si>
  <si>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</si>
  <si>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</si>
  <si>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</si>
  <si>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</si>
  <si>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</si>
  <si>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</si>
  <si>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</si>
  <si>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</si>
  <si>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</si>
  <si>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</si>
  <si>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</si>
  <si>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</si>
  <si>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</si>
  <si>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</si>
  <si>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</si>
  <si>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</si>
  <si>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</si>
  <si>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</si>
  <si>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</si>
  <si>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</si>
  <si>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ZBM-ZSU</t>
  </si>
  <si>
    <t>K57ZHO/ZSU2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</si>
  <si>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</si>
  <si>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</si>
  <si>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</si>
  <si>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</si>
  <si>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</si>
  <si>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Descarga de dormentes km190+00 (40min) e descarga de jacaré km167+500 (20min)</t>
  </si>
  <si>
    <t>ZKEZGA-ZEV</t>
  </si>
  <si>
    <t>ZKEZGAZEV</t>
  </si>
  <si>
    <t>ZWWZKW</t>
  </si>
  <si>
    <t>Bloco V89 + Substituição de trilho</t>
  </si>
  <si>
    <t>ZKW-ZEM</t>
  </si>
  <si>
    <t>ZKWZEM</t>
  </si>
  <si>
    <t>Deslocamento de ZKW para ZEM, condicionado a liberação do W97 de ZEM)</t>
  </si>
  <si>
    <t>Deslocamento de ZEM para ZEV (antes da partida de ZEM, necessário realizar MNB, tempo de MNB 2h30 entre ZEM-1 e ZEM1301 )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</si>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</sst>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44" headerRowBorderDxfId="142" tableBorderDxfId="143">
  <autoFilter ref="A5:BS1001" xr:uid="{00000000-0009-0000-0100-000004000000}">
    <filterColumn colId="1">
      <filters>
        <dateGroupItem year="2026" month="2" day="23" dateTimeGrouping="day"/>
      </filters>
    </filterColumn>
  </autoFilter>
  <tableColumns count="71">
    <tableColumn id="72" xr3:uid="{4C32669F-915F-418F-8208-B8790655296E}" name="CHAVE" dataDxfId="140" totalsRowDxfId="141">
      <calculatedColumnFormula>D6&amp;B6</calculatedColumnFormula>
    </tableColumn>
    <tableColumn id="2" xr3:uid="{00000000-0010-0000-0000-000002000000}" name="DATA" dataDxfId="138" totalsRowDxfId="139"/>
    <tableColumn id="3" xr3:uid="{00000000-0010-0000-0000-000003000000}" name="Semana" dataDxfId="136" totalsRowDxfId="137">
      <calculatedColumnFormula>IF(BS_CONTROLE[[#This Row],[DATA]]="","",WEEKNUM(BS_CONTROLE[[#This Row],[DATA]]))</calculatedColumnFormula>
    </tableColumn>
    <tableColumn id="4" xr3:uid="{00000000-0010-0000-0000-000004000000}" name="ATIVO" dataDxfId="134" totalsRowDxfId="135"/>
    <tableColumn id="5" xr3:uid="{00000000-0010-0000-0000-000005000000}" name="*1" dataDxfId="132" totalsRowDxfId="133"/>
    <tableColumn id="6" xr3:uid="{00000000-0010-0000-0000-000006000000}" name="Atividade" dataDxfId="130" totalsRowDxfId="131"/>
    <tableColumn id="7" xr3:uid="{00000000-0010-0000-0000-000007000000}" name="Atividade - Inidicador" dataDxfId="128" totalsRowDxfId="129">
      <calculatedColumnFormula>IF(D6="","*",VLOOKUP(F6,BS_ATIVIDADE[],3,FALSE))</calculatedColumnFormula>
    </tableColumn>
    <tableColumn id="8" xr3:uid="{00000000-0010-0000-0000-000008000000}" name="Local - Partida" dataDxfId="126" totalsRowDxfId="127"/>
    <tableColumn id="9" xr3:uid="{00000000-0010-0000-0000-000009000000}" name="Local - Encerramento" dataDxfId="124" totalsRowDxfId="125"/>
    <tableColumn id="10" xr3:uid="{00000000-0010-0000-0000-00000A000000}" name="SUB" dataDxfId="122" totalsRowDxfId="123"/>
    <tableColumn id="11" xr3:uid="{00000000-0010-0000-0000-00000B000000}" name="KM - Inicio" dataDxfId="120" totalsRowDxfId="121"/>
    <tableColumn id="1" xr3:uid="{C7F06401-41AF-4331-BB80-3C6D59482EE8}" name="KM - Fim" dataDxfId="118" totalsRowDxfId="119"/>
    <tableColumn id="12" xr3:uid="{76343A4E-8303-406A-A5E0-63C7260A4A57}" name="Entre - Estações" dataDxfId="116" totalsRowDxfId="11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14" totalsRowDxfId="11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12" totalsRowDxfId="113"/>
    <tableColumn id="15" xr3:uid="{33FDE85D-8E68-459E-9FE7-0EC00F7BB747}" name="Duração" dataDxfId="110" totalsRowDxfId="111"/>
    <tableColumn id="16" xr3:uid="{5C6D7FBC-92B6-46A4-952F-F7FE21C5BAA7}" name="Quantidade" dataDxfId="108" totalsRowDxfId="109"/>
    <tableColumn id="17" xr3:uid="{FDC11720-3C12-439D-8EC7-6DAF9C0D6B39}" name="Unidade" dataDxfId="106" totalsRowDxfId="107">
      <calculatedColumnFormula>IFERROR(_xlfn.XLOOKUP(F6, BS_ATIVIDADE[ATIVIDADE],BS_ATIVIDADE[UNIDADE] ), "*")</calculatedColumnFormula>
    </tableColumn>
    <tableColumn id="18" xr3:uid="{BCA0A499-2094-4532-8014-368D28606E5D}" name="Gerência da Via" dataDxfId="104" totalsRowDxfId="10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02" totalsRowDxfId="10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0" totalsRowDxfId="10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98" totalsRowDxfId="99"/>
    <tableColumn id="22" xr3:uid="{DFEF78AE-8B53-46F3-AD03-3454DEDF087B}" name="Detalhe Programação" dataDxfId="96" totalsRowDxfId="97"/>
    <tableColumn id="23" xr3:uid="{39DF46A7-1E47-4884-ABDD-716038B81A14}" name="Programar para D+1" dataDxfId="94" totalsRowDxfId="95"/>
    <tableColumn id="24" xr3:uid="{245F036B-10DA-4ECA-BA94-26A5344CCEF3}" name="Confirmação programação" dataDxfId="92" totalsRowDxfId="93"/>
    <tableColumn id="25" xr3:uid="{43CCFA80-7132-4F4A-8A15-E043D2AA3648}" name="Prioridade" dataDxfId="90" totalsRowDxfId="91"/>
    <tableColumn id="26" xr3:uid="{C5042D0A-DA7E-4290-88CD-6D651BF5BEB5}" name="Qtd. Maquinista" dataDxfId="88" totalsRowDxfId="89"/>
    <tableColumn id="27" xr3:uid="{4977DF68-3EA2-4E6D-8EED-4E1766FA0BDF}" name="Tipo de Maquinista (Fixo / Escala)" dataDxfId="86" totalsRowDxfId="87"/>
    <tableColumn id="28" xr3:uid="{40443B6B-4B81-4B55-9EBE-B8D715EDB76F}" name="Tipo de Acionamento" dataDxfId="84" totalsRowDxfId="85"/>
    <tableColumn id="29" xr3:uid="{DEC4448E-539E-49B8-9E1E-5E9A707FB043}" name="Apresentação no lastro" dataDxfId="82" totalsRowDxfId="83"/>
    <tableColumn id="30" xr3:uid="{266EF831-EF58-44E8-A9E8-B5C97D21C3C6}" name="Ativo - 1" dataDxfId="80" totalsRowDxfId="81"/>
    <tableColumn id="31" xr3:uid="{02BB01E5-1025-4457-B4F3-F7C5C1CF4919}" name="Ativo - 2" dataDxfId="78" totalsRowDxfId="79"/>
    <tableColumn id="32" xr3:uid="{2359D120-CF87-470E-BAD2-D1ABC1F8F01D}" name="Vagões - Qtd." dataDxfId="76" totalsRowDxfId="77"/>
    <tableColumn id="33" xr3:uid="{1DC49078-C2FE-4DE4-BFA0-B33AE792D6A7}" name="*2" dataDxfId="74" totalsRowDxfId="75"/>
    <tableColumn id="34" xr3:uid="{C93EF654-9A3E-4569-81F7-89312CC7A716}" name="Atividade_1" dataDxfId="72" totalsRowDxfId="73">
      <calculatedColumnFormula>IF(BS_CONTROLE[[#This Row],[Atividade]]=0, "-", BS_CONTROLE[[#This Row],[Atividade]])</calculatedColumnFormula>
    </tableColumn>
    <tableColumn id="35" xr3:uid="{13AA732C-7335-4765-A3EC-1E50DD6899D8}" name="Atividade - PDM" dataDxfId="70" totalsRowDxfId="71">
      <calculatedColumnFormula>IF(BS_CONTROLE[[#This Row],[Atividade]]=0, "-", BS_CONTROLE[[#This Row],[Atividade]])</calculatedColumnFormula>
    </tableColumn>
    <tableColumn id="36" xr3:uid="{975A61B5-48DD-4EFF-B298-0AB5FCA15C43}" name="Local - Partida_2" dataDxfId="68" totalsRowDxfId="69">
      <calculatedColumnFormula>BS_CONTROLE[[#This Row],[Local - Partida]]</calculatedColumnFormula>
    </tableColumn>
    <tableColumn id="37" xr3:uid="{1BFA56E4-5E40-4E67-8394-2CF70076D606}" name="Local - Encerramento_3" dataDxfId="66" totalsRowDxfId="67">
      <calculatedColumnFormula>BS_CONTROLE[[#This Row],[Local - Encerramento]]</calculatedColumnFormula>
    </tableColumn>
    <tableColumn id="38" xr3:uid="{597423BA-A250-4C17-8F08-3835086A3D8D}" name="Entre-Locais" dataDxfId="64" totalsRowDxfId="65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62" totalsRowDxfId="63">
      <calculatedColumnFormula>IF(BS_CONTROLE[[#This Row],[SB]]=0, "-", BS_CONTROLE[[#This Row],[SB]])</calculatedColumnFormula>
    </tableColumn>
    <tableColumn id="40" xr3:uid="{71B9CC3C-5485-42B7-BDDD-9F720723C800}" name="SUB_5" dataDxfId="60" totalsRowDxfId="61">
      <calculatedColumnFormula>IF(BS_CONTROLE[[#This Row],[SUB]]=0, "-", BS_CONTROLE[[#This Row],[SUB]])</calculatedColumnFormula>
    </tableColumn>
    <tableColumn id="41" xr3:uid="{867F05E8-1DE4-4D7E-B28E-B463B0A69499}" name="KM - ínicio" dataDxfId="58" totalsRowDxfId="59">
      <calculatedColumnFormula>BS_CONTROLE[[#This Row],[KM - Inicio]]</calculatedColumnFormula>
    </tableColumn>
    <tableColumn id="42" xr3:uid="{000C4364-E0CB-4882-8FF0-8715A3D48779}" name="KM - Fim_6" dataDxfId="56" totalsRowDxfId="57">
      <calculatedColumnFormula>BS_CONTROLE[[#This Row],[KM - Inicio]]</calculatedColumnFormula>
    </tableColumn>
    <tableColumn id="43" xr3:uid="{E540CEE7-EA89-4175-8CE8-06DCA966F0C4}" name="HR Turma Pronta" dataDxfId="54" totalsRowDxfId="55"/>
    <tableColumn id="44" xr3:uid="{AF9FE2CF-EA53-4EA6-BCB4-7653603E0E96}" name="Inicio" dataDxfId="52" totalsRowDxfId="53"/>
    <tableColumn id="45" xr3:uid="{DEA98FA4-83FF-403C-AD00-DB19A1CC78ED}" name="Fim" dataDxfId="50" totalsRowDxfId="51"/>
    <tableColumn id="46" xr3:uid="{10653B1A-1982-454F-A553-9616E15464C8}" name="Inicio_7" dataDxfId="48" totalsRowDxfId="49"/>
    <tableColumn id="47" xr3:uid="{F5C6424F-7AEB-44E1-B16E-541B0A53E35B}" name="Fim_8" dataDxfId="46" totalsRowDxfId="47"/>
    <tableColumn id="48" xr3:uid="{6A1B9BFF-9282-4E93-9D60-E071C1327C22}" name="Inicio_9" dataDxfId="44" totalsRowDxfId="45"/>
    <tableColumn id="49" xr3:uid="{78E0A021-73C3-4449-BF9A-482D768E2AFE}" name="Fim_10" dataDxfId="42" totalsRowDxfId="43"/>
    <tableColumn id="51" xr3:uid="{BF669238-A66A-43C9-BBE9-ACDBDC8EC7DE}" name="TOTAL" dataDxfId="40" totalsRowDxfId="41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38" totalsRowDxfId="39"/>
    <tableColumn id="53" xr3:uid="{EE26E0DD-9239-42CC-BA39-4D84DC2571C5}" name="Quantidade_11" dataDxfId="36" totalsRowDxfId="37"/>
    <tableColumn id="54" xr3:uid="{A63BC761-A40B-4AA9-8EA2-76C64BB8A732}" name="Unidade_12" dataDxfId="34" totalsRowDxfId="35">
      <calculatedColumnFormula>IFERROR(_xlfn.XLOOKUP(AI6, BS_ATIVIDADE[ATIVIDADE],BS_ATIVIDADE[UNIDADE] ), "*")</calculatedColumnFormula>
    </tableColumn>
    <tableColumn id="55" xr3:uid="{6294D8C1-F9E4-493A-97D0-65FF08E013D6}" name="Gerência da Via_13" dataDxfId="32" totalsRowDxfId="3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0" totalsRowDxfId="3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28" totalsRowDxfId="2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26" totalsRowDxfId="27">
      <calculatedColumnFormula>BS_CONTROLE[[#This Row],[Responsavel pelo boletim]]</calculatedColumnFormula>
    </tableColumn>
    <tableColumn id="59" xr3:uid="{4B29D78D-24EC-401C-B279-B65BE6BA6255}" name="*3" dataDxfId="24" totalsRowDxfId="25"/>
    <tableColumn id="60" xr3:uid="{DAC26825-9FA1-4182-AA00-475D48F25A21}" name="Status" dataDxfId="22" totalsRowDxfId="23"/>
    <tableColumn id="61" xr3:uid="{42B5D7A2-FBA4-4BBD-8715-40039A226A66}" name="Prévia CCO 22h" dataDxfId="20" totalsRowDxfId="21"/>
    <tableColumn id="62" xr3:uid="{737F0119-536C-414B-8430-4214B662E168}" name="Prévia - 1" dataDxfId="18" totalsRowDxfId="19"/>
    <tableColumn id="63" xr3:uid="{27AD3CF7-9F49-43C1-BD63-BB3C5F7FEDDB}" name="Prévia - 2" dataDxfId="16" totalsRowDxfId="17"/>
    <tableColumn id="64" xr3:uid="{13100C32-E290-4E78-87B6-741D95B35692}" name="*4" dataDxfId="14" totalsRowDxfId="15"/>
    <tableColumn id="65" xr3:uid="{392D63DB-96D4-4E1D-9D92-5D352405C549}" name="Responsabilidade" dataDxfId="12" totalsRowDxfId="13"/>
    <tableColumn id="66" xr3:uid="{264A337A-656E-4AB5-A62D-3E1A9FC526BB}" name="Fechamento - Impacto" dataDxfId="10" totalsRowDxfId="11"/>
    <tableColumn id="67" xr3:uid="{4AF2C7AC-8C33-484A-818B-A9A44D3CC0F4}" name="Detalhe - Fechamento" dataDxfId="8" totalsRowDxfId="9"/>
    <tableColumn id="68" xr3:uid="{E3163C0C-0E81-4F0E-A6B9-A4416B92B441}" name="Justificativa" dataDxfId="6" totalsRowDxfId="7"/>
    <tableColumn id="69" xr3:uid="{2222D2A7-6A01-477C-AD01-7EBA230752CB}" name="Analise Prévia" dataDxfId="4" totalsRowDxfId="5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" totalsRowDxfId="3">
      <calculatedColumnFormula>IF(OR(B6="",F6=""),"*",AY6/P6)</calculatedColumnFormula>
    </tableColumn>
    <tableColumn id="71" xr3:uid="{8CE16E77-292F-44A4-B1F7-4C7E8519168F}" name="QTD" dataDxfId="0" totalsRowDxfId="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0" t="s">
        <v>953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56" t="s">
        <v>954</v>
      </c>
      <c r="C4" s="156" t="s">
        <v>955</v>
      </c>
      <c r="D4" s="156" t="s">
        <v>956</v>
      </c>
      <c r="E4" s="156" t="s">
        <v>957</v>
      </c>
      <c r="F4" s="156" t="s">
        <v>4</v>
      </c>
      <c r="G4" s="156" t="s">
        <v>958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959</v>
      </c>
      <c r="C6" s="157">
        <v>407867</v>
      </c>
      <c r="D6" s="157" t="s">
        <v>960</v>
      </c>
      <c r="E6" s="157" t="s">
        <v>826</v>
      </c>
      <c r="F6" s="157" t="s">
        <v>961</v>
      </c>
      <c r="G6" s="158"/>
    </row>
    <row r="7" spans="2:7">
      <c r="B7" s="177" t="s">
        <v>962</v>
      </c>
      <c r="C7" s="177">
        <v>293644</v>
      </c>
      <c r="D7" s="177" t="s">
        <v>963</v>
      </c>
      <c r="E7" s="177" t="s">
        <v>826</v>
      </c>
      <c r="F7" s="177" t="s">
        <v>961</v>
      </c>
      <c r="G7" s="178" t="s">
        <v>964</v>
      </c>
    </row>
    <row r="8" spans="2:7">
      <c r="B8" s="157" t="s">
        <v>965</v>
      </c>
      <c r="C8" s="157">
        <v>256790</v>
      </c>
      <c r="D8" s="157" t="s">
        <v>966</v>
      </c>
      <c r="E8" s="157" t="s">
        <v>827</v>
      </c>
      <c r="F8" s="157" t="s">
        <v>967</v>
      </c>
      <c r="G8" s="158">
        <v>46357</v>
      </c>
    </row>
    <row r="9" spans="2:7" ht="29.25">
      <c r="B9" s="157" t="s">
        <v>968</v>
      </c>
      <c r="C9" s="157"/>
      <c r="D9" s="157"/>
      <c r="E9" s="157" t="s">
        <v>827</v>
      </c>
      <c r="F9" s="157" t="s">
        <v>967</v>
      </c>
      <c r="G9" s="158" t="s">
        <v>969</v>
      </c>
    </row>
    <row r="10" spans="2:7">
      <c r="B10" s="157" t="s">
        <v>970</v>
      </c>
      <c r="C10" s="157">
        <v>265193</v>
      </c>
      <c r="D10" s="157" t="s">
        <v>971</v>
      </c>
      <c r="E10" s="157" t="s">
        <v>828</v>
      </c>
      <c r="F10" s="157" t="s">
        <v>54</v>
      </c>
      <c r="G10" s="157" t="s">
        <v>972</v>
      </c>
    </row>
    <row r="11" spans="2:7">
      <c r="B11" s="157" t="s">
        <v>973</v>
      </c>
      <c r="C11" s="157">
        <v>293716</v>
      </c>
      <c r="D11" s="157" t="s">
        <v>974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975</v>
      </c>
      <c r="C12" s="157">
        <v>257258</v>
      </c>
      <c r="D12" s="157" t="s">
        <v>976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977</v>
      </c>
      <c r="C13" s="157">
        <v>371147</v>
      </c>
      <c r="D13" s="157" t="s">
        <v>978</v>
      </c>
      <c r="E13" s="157" t="s">
        <v>829</v>
      </c>
      <c r="F13" s="157" t="s">
        <v>71</v>
      </c>
      <c r="G13" s="157" t="s">
        <v>972</v>
      </c>
    </row>
    <row r="14" spans="2:7">
      <c r="B14" s="157" t="s">
        <v>979</v>
      </c>
      <c r="C14" s="157">
        <v>259230</v>
      </c>
      <c r="D14" s="157" t="s">
        <v>980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981</v>
      </c>
      <c r="C15" s="157">
        <v>370705</v>
      </c>
      <c r="D15" s="157"/>
      <c r="E15" s="157" t="s">
        <v>829</v>
      </c>
      <c r="F15" s="157" t="s">
        <v>71</v>
      </c>
      <c r="G15" s="157" t="s">
        <v>972</v>
      </c>
    </row>
    <row r="16" spans="2:7" ht="29.25">
      <c r="B16" s="157" t="s">
        <v>982</v>
      </c>
      <c r="C16" s="157">
        <v>258542</v>
      </c>
      <c r="D16" s="157" t="s">
        <v>983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984</v>
      </c>
      <c r="C17" s="157">
        <v>257050</v>
      </c>
      <c r="D17" s="157" t="s">
        <v>985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986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59" t="s">
        <v>686</v>
      </c>
      <c r="C4" s="159" t="s">
        <v>987</v>
      </c>
      <c r="D4" s="159" t="s">
        <v>988</v>
      </c>
      <c r="E4" s="159" t="s">
        <v>989</v>
      </c>
      <c r="F4" s="156" t="s">
        <v>990</v>
      </c>
      <c r="G4" s="159" t="s">
        <v>991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992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993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992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8000</v>
      </c>
      <c r="F9" s="194" t="s">
        <v>992</v>
      </c>
      <c r="G9" s="192" t="s">
        <v>994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992</v>
      </c>
      <c r="G10" s="162"/>
    </row>
    <row r="11" spans="2:7" ht="19.5" customHeight="1">
      <c r="B11" s="162" t="s">
        <v>995</v>
      </c>
      <c r="C11" s="162">
        <v>9038</v>
      </c>
      <c r="D11" s="163">
        <v>46076</v>
      </c>
      <c r="E11" s="162">
        <v>8698</v>
      </c>
      <c r="F11" s="164" t="s">
        <v>996</v>
      </c>
      <c r="G11" s="162"/>
    </row>
    <row r="12" spans="2:7" ht="19.5" customHeight="1">
      <c r="B12" s="162" t="s">
        <v>752</v>
      </c>
      <c r="C12" s="162" t="s">
        <v>997</v>
      </c>
      <c r="D12" s="163">
        <v>46066</v>
      </c>
      <c r="E12" s="162">
        <v>9500</v>
      </c>
      <c r="F12" s="164" t="s">
        <v>998</v>
      </c>
      <c r="G12" s="162"/>
    </row>
    <row r="13" spans="2:7" ht="19.5" customHeight="1">
      <c r="B13" s="162" t="s">
        <v>752</v>
      </c>
      <c r="C13" s="162" t="s">
        <v>999</v>
      </c>
      <c r="D13" s="163">
        <v>46066</v>
      </c>
      <c r="E13" s="162">
        <v>10500</v>
      </c>
      <c r="F13" s="164" t="s">
        <v>998</v>
      </c>
      <c r="G13" s="162"/>
    </row>
    <row r="14" spans="2:7" ht="19.5" customHeight="1">
      <c r="B14" s="162" t="s">
        <v>752</v>
      </c>
      <c r="C14" s="162" t="s">
        <v>1000</v>
      </c>
      <c r="D14" s="163">
        <v>46066</v>
      </c>
      <c r="E14" s="162">
        <v>9000</v>
      </c>
      <c r="F14" s="164" t="s">
        <v>998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13" t="s">
        <v>1001</v>
      </c>
      <c r="D5" s="214"/>
      <c r="E5" s="214"/>
      <c r="F5" s="214"/>
      <c r="G5" s="214"/>
      <c r="H5" s="214"/>
      <c r="I5" s="214"/>
      <c r="J5" s="215"/>
      <c r="K5" s="216" t="s">
        <v>1002</v>
      </c>
      <c r="L5" s="217"/>
      <c r="M5" s="217"/>
      <c r="N5" s="217"/>
      <c r="O5" s="218" t="s">
        <v>1003</v>
      </c>
      <c r="P5" s="219"/>
    </row>
    <row r="6" spans="1:16" s="73" customFormat="1" ht="15" customHeight="1">
      <c r="A6" s="65" t="s">
        <v>1004</v>
      </c>
      <c r="B6" s="74" t="s">
        <v>1005</v>
      </c>
      <c r="C6" s="75" t="s">
        <v>1006</v>
      </c>
      <c r="D6" s="76" t="s">
        <v>1007</v>
      </c>
      <c r="E6" s="75" t="s">
        <v>1008</v>
      </c>
      <c r="F6" s="75" t="s">
        <v>1009</v>
      </c>
      <c r="G6" s="75" t="s">
        <v>1010</v>
      </c>
      <c r="H6" s="114" t="s">
        <v>611</v>
      </c>
      <c r="I6" s="77" t="s">
        <v>1011</v>
      </c>
      <c r="J6" s="77" t="s">
        <v>1012</v>
      </c>
      <c r="K6" s="78" t="s">
        <v>1009</v>
      </c>
      <c r="L6" s="78" t="s">
        <v>1013</v>
      </c>
      <c r="M6" s="79" t="s">
        <v>611</v>
      </c>
      <c r="N6" s="80" t="s">
        <v>1010</v>
      </c>
      <c r="O6" s="154" t="s">
        <v>1014</v>
      </c>
      <c r="P6" s="132" t="s">
        <v>1015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ZAC-S</v>
      </c>
      <c r="M605" s="82">
        <f>IF(SP_SUL!AP605="","*",SP_SUL!AP605)</f>
        <v>77.212999999999994</v>
      </c>
      <c r="N605" s="82" t="str">
        <f>IF(SP_SUL!AM605="","*",SP_SUL!AM605)</f>
        <v>ZAC-S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IF(SP_SUL!B606="","*",SP_SUL!B606)</f>
        <v>46077</v>
      </c>
      <c r="B606" s="82" t="str">
        <f>IF(SP_SUL!X606="","*",SP_SUL!X606)</f>
        <v>Contrato</v>
      </c>
      <c r="C606" s="82" t="str">
        <f>IF(SP_SUL!S606="","*",SP_SUL!S606)</f>
        <v>SP SUL</v>
      </c>
      <c r="D606" s="82" t="str">
        <f>IF(SP_SUL!T606="","*",SP_SUL!T606)</f>
        <v>ZBV-ZRX</v>
      </c>
      <c r="E606" s="82" t="str">
        <f>IF(SP_SUL!D606="","*",SP_SUL!D606)</f>
        <v>E42</v>
      </c>
      <c r="F606" s="82" t="str">
        <f>IF(SP_SUL!H606="","*",SP_SUL!H606)</f>
        <v>ZBV3</v>
      </c>
      <c r="G606" s="82" t="str">
        <f>IF(SP_SUL!M606="","*",SP_SUL!M606)</f>
        <v>ZBM-ZSU</v>
      </c>
      <c r="H606" s="115">
        <f>IF(SP_SUL!K606="","*",SP_SUL!K606)</f>
        <v>57.484000000000002</v>
      </c>
      <c r="I606" s="112">
        <f>IF(SP_SUL!O606="","*",SP_SUL!O606)</f>
        <v>0.41666666666666669</v>
      </c>
      <c r="J606" s="112">
        <f>IF(SP_SUL!P606="","*",SP_SUL!P606)</f>
        <v>0.16666666666666666</v>
      </c>
      <c r="K606" s="82" t="str">
        <f>IF(SP_SUL!AK606="","*",SP_SUL!AK606)</f>
        <v>ZBV3</v>
      </c>
      <c r="L606" s="82" t="str">
        <f>IF(SP_SUL!AM606="","*",SP_SUL!AM606)</f>
        <v>ZBM-ZSU</v>
      </c>
      <c r="M606" s="82">
        <f>IF(SP_SUL!AP606="","*",SP_SUL!AP606)</f>
        <v>57.484000000000002</v>
      </c>
      <c r="N606" s="82" t="str">
        <f>IF(SP_SUL!AM606="","*",SP_SUL!AM606)</f>
        <v>ZBM-ZSU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>
        <f>IF(SP_SUL!B607="","*",SP_SUL!B607)</f>
        <v>46077</v>
      </c>
      <c r="B607" s="82" t="str">
        <f>IF(SP_SUL!X607="","*",SP_SUL!X607)</f>
        <v>Contrato</v>
      </c>
      <c r="C607" s="82" t="str">
        <f>IF(SP_SUL!S607="","*",SP_SUL!S607)</f>
        <v>SP SUL</v>
      </c>
      <c r="D607" s="82" t="str">
        <f>IF(SP_SUL!T607="","*",SP_SUL!T607)</f>
        <v>ZBV-ZKE</v>
      </c>
      <c r="E607" s="82" t="str">
        <f>IF(SP_SUL!D607="","*",SP_SUL!D607)</f>
        <v>A74</v>
      </c>
      <c r="F607" s="82" t="str">
        <f>IF(SP_SUL!H607="","*",SP_SUL!H607)</f>
        <v>ZBVZQB</v>
      </c>
      <c r="G607" s="82" t="str">
        <f>IF(SP_SUL!M607="","*",SP_SUL!M607)</f>
        <v>ZQBZBV-ZKE</v>
      </c>
      <c r="H607" s="115">
        <f>IF(SP_SUL!K607="","*",SP_SUL!K607)</f>
        <v>248</v>
      </c>
      <c r="I607" s="112">
        <f>IF(SP_SUL!O607="","*",SP_SUL!O607)</f>
        <v>0.33333333333333331</v>
      </c>
      <c r="J607" s="112">
        <f>IF(SP_SUL!P607="","*",SP_SUL!P607)</f>
        <v>4.1666666666666664E-2</v>
      </c>
      <c r="K607" s="82" t="str">
        <f>IF(SP_SUL!AK607="","*",SP_SUL!AK607)</f>
        <v>ZBVZQB</v>
      </c>
      <c r="L607" s="82" t="str">
        <f>IF(SP_SUL!AM607="","*",SP_SUL!AM607)</f>
        <v>ZQBZBV-ZKE</v>
      </c>
      <c r="M607" s="82">
        <f>IF(SP_SUL!AP607="","*",SP_SUL!AP607)</f>
        <v>248</v>
      </c>
      <c r="N607" s="82" t="str">
        <f>IF(SP_SUL!AM607="","*",SP_SUL!AM607)</f>
        <v>ZQBZBV-ZKE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>
        <f>IF(SP_SUL!B608="","*",SP_SUL!B608)</f>
        <v>46077</v>
      </c>
      <c r="B608" s="82" t="str">
        <f>IF(SP_SUL!X608="","*",SP_SUL!X608)</f>
        <v>Oportunidade</v>
      </c>
      <c r="C608" s="82" t="str">
        <f>IF(SP_SUL!S608="","*",SP_SUL!S608)</f>
        <v>SP SUL</v>
      </c>
      <c r="D608" s="82" t="str">
        <f>IF(SP_SUL!T608="","*",SP_SUL!T608)</f>
        <v>ZBV-ZKE</v>
      </c>
      <c r="E608" s="82" t="str">
        <f>IF(SP_SUL!D608="","*",SP_SUL!D608)</f>
        <v>DANIEL (TP-647)</v>
      </c>
      <c r="F608" s="82" t="str">
        <f>IF(SP_SUL!H608="","*",SP_SUL!H608)</f>
        <v>-</v>
      </c>
      <c r="G608" s="82" t="str">
        <f>IF(SP_SUL!M608="","*",SP_SUL!M608)</f>
        <v>ZST</v>
      </c>
      <c r="H608" s="115">
        <f>IF(SP_SUL!K608="","*",SP_SUL!K608)</f>
        <v>208.75</v>
      </c>
      <c r="I608" s="112">
        <f>IF(SP_SUL!O608="","*",SP_SUL!O608)</f>
        <v>0.375</v>
      </c>
      <c r="J608" s="112">
        <f>IF(SP_SUL!P608="","*",SP_SUL!P608)</f>
        <v>6.25E-2</v>
      </c>
      <c r="K608" s="82" t="str">
        <f>IF(SP_SUL!AK608="","*",SP_SUL!AK608)</f>
        <v>-</v>
      </c>
      <c r="L608" s="82" t="str">
        <f>IF(SP_SUL!AM608="","*",SP_SUL!AM608)</f>
        <v>ZST</v>
      </c>
      <c r="M608" s="82">
        <f>IF(SP_SUL!AP608="","*",SP_SUL!AP608)</f>
        <v>208.75</v>
      </c>
      <c r="N608" s="82" t="str">
        <f>IF(SP_SUL!AM608="","*",SP_SUL!AM608)</f>
        <v>ZST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>
        <f>IF(SP_SUL!B609="","*",SP_SUL!B609)</f>
        <v>46077</v>
      </c>
      <c r="B609" s="82" t="str">
        <f>IF(SP_SUL!X609="","*",SP_SUL!X609)</f>
        <v>Oportunidade</v>
      </c>
      <c r="C609" s="82" t="str">
        <f>IF(SP_SUL!S609="","*",SP_SUL!S609)</f>
        <v>SP SUL</v>
      </c>
      <c r="D609" s="82" t="str">
        <f>IF(SP_SUL!T609="","*",SP_SUL!T609)</f>
        <v>ZBV-ZKE</v>
      </c>
      <c r="E609" s="82" t="str">
        <f>IF(SP_SUL!D609="","*",SP_SUL!D609)</f>
        <v>V93</v>
      </c>
      <c r="F609" s="82" t="str">
        <f>IF(SP_SUL!H609="","*",SP_SUL!H609)</f>
        <v>ZYU1</v>
      </c>
      <c r="G609" s="82" t="str">
        <f>IF(SP_SUL!M609="","*",SP_SUL!M609)</f>
        <v>ZYU-ZST</v>
      </c>
      <c r="H609" s="115">
        <f>IF(SP_SUL!K609="","*",SP_SUL!K609)</f>
        <v>204.4</v>
      </c>
      <c r="I609" s="112">
        <f>IF(SP_SUL!O609="","*",SP_SUL!O609)</f>
        <v>0.41666666666666669</v>
      </c>
      <c r="J609" s="112">
        <f>IF(SP_SUL!P609="","*",SP_SUL!P609)</f>
        <v>8.3333333333333329E-2</v>
      </c>
      <c r="K609" s="82" t="str">
        <f>IF(SP_SUL!AK609="","*",SP_SUL!AK609)</f>
        <v>ZYU1</v>
      </c>
      <c r="L609" s="82" t="str">
        <f>IF(SP_SUL!AM609="","*",SP_SUL!AM609)</f>
        <v>ZYU-ZST</v>
      </c>
      <c r="M609" s="82">
        <f>IF(SP_SUL!AP609="","*",SP_SUL!AP609)</f>
        <v>204.4</v>
      </c>
      <c r="N609" s="82" t="str">
        <f>IF(SP_SUL!AM609="","*",SP_SUL!AM609)</f>
        <v>ZYU-ZST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>
        <f>IF(SP_SUL!B610="","*",SP_SUL!B610)</f>
        <v>46077</v>
      </c>
      <c r="B610" s="82" t="str">
        <f>IF(SP_SUL!X610="","*",SP_SUL!X610)</f>
        <v>Oportunidade</v>
      </c>
      <c r="C610" s="82" t="str">
        <f>IF(SP_SUL!S610="","*",SP_SUL!S610)</f>
        <v>SP SUL</v>
      </c>
      <c r="D610" s="82" t="str">
        <f>IF(SP_SUL!T610="","*",SP_SUL!T610)</f>
        <v>ZBV-ZKE</v>
      </c>
      <c r="E610" s="82" t="str">
        <f>IF(SP_SUL!D610="","*",SP_SUL!D610)</f>
        <v>ROGÉRIO (TP-730)</v>
      </c>
      <c r="F610" s="82" t="str">
        <f>IF(SP_SUL!H610="","*",SP_SUL!H610)</f>
        <v>-</v>
      </c>
      <c r="G610" s="82" t="str">
        <f>IF(SP_SUL!M610="","*",SP_SUL!M610)</f>
        <v>ZYU</v>
      </c>
      <c r="H610" s="115">
        <f>IF(SP_SUL!K610="","*",SP_SUL!K610)</f>
        <v>202</v>
      </c>
      <c r="I610" s="112">
        <f>IF(SP_SUL!O610="","*",SP_SUL!O610)</f>
        <v>0.41666666666666669</v>
      </c>
      <c r="J610" s="112">
        <f>IF(SP_SUL!P610="","*",SP_SUL!P610)</f>
        <v>8.3333333333333329E-2</v>
      </c>
      <c r="K610" s="82" t="str">
        <f>IF(SP_SUL!AK610="","*",SP_SUL!AK610)</f>
        <v>-</v>
      </c>
      <c r="L610" s="82" t="str">
        <f>IF(SP_SUL!AM610="","*",SP_SUL!AM610)</f>
        <v>ZYU</v>
      </c>
      <c r="M610" s="82">
        <f>IF(SP_SUL!AP610="","*",SP_SUL!AP610)</f>
        <v>202</v>
      </c>
      <c r="N610" s="82" t="str">
        <f>IF(SP_SUL!AM610="","*",SP_SUL!AM610)</f>
        <v>ZYU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>
        <f>IF(SP_SUL!B611="","*",SP_SUL!B611)</f>
        <v>46077</v>
      </c>
      <c r="B611" s="82" t="str">
        <f>IF(SP_SUL!X611="","*",SP_SUL!X611)</f>
        <v>Oportunidade</v>
      </c>
      <c r="C611" s="82" t="str">
        <f>IF(SP_SUL!S611="","*",SP_SUL!S611)</f>
        <v>SP SUL</v>
      </c>
      <c r="D611" s="82" t="str">
        <f>IF(SP_SUL!T611="","*",SP_SUL!T611)</f>
        <v>ZBV-ZKE</v>
      </c>
      <c r="E611" s="82" t="str">
        <f>IF(SP_SUL!D611="","*",SP_SUL!D611)</f>
        <v>W59</v>
      </c>
      <c r="F611" s="82" t="str">
        <f>IF(SP_SUL!H611="","*",SP_SUL!H611)</f>
        <v>ZYU1</v>
      </c>
      <c r="G611" s="82" t="str">
        <f>IF(SP_SUL!M611="","*",SP_SUL!M611)</f>
        <v>ZDY-ZFY</v>
      </c>
      <c r="H611" s="115">
        <f>IF(SP_SUL!K611="","*",SP_SUL!K611)</f>
        <v>190</v>
      </c>
      <c r="I611" s="112">
        <f>IF(SP_SUL!O611="","*",SP_SUL!O611)</f>
        <v>0.375</v>
      </c>
      <c r="J611" s="112">
        <f>IF(SP_SUL!P611="","*",SP_SUL!P611)</f>
        <v>4.1666666666666664E-2</v>
      </c>
      <c r="K611" s="82" t="str">
        <f>IF(SP_SUL!AK611="","*",SP_SUL!AK611)</f>
        <v>ZYU1</v>
      </c>
      <c r="L611" s="82" t="str">
        <f>IF(SP_SUL!AM611="","*",SP_SUL!AM611)</f>
        <v>ZDY-ZFY</v>
      </c>
      <c r="M611" s="82">
        <f>IF(SP_SUL!AP611="","*",SP_SUL!AP611)</f>
        <v>190</v>
      </c>
      <c r="N611" s="82" t="str">
        <f>IF(SP_SUL!AM611="","*",SP_SUL!AM611)</f>
        <v>ZDY-ZFY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Oportunidade</v>
      </c>
      <c r="C612" s="82" t="str">
        <f>IF(SP_SUL!S612="","*",SP_SUL!S612)</f>
        <v>SP SUL</v>
      </c>
      <c r="D612" s="82" t="str">
        <f>IF(SP_SUL!T612="","*",SP_SUL!T612)</f>
        <v>ZBV-ZKE</v>
      </c>
      <c r="E612" s="82" t="str">
        <f>IF(SP_SUL!D612="","*",SP_SUL!D612)</f>
        <v>ROBSON (TF-701)</v>
      </c>
      <c r="F612" s="82" t="str">
        <f>IF(SP_SUL!H612="","*",SP_SUL!H612)</f>
        <v>-</v>
      </c>
      <c r="G612" s="82" t="str">
        <f>IF(SP_SUL!M612="","*",SP_SUL!M612)</f>
        <v>ZDY-ZFY</v>
      </c>
      <c r="H612" s="115">
        <f>IF(SP_SUL!K612="","*",SP_SUL!K612)</f>
        <v>190.3</v>
      </c>
      <c r="I612" s="112">
        <f>IF(SP_SUL!O612="","*",SP_SUL!O612)</f>
        <v>0.375</v>
      </c>
      <c r="J612" s="112">
        <f>IF(SP_SUL!P612="","*",SP_SUL!P612)</f>
        <v>8.3333333333333329E-2</v>
      </c>
      <c r="K612" s="82" t="str">
        <f>IF(SP_SUL!AK612="","*",SP_SUL!AK612)</f>
        <v>-</v>
      </c>
      <c r="L612" s="82" t="str">
        <f>IF(SP_SUL!AM612="","*",SP_SUL!AM612)</f>
        <v>ZDY-ZFY</v>
      </c>
      <c r="M612" s="82">
        <f>IF(SP_SUL!AP612="","*",SP_SUL!AP612)</f>
        <v>190.3</v>
      </c>
      <c r="N612" s="82" t="str">
        <f>IF(SP_SUL!AM612="","*",SP_SUL!AM612)</f>
        <v>ZDY-ZFY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Oportunidade</v>
      </c>
      <c r="C613" s="82" t="str">
        <f>IF(SP_SUL!S613="","*",SP_SUL!S613)</f>
        <v>SP SUL</v>
      </c>
      <c r="D613" s="82" t="str">
        <f>IF(SP_SUL!T613="","*",SP_SUL!T613)</f>
        <v>ZBV-ZKE</v>
      </c>
      <c r="E613" s="82" t="str">
        <f>IF(SP_SUL!D613="","*",SP_SUL!D613)</f>
        <v>JACIANO (TF-674)</v>
      </c>
      <c r="F613" s="82" t="str">
        <f>IF(SP_SUL!H613="","*",SP_SUL!H613)</f>
        <v>-</v>
      </c>
      <c r="G613" s="82" t="str">
        <f>IF(SP_SUL!M613="","*",SP_SUL!M613)</f>
        <v>ZDY-ZFY</v>
      </c>
      <c r="H613" s="115">
        <f>IF(SP_SUL!K613="","*",SP_SUL!K613)</f>
        <v>190.3</v>
      </c>
      <c r="I613" s="112">
        <f>IF(SP_SUL!O613="","*",SP_SUL!O613)</f>
        <v>0.375</v>
      </c>
      <c r="J613" s="112">
        <f>IF(SP_SUL!P613="","*",SP_SUL!P613)</f>
        <v>8.3333333333333329E-2</v>
      </c>
      <c r="K613" s="82" t="str">
        <f>IF(SP_SUL!AK613="","*",SP_SUL!AK613)</f>
        <v>-</v>
      </c>
      <c r="L613" s="82" t="str">
        <f>IF(SP_SUL!AM613="","*",SP_SUL!AM613)</f>
        <v>ZDY-ZFY</v>
      </c>
      <c r="M613" s="82">
        <f>IF(SP_SUL!AP613="","*",SP_SUL!AP613)</f>
        <v>190.3</v>
      </c>
      <c r="N613" s="82" t="str">
        <f>IF(SP_SUL!AM613="","*",SP_SUL!AM613)</f>
        <v>ZDY-ZFY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Oportunidade</v>
      </c>
      <c r="C614" s="82" t="str">
        <f>IF(SP_SUL!S614="","*",SP_SUL!S614)</f>
        <v>SP SUL</v>
      </c>
      <c r="D614" s="82" t="str">
        <f>IF(SP_SUL!T614="","*",SP_SUL!T614)</f>
        <v>ZBV-ZKE</v>
      </c>
      <c r="E614" s="82" t="str">
        <f>IF(SP_SUL!D614="","*",SP_SUL!D614)</f>
        <v>ROBSON (TP-729)</v>
      </c>
      <c r="F614" s="82" t="str">
        <f>IF(SP_SUL!H614="","*",SP_SUL!H614)</f>
        <v>-</v>
      </c>
      <c r="G614" s="82" t="str">
        <f>IF(SP_SUL!M614="","*",SP_SUL!M614)</f>
        <v>ZDY-ZFY</v>
      </c>
      <c r="H614" s="115">
        <f>IF(SP_SUL!K614="","*",SP_SUL!K614)</f>
        <v>187.58</v>
      </c>
      <c r="I614" s="112">
        <f>IF(SP_SUL!O614="","*",SP_SUL!O614)</f>
        <v>0.375</v>
      </c>
      <c r="J614" s="112">
        <f>IF(SP_SUL!P614="","*",SP_SUL!P614)</f>
        <v>8.3333333333333329E-2</v>
      </c>
      <c r="K614" s="82" t="str">
        <f>IF(SP_SUL!AK614="","*",SP_SUL!AK614)</f>
        <v>-</v>
      </c>
      <c r="L614" s="82" t="str">
        <f>IF(SP_SUL!AM614="","*",SP_SUL!AM614)</f>
        <v>ZDY-ZFY</v>
      </c>
      <c r="M614" s="82">
        <f>IF(SP_SUL!AP614="","*",SP_SUL!AP614)</f>
        <v>187.58</v>
      </c>
      <c r="N614" s="82" t="str">
        <f>IF(SP_SUL!AM614="","*",SP_SUL!AM614)</f>
        <v>ZDY-ZFY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>
        <f>IF(SP_SUL!B615="","*",SP_SUL!B615)</f>
        <v>46077</v>
      </c>
      <c r="B615" s="82" t="str">
        <f>IF(SP_SUL!X615="","*",SP_SUL!X615)</f>
        <v>Contrato</v>
      </c>
      <c r="C615" s="82" t="str">
        <f>IF(SP_SUL!S615="","*",SP_SUL!S615)</f>
        <v>SP SUL</v>
      </c>
      <c r="D615" s="82" t="str">
        <f>IF(SP_SUL!T615="","*",SP_SUL!T615)</f>
        <v>ZKE-ZEV</v>
      </c>
      <c r="E615" s="82" t="str">
        <f>IF(SP_SUL!D615="","*",SP_SUL!D615)</f>
        <v>A84</v>
      </c>
      <c r="F615" s="82" t="str">
        <f>IF(SP_SUL!H615="","*",SP_SUL!H615)</f>
        <v>ZKEZGA</v>
      </c>
      <c r="G615" s="82" t="str">
        <f>IF(SP_SUL!M615="","*",SP_SUL!M615)</f>
        <v>ZKEZGA-ZEV</v>
      </c>
      <c r="H615" s="115">
        <f>IF(SP_SUL!K615="","*",SP_SUL!K615)</f>
        <v>76.3</v>
      </c>
      <c r="I615" s="112">
        <f>IF(SP_SUL!O615="","*",SP_SUL!O615)</f>
        <v>0.33333333333333331</v>
      </c>
      <c r="J615" s="112">
        <f>IF(SP_SUL!P615="","*",SP_SUL!P615)</f>
        <v>4.1666666666666664E-2</v>
      </c>
      <c r="K615" s="82" t="str">
        <f>IF(SP_SUL!AK615="","*",SP_SUL!AK615)</f>
        <v>ZKEZGA</v>
      </c>
      <c r="L615" s="82" t="str">
        <f>IF(SP_SUL!AM615="","*",SP_SUL!AM615)</f>
        <v>ZKEZGA-ZEV</v>
      </c>
      <c r="M615" s="82">
        <f>IF(SP_SUL!AP615="","*",SP_SUL!AP615)</f>
        <v>76.3</v>
      </c>
      <c r="N615" s="82" t="str">
        <f>IF(SP_SUL!AM615="","*",SP_SUL!AM615)</f>
        <v>ZKEZGA-ZEV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>
        <f>IF(SP_SUL!B616="","*",SP_SUL!B616)</f>
        <v>46077</v>
      </c>
      <c r="B616" s="82" t="str">
        <f>IF(SP_SUL!X616="","*",SP_SUL!X616)</f>
        <v>Contrato</v>
      </c>
      <c r="C616" s="82" t="str">
        <f>IF(SP_SUL!S616="","*",SP_SUL!S616)</f>
        <v>SP SUL</v>
      </c>
      <c r="D616" s="82" t="str">
        <f>IF(SP_SUL!T616="","*",SP_SUL!T616)</f>
        <v>ZKE-ZEV</v>
      </c>
      <c r="E616" s="82" t="str">
        <f>IF(SP_SUL!D616="","*",SP_SUL!D616)</f>
        <v>SUPER ZWW</v>
      </c>
      <c r="F616" s="82" t="str">
        <f>IF(SP_SUL!H616="","*",SP_SUL!H616)</f>
        <v>-</v>
      </c>
      <c r="G616" s="82" t="str">
        <f>IF(SP_SUL!M616="","*",SP_SUL!M616)</f>
        <v>ZWW-ZKW</v>
      </c>
      <c r="H616" s="115">
        <f>IF(SP_SUL!K616="","*",SP_SUL!K616)</f>
        <v>87.256</v>
      </c>
      <c r="I616" s="112">
        <f>IF(SP_SUL!O616="","*",SP_SUL!O616)</f>
        <v>0.41666666666666669</v>
      </c>
      <c r="J616" s="112">
        <f>IF(SP_SUL!P616="","*",SP_SUL!P616)</f>
        <v>0.125</v>
      </c>
      <c r="K616" s="82" t="str">
        <f>IF(SP_SUL!AK616="","*",SP_SUL!AK616)</f>
        <v>-</v>
      </c>
      <c r="L616" s="82" t="str">
        <f>IF(SP_SUL!AM616="","*",SP_SUL!AM616)</f>
        <v>ZWW-ZKW</v>
      </c>
      <c r="M616" s="82">
        <f>IF(SP_SUL!AP616="","*",SP_SUL!AP616)</f>
        <v>87.256</v>
      </c>
      <c r="N616" s="82" t="str">
        <f>IF(SP_SUL!AM616="","*",SP_SUL!AM616)</f>
        <v>ZWW-ZKW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>
        <f>IF(SP_SUL!B617="","*",SP_SUL!B617)</f>
        <v>46077</v>
      </c>
      <c r="B617" s="82" t="str">
        <f>IF(SP_SUL!X617="","*",SP_SUL!X617)</f>
        <v>Contrato</v>
      </c>
      <c r="C617" s="82" t="str">
        <f>IF(SP_SUL!S617="","*",SP_SUL!S617)</f>
        <v>SP SUL</v>
      </c>
      <c r="D617" s="82" t="str">
        <f>IF(SP_SUL!T617="","*",SP_SUL!T617)</f>
        <v>ZKE-ZEV</v>
      </c>
      <c r="E617" s="82" t="str">
        <f>IF(SP_SUL!D617="","*",SP_SUL!D617)</f>
        <v>EDSON (TP-780)</v>
      </c>
      <c r="F617" s="82" t="str">
        <f>IF(SP_SUL!H617="","*",SP_SUL!H617)</f>
        <v>-</v>
      </c>
      <c r="G617" s="82" t="str">
        <f>IF(SP_SUL!M617="","*",SP_SUL!M617)</f>
        <v>ZKW</v>
      </c>
      <c r="H617" s="115">
        <f>IF(SP_SUL!K617="","*",SP_SUL!K617)</f>
        <v>95.664000000000001</v>
      </c>
      <c r="I617" s="112">
        <f>IF(SP_SUL!O617="","*",SP_SUL!O617)</f>
        <v>0.41666666666666669</v>
      </c>
      <c r="J617" s="112">
        <f>IF(SP_SUL!P617="","*",SP_SUL!P617)</f>
        <v>6.9444444444444447E-4</v>
      </c>
      <c r="K617" s="82" t="str">
        <f>IF(SP_SUL!AK617="","*",SP_SUL!AK617)</f>
        <v>-</v>
      </c>
      <c r="L617" s="82" t="str">
        <f>IF(SP_SUL!AM617="","*",SP_SUL!AM617)</f>
        <v>ZKW</v>
      </c>
      <c r="M617" s="82">
        <f>IF(SP_SUL!AP617="","*",SP_SUL!AP617)</f>
        <v>95.664000000000001</v>
      </c>
      <c r="N617" s="82" t="str">
        <f>IF(SP_SUL!AM617="","*",SP_SUL!AM617)</f>
        <v>ZKW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>
        <f>IF(SP_SUL!B618="","*",SP_SUL!B618)</f>
        <v>46077</v>
      </c>
      <c r="B618" s="82" t="str">
        <f>IF(SP_SUL!X618="","*",SP_SUL!X618)</f>
        <v>Contrato</v>
      </c>
      <c r="C618" s="82" t="str">
        <f>IF(SP_SUL!S618="","*",SP_SUL!S618)</f>
        <v>SP SUL</v>
      </c>
      <c r="D618" s="82" t="str">
        <f>IF(SP_SUL!T618="","*",SP_SUL!T618)</f>
        <v>ZKE-ZEV</v>
      </c>
      <c r="E618" s="82" t="str">
        <f>IF(SP_SUL!D618="","*",SP_SUL!D618)</f>
        <v>V89</v>
      </c>
      <c r="F618" s="82" t="str">
        <f>IF(SP_SUL!H618="","*",SP_SUL!H618)</f>
        <v>102ZKW2</v>
      </c>
      <c r="G618" s="82" t="str">
        <f>IF(SP_SUL!M618="","*",SP_SUL!M618)</f>
        <v>ZWW-ZKW</v>
      </c>
      <c r="H618" s="115">
        <f>IF(SP_SUL!K618="","*",SP_SUL!K618)</f>
        <v>94.2</v>
      </c>
      <c r="I618" s="112">
        <f>IF(SP_SUL!O618="","*",SP_SUL!O618)</f>
        <v>0.40277777777777779</v>
      </c>
      <c r="J618" s="112">
        <f>IF(SP_SUL!P618="","*",SP_SUL!P618)</f>
        <v>6.9444444444444447E-4</v>
      </c>
      <c r="K618" s="82" t="str">
        <f>IF(SP_SUL!AK618="","*",SP_SUL!AK618)</f>
        <v>102ZKW2</v>
      </c>
      <c r="L618" s="82" t="str">
        <f>IF(SP_SUL!AM618="","*",SP_SUL!AM618)</f>
        <v>ZWW-ZKW</v>
      </c>
      <c r="M618" s="82">
        <f>IF(SP_SUL!AP618="","*",SP_SUL!AP618)</f>
        <v>94.2</v>
      </c>
      <c r="N618" s="82" t="str">
        <f>IF(SP_SUL!AM618="","*",SP_SUL!AM618)</f>
        <v>ZWW-ZKW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>
        <f>IF(SP_SUL!B619="","*",SP_SUL!B619)</f>
        <v>46077</v>
      </c>
      <c r="B619" s="82" t="str">
        <f>IF(SP_SUL!X619="","*",SP_SUL!X619)</f>
        <v>Oportunidade</v>
      </c>
      <c r="C619" s="82" t="str">
        <f>IF(SP_SUL!S619="","*",SP_SUL!S619)</f>
        <v>SP SUL</v>
      </c>
      <c r="D619" s="82" t="str">
        <f>IF(SP_SUL!T619="","*",SP_SUL!T619)</f>
        <v>ZKE-ZEV</v>
      </c>
      <c r="E619" s="82" t="str">
        <f>IF(SP_SUL!D619="","*",SP_SUL!D619)</f>
        <v>W60</v>
      </c>
      <c r="F619" s="82" t="str">
        <f>IF(SP_SUL!H619="","*",SP_SUL!H619)</f>
        <v>ZEM130-2</v>
      </c>
      <c r="G619" s="82" t="str">
        <f>IF(SP_SUL!M619="","*",SP_SUL!M619)</f>
        <v>ZWI-ZEM</v>
      </c>
      <c r="H619" s="115">
        <f>IF(SP_SUL!K619="","*",SP_SUL!K619)</f>
        <v>127.4</v>
      </c>
      <c r="I619" s="112">
        <f>IF(SP_SUL!O619="","*",SP_SUL!O619)</f>
        <v>0.33333333333333331</v>
      </c>
      <c r="J619" s="112">
        <f>IF(SP_SUL!P619="","*",SP_SUL!P619)</f>
        <v>8.3333333333333329E-2</v>
      </c>
      <c r="K619" s="82" t="str">
        <f>IF(SP_SUL!AK619="","*",SP_SUL!AK619)</f>
        <v>ZEM130-2</v>
      </c>
      <c r="L619" s="82" t="str">
        <f>IF(SP_SUL!AM619="","*",SP_SUL!AM619)</f>
        <v>ZWI-ZEM</v>
      </c>
      <c r="M619" s="82">
        <f>IF(SP_SUL!AP619="","*",SP_SUL!AP619)</f>
        <v>127.4</v>
      </c>
      <c r="N619" s="82" t="str">
        <f>IF(SP_SUL!AM619="","*",SP_SUL!AM619)</f>
        <v>ZWI-ZEM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>
        <f>IF(SP_SUL!B621="","*",SP_SUL!B621)</f>
        <v>46077</v>
      </c>
      <c r="B621" s="82" t="str">
        <f>IF(SP_SUL!X621="","*",SP_SUL!X621)</f>
        <v>Oportunidade</v>
      </c>
      <c r="C621" s="82" t="str">
        <f>IF(SP_SUL!S621="","*",SP_SUL!S621)</f>
        <v>SP SUL</v>
      </c>
      <c r="D621" s="82" t="str">
        <f>IF(SP_SUL!T621="","*",SP_SUL!T621)</f>
        <v>ZKE-ZEV</v>
      </c>
      <c r="E621" s="82" t="str">
        <f>IF(SP_SUL!D621="","*",SP_SUL!D621)</f>
        <v>W99</v>
      </c>
      <c r="F621" s="82" t="str">
        <f>IF(SP_SUL!H621="","*",SP_SUL!H621)</f>
        <v>102ZKW2</v>
      </c>
      <c r="G621" s="82" t="str">
        <f>IF(SP_SUL!M621="","*",SP_SUL!M621)</f>
        <v>ZKW-ZEM</v>
      </c>
      <c r="H621" s="115">
        <f>IF(SP_SUL!K621="","*",SP_SUL!K621)</f>
        <v>102</v>
      </c>
      <c r="I621" s="112">
        <f>IF(SP_SUL!O621="","*",SP_SUL!O621)</f>
        <v>0.45833333333333331</v>
      </c>
      <c r="J621" s="112">
        <f>IF(SP_SUL!P621="","*",SP_SUL!P621)</f>
        <v>4.1666666666666664E-2</v>
      </c>
      <c r="K621" s="82" t="str">
        <f>IF(SP_SUL!AK621="","*",SP_SUL!AK621)</f>
        <v>102ZKW2</v>
      </c>
      <c r="L621" s="82" t="str">
        <f>IF(SP_SUL!AM621="","*",SP_SUL!AM621)</f>
        <v>ZKW-ZEM</v>
      </c>
      <c r="M621" s="82">
        <f>IF(SP_SUL!AP621="","*",SP_SUL!AP621)</f>
        <v>102</v>
      </c>
      <c r="N621" s="82" t="str">
        <f>IF(SP_SUL!AM621="","*",SP_SUL!AM621)</f>
        <v>ZKW-ZEM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Contrato</v>
      </c>
      <c r="C622" s="82" t="str">
        <f>IF(SP_SUL!S622="","*",SP_SUL!S622)</f>
        <v>SP SUL</v>
      </c>
      <c r="D622" s="82" t="str">
        <f>IF(SP_SUL!T622="","*",SP_SUL!T622)</f>
        <v>ZKE-ZEV</v>
      </c>
      <c r="E622" s="82" t="str">
        <f>IF(SP_SUL!D622="","*",SP_SUL!D622)</f>
        <v>MOD ZRB</v>
      </c>
      <c r="F622" s="82" t="str">
        <f>IF(SP_SUL!H622="","*",SP_SUL!H622)</f>
        <v>-</v>
      </c>
      <c r="G622" s="82" t="str">
        <f>IF(SP_SUL!M622="","*",SP_SUL!M622)</f>
        <v>ZEJ-ZRB</v>
      </c>
      <c r="H622" s="115">
        <f>IF(SP_SUL!K622="","*",SP_SUL!K622)</f>
        <v>145.9</v>
      </c>
      <c r="I622" s="112">
        <f>IF(SP_SUL!O622="","*",SP_SUL!O622)</f>
        <v>0.33333333333333331</v>
      </c>
      <c r="J622" s="112">
        <f>IF(SP_SUL!P622="","*",SP_SUL!P622)</f>
        <v>0.33333333333333331</v>
      </c>
      <c r="K622" s="82" t="str">
        <f>IF(SP_SUL!AK622="","*",SP_SUL!AK622)</f>
        <v>-</v>
      </c>
      <c r="L622" s="82" t="str">
        <f>IF(SP_SUL!AM622="","*",SP_SUL!AM622)</f>
        <v>ZEJ-ZRB</v>
      </c>
      <c r="M622" s="82">
        <f>IF(SP_SUL!AP622="","*",SP_SUL!AP622)</f>
        <v>145.9</v>
      </c>
      <c r="N622" s="82" t="str">
        <f>IF(SP_SUL!AM622="","*",SP_SUL!AM622)</f>
        <v>ZEJ-ZRB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>
        <f>IF(SP_SUL!B623="","*",SP_SUL!B623)</f>
        <v>46077</v>
      </c>
      <c r="B623" s="82" t="str">
        <f>IF(SP_SUL!X623="","*",SP_SUL!X623)</f>
        <v>Oportunidade</v>
      </c>
      <c r="C623" s="82" t="str">
        <f>IF(SP_SUL!S623="","*",SP_SUL!S623)</f>
        <v>SP SUL</v>
      </c>
      <c r="D623" s="82" t="str">
        <f>IF(SP_SUL!T623="","*",SP_SUL!T623)</f>
        <v>ZKE-ZEV</v>
      </c>
      <c r="E623" s="82" t="str">
        <f>IF(SP_SUL!D623="","*",SP_SUL!D623)</f>
        <v>W97</v>
      </c>
      <c r="F623" s="82" t="str">
        <f>IF(SP_SUL!H623="","*",SP_SUL!H623)</f>
        <v>ZEM-1</v>
      </c>
      <c r="G623" s="82" t="str">
        <f>IF(SP_SUL!M623="","*",SP_SUL!M623)</f>
        <v>ZEM-ZEV</v>
      </c>
      <c r="H623" s="115">
        <f>IF(SP_SUL!K623="","*",SP_SUL!K623)</f>
        <v>135</v>
      </c>
      <c r="I623" s="112">
        <f>IF(SP_SUL!O623="","*",SP_SUL!O623)</f>
        <v>0.375</v>
      </c>
      <c r="J623" s="112">
        <f>IF(SP_SUL!P623="","*",SP_SUL!P623)</f>
        <v>4.1666666666666664E-2</v>
      </c>
      <c r="K623" s="82" t="str">
        <f>IF(SP_SUL!AK623="","*",SP_SUL!AK623)</f>
        <v>ZEM-1</v>
      </c>
      <c r="L623" s="82" t="str">
        <f>IF(SP_SUL!AM623="","*",SP_SUL!AM623)</f>
        <v>ZEM-ZEV</v>
      </c>
      <c r="M623" s="82">
        <f>IF(SP_SUL!AP623="","*",SP_SUL!AP623)</f>
        <v>135</v>
      </c>
      <c r="N623" s="82" t="str">
        <f>IF(SP_SUL!AM623="","*",SP_SUL!AM623)</f>
        <v>ZEM-ZEV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Contrato</v>
      </c>
      <c r="C625" s="82" t="str">
        <f>IF(SP_SUL!S625="","*",SP_SUL!S625)</f>
        <v>SP SUL</v>
      </c>
      <c r="D625" s="82" t="str">
        <f>IF(SP_SUL!T625="","*",SP_SUL!T625)</f>
        <v>ZEV-ZPT</v>
      </c>
      <c r="E625" s="82" t="str">
        <f>IF(SP_SUL!D625="","*",SP_SUL!D625)</f>
        <v>MOD ZEZ</v>
      </c>
      <c r="F625" s="82" t="str">
        <f>IF(SP_SUL!H625="","*",SP_SUL!H625)</f>
        <v>-</v>
      </c>
      <c r="G625" s="82" t="str">
        <f>IF(SP_SUL!M625="","*",SP_SUL!M625)</f>
        <v>ZEZ-ZXW</v>
      </c>
      <c r="H625" s="115">
        <f>IF(SP_SUL!K625="","*",SP_SUL!K625)</f>
        <v>75.2</v>
      </c>
      <c r="I625" s="112">
        <f>IF(SP_SUL!O625="","*",SP_SUL!O625)</f>
        <v>0.35416666666666669</v>
      </c>
      <c r="J625" s="112">
        <f>IF(SP_SUL!P625="","*",SP_SUL!P625)</f>
        <v>0.33333333333333331</v>
      </c>
      <c r="K625" s="82" t="str">
        <f>IF(SP_SUL!AK625="","*",SP_SUL!AK625)</f>
        <v>-</v>
      </c>
      <c r="L625" s="82" t="str">
        <f>IF(SP_SUL!AM625="","*",SP_SUL!AM625)</f>
        <v>ZEZ-ZXW</v>
      </c>
      <c r="M625" s="82">
        <f>IF(SP_SUL!AP625="","*",SP_SUL!AP625)</f>
        <v>75.2</v>
      </c>
      <c r="N625" s="82" t="str">
        <f>IF(SP_SUL!AM625="","*",SP_SUL!AM625)</f>
        <v>ZEZ-ZXW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Contrato</v>
      </c>
      <c r="C626" s="82" t="str">
        <f>IF(SP_SUL!S626="","*",SP_SUL!S626)</f>
        <v>SP SUL</v>
      </c>
      <c r="D626" s="82" t="str">
        <f>IF(SP_SUL!T626="","*",SP_SUL!T626)</f>
        <v>ZEV-ZPT</v>
      </c>
      <c r="E626" s="82" t="str">
        <f>IF(SP_SUL!D626="","*",SP_SUL!D626)</f>
        <v>MOD ZGP</v>
      </c>
      <c r="F626" s="82" t="str">
        <f>IF(SP_SUL!H626="","*",SP_SUL!H626)</f>
        <v>-</v>
      </c>
      <c r="G626" s="82" t="str">
        <f>IF(SP_SUL!M626="","*",SP_SUL!M626)</f>
        <v>ZPT-ZGP</v>
      </c>
      <c r="H626" s="115">
        <f>IF(SP_SUL!K626="","*",SP_SUL!K626)</f>
        <v>102</v>
      </c>
      <c r="I626" s="112">
        <f>IF(SP_SUL!O626="","*",SP_SUL!O626)</f>
        <v>0.33333333333333331</v>
      </c>
      <c r="J626" s="112">
        <f>IF(SP_SUL!P626="","*",SP_SUL!P626)</f>
        <v>0.22916666666666666</v>
      </c>
      <c r="K626" s="82" t="str">
        <f>IF(SP_SUL!AK626="","*",SP_SUL!AK626)</f>
        <v>-</v>
      </c>
      <c r="L626" s="82" t="str">
        <f>IF(SP_SUL!AM626="","*",SP_SUL!AM626)</f>
        <v>ZPT-ZGP</v>
      </c>
      <c r="M626" s="82">
        <f>IF(SP_SUL!AP626="","*",SP_SUL!AP626)</f>
        <v>102</v>
      </c>
      <c r="N626" s="82" t="str">
        <f>IF(SP_SUL!AM626="","*",SP_SUL!AM626)</f>
        <v>ZPT-ZGP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>
        <f>IF(SP_SUL!B628="","*",SP_SUL!B628)</f>
        <v>46077</v>
      </c>
      <c r="B628" s="82" t="str">
        <f>IF(SP_SUL!X628="","*",SP_SUL!X628)</f>
        <v>Oportunidade</v>
      </c>
      <c r="C628" s="82" t="str">
        <f>IF(SP_SUL!S628="","*",SP_SUL!S628)</f>
        <v>SP SUL</v>
      </c>
      <c r="D628" s="82" t="str">
        <f>IF(SP_SUL!T628="","*",SP_SUL!T628)</f>
        <v>ZEV-ZPT</v>
      </c>
      <c r="E628" s="82" t="str">
        <f>IF(SP_SUL!D628="","*",SP_SUL!D628)</f>
        <v>HUELTON (TP-725)</v>
      </c>
      <c r="F628" s="82" t="str">
        <f>IF(SP_SUL!H628="","*",SP_SUL!H628)</f>
        <v>-</v>
      </c>
      <c r="G628" s="82" t="str">
        <f>IF(SP_SUL!M628="","*",SP_SUL!M628)</f>
        <v>ZPT</v>
      </c>
      <c r="H628" s="115">
        <f>IF(SP_SUL!K628="","*",SP_SUL!K628)</f>
        <v>106.7</v>
      </c>
      <c r="I628" s="112">
        <f>IF(SP_SUL!O628="","*",SP_SUL!O628)</f>
        <v>0.41666666666666669</v>
      </c>
      <c r="J628" s="112">
        <f>IF(SP_SUL!P628="","*",SP_SUL!P628)</f>
        <v>6.25E-2</v>
      </c>
      <c r="K628" s="82" t="str">
        <f>IF(SP_SUL!AK628="","*",SP_SUL!AK628)</f>
        <v>-</v>
      </c>
      <c r="L628" s="82" t="str">
        <f>IF(SP_SUL!AM628="","*",SP_SUL!AM628)</f>
        <v>ZPT</v>
      </c>
      <c r="M628" s="82">
        <f>IF(SP_SUL!AP628="","*",SP_SUL!AP628)</f>
        <v>106.7</v>
      </c>
      <c r="N628" s="82" t="str">
        <f>IF(SP_SUL!AM628="","*",SP_SUL!AM628)</f>
        <v>ZPT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>
        <f>IF(SP_SUL!B629="","*",SP_SUL!B629)</f>
        <v>46077</v>
      </c>
      <c r="B629" s="82" t="str">
        <f>IF(SP_SUL!X629="","*",SP_SUL!X629)</f>
        <v>Oportunidade</v>
      </c>
      <c r="C629" s="82" t="str">
        <f>IF(SP_SUL!S629="","*",SP_SUL!S629)</f>
        <v>SP SUL</v>
      </c>
      <c r="D629" s="82" t="str">
        <f>IF(SP_SUL!T629="","*",SP_SUL!T629)</f>
        <v>ZPT-ZPG</v>
      </c>
      <c r="E629" s="82" t="str">
        <f>IF(SP_SUL!D629="","*",SP_SUL!D629)</f>
        <v>DIEGO (TF-42)</v>
      </c>
      <c r="F629" s="82" t="str">
        <f>IF(SP_SUL!H629="","*",SP_SUL!H629)</f>
        <v>-</v>
      </c>
      <c r="G629" s="82" t="str">
        <f>IF(SP_SUL!M629="","*",SP_SUL!M629)</f>
        <v>PAT-ZGM</v>
      </c>
      <c r="H629" s="115">
        <f>IF(SP_SUL!K629="","*",SP_SUL!K629)</f>
        <v>109.25</v>
      </c>
      <c r="I629" s="112">
        <f>IF(SP_SUL!O629="","*",SP_SUL!O629)</f>
        <v>0.41666666666666669</v>
      </c>
      <c r="J629" s="112">
        <f>IF(SP_SUL!P629="","*",SP_SUL!P629)</f>
        <v>8.3333333333333329E-2</v>
      </c>
      <c r="K629" s="82" t="str">
        <f>IF(SP_SUL!AK629="","*",SP_SUL!AK629)</f>
        <v>-</v>
      </c>
      <c r="L629" s="82" t="str">
        <f>IF(SP_SUL!AM629="","*",SP_SUL!AM629)</f>
        <v>PAT-ZGM</v>
      </c>
      <c r="M629" s="82">
        <f>IF(SP_SUL!AP629="","*",SP_SUL!AP629)</f>
        <v>109.25</v>
      </c>
      <c r="N629" s="82" t="str">
        <f>IF(SP_SUL!AM629="","*",SP_SUL!AM629)</f>
        <v>PAT-ZGM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>
        <f>IF(SP_SUL!B630="","*",SP_SUL!B630)</f>
        <v>46077</v>
      </c>
      <c r="B630" s="82" t="str">
        <f>IF(SP_SUL!X630="","*",SP_SUL!X630)</f>
        <v>Oportunidade</v>
      </c>
      <c r="C630" s="82" t="str">
        <f>IF(SP_SUL!S630="","*",SP_SUL!S630)</f>
        <v>SP SUL</v>
      </c>
      <c r="D630" s="82" t="str">
        <f>IF(SP_SUL!T630="","*",SP_SUL!T630)</f>
        <v>ZEV-ZPT</v>
      </c>
      <c r="E630" s="82" t="str">
        <f>IF(SP_SUL!D630="","*",SP_SUL!D630)</f>
        <v>EXPANSÃO TURMA 1</v>
      </c>
      <c r="F630" s="82" t="str">
        <f>IF(SP_SUL!H630="","*",SP_SUL!H630)</f>
        <v>-</v>
      </c>
      <c r="G630" s="82" t="str">
        <f>IF(SP_SUL!M630="","*",SP_SUL!M630)</f>
        <v>109-ZGM</v>
      </c>
      <c r="H630" s="115">
        <f>IF(SP_SUL!K630="","*",SP_SUL!K630)</f>
        <v>111.98</v>
      </c>
      <c r="I630" s="112">
        <f>IF(SP_SUL!O630="","*",SP_SUL!O630)</f>
        <v>0.35416666666666669</v>
      </c>
      <c r="J630" s="112">
        <f>IF(SP_SUL!P630="","*",SP_SUL!P630)</f>
        <v>6.25E-2</v>
      </c>
      <c r="K630" s="82" t="str">
        <f>IF(SP_SUL!AK630="","*",SP_SUL!AK630)</f>
        <v>-</v>
      </c>
      <c r="L630" s="82" t="str">
        <f>IF(SP_SUL!AM630="","*",SP_SUL!AM630)</f>
        <v>109-ZGM</v>
      </c>
      <c r="M630" s="82">
        <f>IF(SP_SUL!AP630="","*",SP_SUL!AP630)</f>
        <v>111.98</v>
      </c>
      <c r="N630" s="82" t="str">
        <f>IF(SP_SUL!AM630="","*",SP_SUL!AM630)</f>
        <v>109-ZGM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20"/>
      <c r="B1" s="221"/>
      <c r="C1" s="22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23" t="s">
        <v>1016</v>
      </c>
      <c r="Q1" s="224"/>
      <c r="R1" s="110"/>
      <c r="S1" s="83"/>
      <c r="T1" s="85"/>
      <c r="U1" s="225" t="s">
        <v>1017</v>
      </c>
      <c r="V1" s="225"/>
      <c r="W1" s="225"/>
    </row>
    <row r="2" spans="1:23" ht="15" customHeight="1">
      <c r="A2" s="86" t="s">
        <v>1018</v>
      </c>
      <c r="B2" s="86" t="s">
        <v>1005</v>
      </c>
      <c r="C2" s="86" t="s">
        <v>411</v>
      </c>
      <c r="D2" s="87" t="s">
        <v>1006</v>
      </c>
      <c r="E2" s="87" t="s">
        <v>4</v>
      </c>
      <c r="F2" s="87" t="s">
        <v>1004</v>
      </c>
      <c r="G2" s="87" t="s">
        <v>472</v>
      </c>
      <c r="H2" s="87" t="s">
        <v>1019</v>
      </c>
      <c r="I2" s="87" t="s">
        <v>1009</v>
      </c>
      <c r="J2" s="87" t="s">
        <v>1020</v>
      </c>
      <c r="K2" s="87" t="s">
        <v>1010</v>
      </c>
      <c r="L2" s="87" t="s">
        <v>5</v>
      </c>
      <c r="M2" s="123" t="s">
        <v>1</v>
      </c>
      <c r="N2" s="111" t="s">
        <v>1021</v>
      </c>
      <c r="O2" s="111" t="s">
        <v>1022</v>
      </c>
      <c r="P2" s="88" t="s">
        <v>1011</v>
      </c>
      <c r="Q2" s="88" t="s">
        <v>1012</v>
      </c>
      <c r="R2" s="111" t="s">
        <v>1023</v>
      </c>
      <c r="S2" s="89" t="s">
        <v>1024</v>
      </c>
      <c r="T2" s="90" t="s">
        <v>1025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>
        <f ca="1">_xlfn.XLOOKUP(G163&amp;$W$2,BS_CONTROLE[CHAVE],BS_CONTROLE[Quantidade_11],"-")</f>
        <v>1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 t="str">
        <f ca="1">_xlfn.XLOOKUP(G601&amp;$U$2,BS_CONTROLE[CHAVE],BS_CONTROLE[Quantidade_11],"-")</f>
        <v>-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3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 t="str">
        <f ca="1">_xlfn.XLOOKUP(G602&amp;$U$2,BS_CONTROLE[CHAVE],BS_CONTROLE[Quantidade_11],"-")</f>
        <v>-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2</v>
      </c>
    </row>
    <row r="603" spans="1:23" hidden="1">
      <c r="A603" s="144" t="str">
        <f>IF(SP_SUL!Y606="","*",SP_SUL!Y606)</f>
        <v>OPORTUNIDADE</v>
      </c>
      <c r="B603" s="144" t="str">
        <f>IF(SP_SUL!X606="","*",SP_SUL!X606)</f>
        <v>Contrato</v>
      </c>
      <c r="C603" s="144" t="str">
        <f>IF(SP_SUL!Z606="","*",SP_SUL!Z606)</f>
        <v>*</v>
      </c>
      <c r="D603" s="138" t="str">
        <f>IF(SP_SUL!S606="","*",SP_SUL!S606)</f>
        <v>SP SUL</v>
      </c>
      <c r="E603" s="138" t="str">
        <f>IF(SP_SUL!T606="","*",SP_SUL!T606)</f>
        <v>ZBV-ZRX</v>
      </c>
      <c r="F603" s="143">
        <f>IF(SP_SUL!B606="","*",SP_SUL!B606)</f>
        <v>46077</v>
      </c>
      <c r="G603" s="143" t="str">
        <f>IF(SP_SUL!D606="","*",SP_SUL!D606)</f>
        <v>E42</v>
      </c>
      <c r="H603" s="143" t="str">
        <f>IF(SP_SUL!F606="","*",SP_SUL!F606)</f>
        <v>TRILHEIRO - DESCARGA</v>
      </c>
      <c r="I603" s="143" t="str">
        <f>IF(SP_SUL!H606="","*",SP_SUL!H606)</f>
        <v>ZBV3</v>
      </c>
      <c r="J603" s="143" t="str">
        <f>IF(SP_SUL!I606="","*",SP_SUL!I606)</f>
        <v>ZBV3</v>
      </c>
      <c r="K603" s="138" t="str">
        <f>IF(SP_SUL!M606="","*",SP_SUL!M606)</f>
        <v>ZBM-ZSU</v>
      </c>
      <c r="L603" s="138" t="str">
        <f>IF(SP_SUL!N606="","*",SP_SUL!N606)</f>
        <v>K57ZHO/ZSU2</v>
      </c>
      <c r="M603" s="139">
        <f>IF(SP_SUL!J606="","*",SP_SUL!J606)</f>
        <v>68</v>
      </c>
      <c r="N603" s="142">
        <f>IF(SP_SUL!K606="","*",SP_SUL!K606)</f>
        <v>57.484000000000002</v>
      </c>
      <c r="O603" s="142">
        <f>IF(SP_SUL!L606="","*",SP_SUL!L606)</f>
        <v>68</v>
      </c>
      <c r="P603" s="141">
        <f>IF(SP_SUL!O606="","*",SP_SUL!O606)</f>
        <v>0.41666666666666669</v>
      </c>
      <c r="Q603" s="141">
        <f>IF(SP_SUL!P606="","*",SP_SUL!P606)</f>
        <v>0.16666666666666666</v>
      </c>
      <c r="R603" s="143" t="str">
        <f>IF(SP_SUL!Q606="","*",CONCATENATE(SP_SUL!Q606," ",SP_SUL!R606))</f>
        <v>2496 M</v>
      </c>
      <c r="S603" s="143" t="str">
        <f>IF(SP_SUL!V606="","*",SP_SUL!V606)</f>
        <v>Israel</v>
      </c>
      <c r="T603" s="143" t="str">
        <f>IF(SP_SUL!W606="","*",SP_SUL!W606)</f>
        <v>Descarga de 3 barras no km57+484 ao km 56+615 entre K57ZHO (tempo 1h20) e descarga de 5 barras no km67+532 ao km 69+000 entre ZSU 2 (tempo de 3h)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>
        <f ca="1">_xlfn.XLOOKUP(G603&amp;$W$2,BS_CONTROLE[CHAVE],BS_CONTROLE[Quantidade_11],"-")</f>
        <v>0</v>
      </c>
    </row>
    <row r="604" spans="1:23" hidden="1">
      <c r="A604" s="144" t="str">
        <f>IF(SP_SUL!Y607="","*",SP_SUL!Y607)</f>
        <v>SIM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ZBV-ZKE</v>
      </c>
      <c r="F604" s="143">
        <f>IF(SP_SUL!B607="","*",SP_SUL!B607)</f>
        <v>46077</v>
      </c>
      <c r="G604" s="143" t="str">
        <f>IF(SP_SUL!D607="","*",SP_SUL!D607)</f>
        <v>A74</v>
      </c>
      <c r="H604" s="143" t="str">
        <f>IF(SP_SUL!F607="","*",SP_SUL!F607)</f>
        <v>DETECÇÃO - RONDA 7 DIAS</v>
      </c>
      <c r="I604" s="143" t="str">
        <f>IF(SP_SUL!H607="","*",SP_SUL!H607)</f>
        <v>ZBVZQB</v>
      </c>
      <c r="J604" s="143" t="str">
        <f>IF(SP_SUL!I607="","*",SP_SUL!I607)</f>
        <v>ZKE</v>
      </c>
      <c r="K604" s="138" t="str">
        <f>IF(SP_SUL!M607="","*",SP_SUL!M607)</f>
        <v>ZQBZBV-ZKE</v>
      </c>
      <c r="L604" s="138" t="str">
        <f>IF(SP_SUL!N607="","*",SP_SUL!N607)</f>
        <v>ZQBZBVZKE</v>
      </c>
      <c r="M604" s="139">
        <f>IF(SP_SUL!J607="","*",SP_SUL!J607)</f>
        <v>56</v>
      </c>
      <c r="N604" s="142">
        <f>IF(SP_SUL!K607="","*",SP_SUL!K607)</f>
        <v>248</v>
      </c>
      <c r="O604" s="142">
        <f>IF(SP_SUL!L607="","*",SP_SUL!L607)</f>
        <v>149</v>
      </c>
      <c r="P604" s="141">
        <f>IF(SP_SUL!O607="","*",SP_SUL!O607)</f>
        <v>0.33333333333333331</v>
      </c>
      <c r="Q604" s="141">
        <f>IF(SP_SUL!P607="","*",SP_SUL!P607)</f>
        <v>4.1666666666666664E-2</v>
      </c>
      <c r="R604" s="143" t="str">
        <f>IF(SP_SUL!Q607="","*",CONCATENATE(SP_SUL!Q607," ",SP_SUL!R607))</f>
        <v>100 KM</v>
      </c>
      <c r="S604" s="143" t="str">
        <f>IF(SP_SUL!V607="","*",SP_SUL!V607)</f>
        <v>Jhon</v>
      </c>
      <c r="T604" s="143" t="str">
        <f>IF(SP_SUL!W607="","*",SP_SUL!W607)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OPORTUNIDADE</v>
      </c>
      <c r="B605" s="144" t="str">
        <f>IF(SP_SUL!X608="","*",SP_SUL!X608)</f>
        <v>Oportunidade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DANIEL (TP-647)</v>
      </c>
      <c r="H605" s="143" t="str">
        <f>IF(SP_SUL!F608="","*",SP_SUL!F608)</f>
        <v>PDM - SOLDA</v>
      </c>
      <c r="I605" s="143" t="str">
        <f>IF(SP_SUL!H608="","*",SP_SUL!H608)</f>
        <v>-</v>
      </c>
      <c r="J605" s="143" t="str">
        <f>IF(SP_SUL!I608="","*",SP_SUL!I608)</f>
        <v>-</v>
      </c>
      <c r="K605" s="138" t="str">
        <f>IF(SP_SUL!M608="","*",SP_SUL!M608)</f>
        <v>ZST</v>
      </c>
      <c r="L605" s="138" t="str">
        <f>IF(SP_SUL!N608="","*",SP_SUL!N608)</f>
        <v>ZST2</v>
      </c>
      <c r="M605" s="139">
        <f>IF(SP_SUL!J608="","*",SP_SUL!J608)</f>
        <v>56</v>
      </c>
      <c r="N605" s="142">
        <f>IF(SP_SUL!K608="","*",SP_SUL!K608)</f>
        <v>208.75</v>
      </c>
      <c r="O605" s="142" t="str">
        <f>IF(SP_SUL!L608="","*",SP_SUL!L608)</f>
        <v>-</v>
      </c>
      <c r="P605" s="141">
        <f>IF(SP_SUL!O608="","*",SP_SUL!O608)</f>
        <v>0.375</v>
      </c>
      <c r="Q605" s="141">
        <f>IF(SP_SUL!P608="","*",SP_SUL!P608)</f>
        <v>6.25E-2</v>
      </c>
      <c r="R605" s="143" t="str">
        <f>IF(SP_SUL!Q608="","*",CONCATENATE(SP_SUL!Q608," ",SP_SUL!R608))</f>
        <v>1 Nº DE SOLDA</v>
      </c>
      <c r="S605" s="143" t="str">
        <f>IF(SP_SUL!V608="","*",SP_SUL!V608)</f>
        <v>Daniel</v>
      </c>
      <c r="T605" s="143" t="str">
        <f>IF(SP_SUL!W608="","*",SP_SUL!W608)</f>
        <v xml:space="preserve">Execução de solda - Condicionado a temperatura 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0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V93</v>
      </c>
      <c r="H606" s="143" t="str">
        <f>IF(SP_SUL!F609="","*",SP_SUL!F609)</f>
        <v>MECANIZAÇÃO - SOCADORA</v>
      </c>
      <c r="I606" s="143" t="str">
        <f>IF(SP_SUL!H609="","*",SP_SUL!H609)</f>
        <v>ZYU1</v>
      </c>
      <c r="J606" s="143" t="str">
        <f>IF(SP_SUL!I609="","*",SP_SUL!I609)</f>
        <v>ZYU1</v>
      </c>
      <c r="K606" s="138" t="str">
        <f>IF(SP_SUL!M609="","*",SP_SUL!M609)</f>
        <v>ZYU-ZST</v>
      </c>
      <c r="L606" s="138" t="str">
        <f>IF(SP_SUL!N609="","*",SP_SUL!N609)</f>
        <v>ZYU206</v>
      </c>
      <c r="M606" s="139">
        <f>IF(SP_SUL!J609="","*",SP_SUL!J609)</f>
        <v>56</v>
      </c>
      <c r="N606" s="142">
        <f>IF(SP_SUL!K609="","*",SP_SUL!K609)</f>
        <v>204.4</v>
      </c>
      <c r="O606" s="142">
        <f>IF(SP_SUL!L609="","*",SP_SUL!L609)</f>
        <v>205.8</v>
      </c>
      <c r="P606" s="141">
        <f>IF(SP_SUL!O609="","*",SP_SUL!O609)</f>
        <v>0.41666666666666669</v>
      </c>
      <c r="Q606" s="141">
        <f>IF(SP_SUL!P609="","*",SP_SUL!P609)</f>
        <v>8.3333333333333329E-2</v>
      </c>
      <c r="R606" s="143" t="str">
        <f>IF(SP_SUL!Q609="","*",CONCATENATE(SP_SUL!Q609," ",SP_SUL!R609))</f>
        <v>500 M</v>
      </c>
      <c r="S606" s="143" t="str">
        <f>IF(SP_SUL!V609="","*",SP_SUL!V609)</f>
        <v>Moises</v>
      </c>
      <c r="T606" s="143" t="str">
        <f>IF(SP_SUL!W609="","*",SP_SUL!W609)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ROGÉRIO (TP-730)</v>
      </c>
      <c r="H607" s="143" t="str">
        <f>IF(SP_SUL!F610="","*",SP_SUL!F610)</f>
        <v>PDM - SUBSTITUIÇÃO - DORMENTE</v>
      </c>
      <c r="I607" s="143" t="str">
        <f>IF(SP_SUL!H610="","*",SP_SUL!H610)</f>
        <v>-</v>
      </c>
      <c r="J607" s="143" t="str">
        <f>IF(SP_SUL!I610="","*",SP_SUL!I610)</f>
        <v>*</v>
      </c>
      <c r="K607" s="138" t="str">
        <f>IF(SP_SUL!M610="","*",SP_SUL!M610)</f>
        <v>ZYU</v>
      </c>
      <c r="L607" s="138" t="str">
        <f>IF(SP_SUL!N610="","*",SP_SUL!N610)</f>
        <v>ZYU2</v>
      </c>
      <c r="M607" s="139">
        <f>IF(SP_SUL!J610="","*",SP_SUL!J610)</f>
        <v>56</v>
      </c>
      <c r="N607" s="142">
        <f>IF(SP_SUL!K610="","*",SP_SUL!K610)</f>
        <v>202</v>
      </c>
      <c r="O607" s="142" t="str">
        <f>IF(SP_SUL!L610="","*",SP_SUL!L610)</f>
        <v>-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20 Nº DE DORMENTES</v>
      </c>
      <c r="S607" s="143" t="str">
        <f>IF(SP_SUL!V610="","*",SP_SUL!V610)</f>
        <v>Rogerio</v>
      </c>
      <c r="T607" s="143" t="str">
        <f>IF(SP_SUL!W610="","*",SP_SUL!W610)</f>
        <v>Substituição de dormentes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W59</v>
      </c>
      <c r="H608" s="143" t="str">
        <f>IF(SP_SUL!F611="","*",SP_SUL!F611)</f>
        <v>PDM - DESCARGA - DORMENTE</v>
      </c>
      <c r="I608" s="143" t="str">
        <f>IF(SP_SUL!H611="","*",SP_SUL!H611)</f>
        <v>ZYU1</v>
      </c>
      <c r="J608" s="143" t="str">
        <f>IF(SP_SUL!I611="","*",SP_SUL!I611)</f>
        <v>ZYU1</v>
      </c>
      <c r="K608" s="138" t="str">
        <f>IF(SP_SUL!M611="","*",SP_SUL!M611)</f>
        <v>ZDY-ZFY</v>
      </c>
      <c r="L608" s="138" t="str">
        <f>IF(SP_SUL!N611="","*",SP_SUL!N611)</f>
        <v>189ZFY</v>
      </c>
      <c r="M608" s="139">
        <f>IF(SP_SUL!J611="","*",SP_SUL!J611)</f>
        <v>56</v>
      </c>
      <c r="N608" s="142">
        <f>IF(SP_SUL!K611="","*",SP_SUL!K611)</f>
        <v>190</v>
      </c>
      <c r="O608" s="142">
        <f>IF(SP_SUL!L611="","*",SP_SUL!L611)</f>
        <v>167.5</v>
      </c>
      <c r="P608" s="141">
        <f>IF(SP_SUL!O611="","*",SP_SUL!O611)</f>
        <v>0.375</v>
      </c>
      <c r="Q608" s="141">
        <f>IF(SP_SUL!P611="","*",SP_SUL!P611)</f>
        <v>4.1666666666666664E-2</v>
      </c>
      <c r="R608" s="143" t="str">
        <f>IF(SP_SUL!Q611="","*",CONCATENATE(SP_SUL!Q611," ",SP_SUL!R611))</f>
        <v>100 Nº DE DORMENTES</v>
      </c>
      <c r="S608" s="143" t="str">
        <f>IF(SP_SUL!V611="","*",SP_SUL!V611)</f>
        <v>Henrique</v>
      </c>
      <c r="T608" s="143" t="str">
        <f>IF(SP_SUL!W611="","*",SP_SUL!W611)</f>
        <v>Descarga de dormentes km190+00 (40min) e descarga de jacaré km167+500 (20min)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>
        <f ca="1">_xlfn.XLOOKUP(G608&amp;$W$2,BS_CONTROLE[CHAVE],BS_CONTROLE[Quantidade_11],"-")</f>
        <v>130</v>
      </c>
    </row>
    <row r="609" spans="1:23" hidden="1">
      <c r="A609" s="144" t="str">
        <f>IF(SP_SUL!Y612="","*",SP_SUL!Y612)</f>
        <v>*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 t="str">
        <f>IF(SP_SUL!B612="","*",SP_SUL!B612)</f>
        <v>*</v>
      </c>
      <c r="G609" s="143" t="str">
        <f>IF(SP_SUL!D612="","*",SP_SUL!D612)</f>
        <v>ROBSON (TF-701)</v>
      </c>
      <c r="H609" s="143" t="str">
        <f>IF(SP_SUL!F612="","*",SP_SUL!F612)</f>
        <v>PDM - SUBSTITUIÇÃO - DORMENTE</v>
      </c>
      <c r="I609" s="143" t="str">
        <f>IF(SP_SUL!H612="","*",SP_SUL!H612)</f>
        <v>-</v>
      </c>
      <c r="J609" s="143" t="str">
        <f>IF(SP_SUL!I612="","*",SP_SUL!I612)</f>
        <v>-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190.3</v>
      </c>
      <c r="O609" s="142">
        <f>IF(SP_SUL!L612="","*",SP_SUL!L612)</f>
        <v>190.5</v>
      </c>
      <c r="P609" s="141">
        <f>IF(SP_SUL!O612="","*",SP_SUL!O612)</f>
        <v>0.375</v>
      </c>
      <c r="Q609" s="141">
        <f>IF(SP_SUL!P612="","*",SP_SUL!P612)</f>
        <v>8.3333333333333329E-2</v>
      </c>
      <c r="R609" s="143" t="str">
        <f>IF(SP_SUL!Q612="","*",CONCATENATE(SP_SUL!Q612," ",SP_SUL!R612))</f>
        <v>50 Nº DE DORMENTES</v>
      </c>
      <c r="S609" s="143" t="str">
        <f>IF(SP_SUL!V612="","*",SP_SUL!V612)</f>
        <v>Robson</v>
      </c>
      <c r="T609" s="143" t="str">
        <f>IF(SP_SUL!W612="","*",SP_SUL!W612)</f>
        <v>Substituição de dormentes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JACIANO (TF-674)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Josenilton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ROBSON (TP-729)</v>
      </c>
      <c r="H611" s="143" t="str">
        <f>IF(SP_SUL!F614="","*",SP_SUL!F614)</f>
        <v>LIMPEZA LASTRO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ZXP189</v>
      </c>
      <c r="M611" s="139">
        <f>IF(SP_SUL!J614="","*",SP_SUL!J614)</f>
        <v>56</v>
      </c>
      <c r="N611" s="142">
        <f>IF(SP_SUL!K614="","*",SP_SUL!K614)</f>
        <v>187.58</v>
      </c>
      <c r="O611" s="142" t="str">
        <f>IF(SP_SUL!L614="","*",SP_SUL!L614)</f>
        <v>-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10 M</v>
      </c>
      <c r="S611" s="143" t="str">
        <f>IF(SP_SUL!V614="","*",SP_SUL!V614)</f>
        <v>Robson</v>
      </c>
      <c r="T611" s="143" t="str">
        <f>IF(SP_SUL!W614="","*",SP_SUL!W614)</f>
        <v>Limpeza de lastro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IF(SP_SUL!Y615="","*",SP_SUL!Y615)</f>
        <v>SIM</v>
      </c>
      <c r="B612" s="144" t="str">
        <f>IF(SP_SUL!X615="","*",SP_SUL!X615)</f>
        <v>Contrato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ZKE-ZEV</v>
      </c>
      <c r="F612" s="143">
        <f>IF(SP_SUL!B615="","*",SP_SUL!B615)</f>
        <v>46077</v>
      </c>
      <c r="G612" s="143" t="str">
        <f>IF(SP_SUL!D615="","*",SP_SUL!D615)</f>
        <v>A84</v>
      </c>
      <c r="H612" s="143" t="str">
        <f>IF(SP_SUL!F615="","*",SP_SUL!F615)</f>
        <v>DETECÇÃO - RONDA 7 DIAS</v>
      </c>
      <c r="I612" s="143" t="str">
        <f>IF(SP_SUL!H615="","*",SP_SUL!H615)</f>
        <v>ZKEZGA</v>
      </c>
      <c r="J612" s="143" t="str">
        <f>IF(SP_SUL!I615="","*",SP_SUL!I615)</f>
        <v>ZEV-1</v>
      </c>
      <c r="K612" s="138" t="str">
        <f>IF(SP_SUL!M615="","*",SP_SUL!M615)</f>
        <v>ZKEZGA-ZEV</v>
      </c>
      <c r="L612" s="138" t="str">
        <f>IF(SP_SUL!N615="","*",SP_SUL!N615)</f>
        <v>ZKEZGAZEV</v>
      </c>
      <c r="M612" s="139">
        <f>IF(SP_SUL!J615="","*",SP_SUL!J615)</f>
        <v>55</v>
      </c>
      <c r="N612" s="142">
        <f>IF(SP_SUL!K615="","*",SP_SUL!K615)</f>
        <v>76.3</v>
      </c>
      <c r="O612" s="142" t="str">
        <f>IF(SP_SUL!L615="","*",SP_SUL!L615)</f>
        <v>-</v>
      </c>
      <c r="P612" s="141">
        <f>IF(SP_SUL!O615="","*",SP_SUL!O615)</f>
        <v>0.33333333333333331</v>
      </c>
      <c r="Q612" s="141">
        <f>IF(SP_SUL!P615="","*",SP_SUL!P615)</f>
        <v>4.1666666666666664E-2</v>
      </c>
      <c r="R612" s="143" t="str">
        <f>IF(SP_SUL!Q615="","*",CONCATENATE(SP_SUL!Q615," ",SP_SUL!R615))</f>
        <v>100 KM</v>
      </c>
      <c r="S612" s="143" t="str">
        <f>IF(SP_SUL!V615="","*",SP_SUL!V615)</f>
        <v>Jhon</v>
      </c>
      <c r="T612" s="143" t="str">
        <f>IF(SP_SUL!W615="","*",SP_SUL!W615)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OPORTUNIDADE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SUPER ZWW</v>
      </c>
      <c r="H613" s="143" t="str">
        <f>IF(SP_SUL!F616="","*",SP_SUL!F616)</f>
        <v>BLOCO</v>
      </c>
      <c r="I613" s="143" t="str">
        <f>IF(SP_SUL!H616="","*",SP_SUL!H616)</f>
        <v>-</v>
      </c>
      <c r="J613" s="143" t="str">
        <f>IF(SP_SUL!I616="","*",SP_SUL!I616)</f>
        <v>-</v>
      </c>
      <c r="K613" s="138" t="str">
        <f>IF(SP_SUL!M616="","*",SP_SUL!M616)</f>
        <v>ZWW-ZKW</v>
      </c>
      <c r="L613" s="138" t="str">
        <f>IF(SP_SUL!N616="","*",SP_SUL!N616)</f>
        <v>ZWWZKW</v>
      </c>
      <c r="M613" s="139">
        <f>IF(SP_SUL!J616="","*",SP_SUL!J616)</f>
        <v>55</v>
      </c>
      <c r="N613" s="142">
        <f>IF(SP_SUL!K616="","*",SP_SUL!K616)</f>
        <v>87.256</v>
      </c>
      <c r="O613" s="142">
        <f>IF(SP_SUL!L616="","*",SP_SUL!L616)</f>
        <v>97.6</v>
      </c>
      <c r="P613" s="141">
        <f>IF(SP_SUL!O616="","*",SP_SUL!O616)</f>
        <v>0.41666666666666669</v>
      </c>
      <c r="Q613" s="141">
        <f>IF(SP_SUL!P616="","*",SP_SUL!P616)</f>
        <v>0.125</v>
      </c>
      <c r="R613" s="143" t="str">
        <f>IF(SP_SUL!Q616="","*",CONCATENATE(SP_SUL!Q616," ",SP_SUL!R616))</f>
        <v>1 BINÁRIO</v>
      </c>
      <c r="S613" s="143" t="str">
        <f>IF(SP_SUL!V616="","*",SP_SUL!V616)</f>
        <v xml:space="preserve">Felipe </v>
      </c>
      <c r="T613" s="143" t="str">
        <f>IF(SP_SUL!W616="","*",SP_SUL!W616)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>
        <f ca="1">_xlfn.XLOOKUP(G613&amp;$W$2,BS_CONTROLE[CHAVE],BS_CONTROLE[Quantidade_11],"-")</f>
        <v>1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EDSON (TP-780)</v>
      </c>
      <c r="H614" s="143" t="str">
        <f>IF(SP_SUL!F617="","*",SP_SUL!F617)</f>
        <v>PDM - SUBSTITUIÇÃO - TRILHO</v>
      </c>
      <c r="I614" s="143" t="str">
        <f>IF(SP_SUL!H617="","*",SP_SUL!H617)</f>
        <v>-</v>
      </c>
      <c r="J614" s="143" t="str">
        <f>IF(SP_SUL!I617="","*",SP_SUL!I617)</f>
        <v>*</v>
      </c>
      <c r="K614" s="138" t="str">
        <f>IF(SP_SUL!M617="","*",SP_SUL!M617)</f>
        <v>ZKW</v>
      </c>
      <c r="L614" s="138" t="str">
        <f>IF(SP_SUL!N617="","*",SP_SUL!N617)</f>
        <v>ZKW2</v>
      </c>
      <c r="M614" s="139">
        <f>IF(SP_SUL!J617="","*",SP_SUL!J617)</f>
        <v>55</v>
      </c>
      <c r="N614" s="142">
        <f>IF(SP_SUL!K617="","*",SP_SUL!K617)</f>
        <v>95.664000000000001</v>
      </c>
      <c r="O614" s="142">
        <f>IF(SP_SUL!L617="","*",SP_SUL!L617)</f>
        <v>96.132999999999996</v>
      </c>
      <c r="P614" s="141">
        <f>IF(SP_SUL!O617="","*",SP_SUL!O617)</f>
        <v>0.41666666666666669</v>
      </c>
      <c r="Q614" s="141">
        <f>IF(SP_SUL!P617="","*",SP_SUL!P617)</f>
        <v>6.9444444444444447E-4</v>
      </c>
      <c r="R614" s="143" t="str">
        <f>IF(SP_SUL!Q617="","*",CONCATENATE(SP_SUL!Q617," ",SP_SUL!R617))</f>
        <v>624 M</v>
      </c>
      <c r="S614" s="143" t="str">
        <f>IF(SP_SUL!V617="","*",SP_SUL!V617)</f>
        <v xml:space="preserve">Felipe </v>
      </c>
      <c r="T614" s="143" t="str">
        <f>IF(SP_SUL!W617="","*",SP_SUL!W617)</f>
        <v>PDM -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V89</v>
      </c>
      <c r="H615" s="143" t="str">
        <f>IF(SP_SUL!F618="","*",SP_SUL!F618)</f>
        <v>MECANIZAÇÃO - SOCADORA</v>
      </c>
      <c r="I615" s="143" t="str">
        <f>IF(SP_SUL!H618="","*",SP_SUL!H618)</f>
        <v>102ZKW2</v>
      </c>
      <c r="J615" s="143" t="str">
        <f>IF(SP_SUL!I618="","*",SP_SUL!I618)</f>
        <v>102ZKW2</v>
      </c>
      <c r="K615" s="138" t="str">
        <f>IF(SP_SUL!M618="","*",SP_SUL!M618)</f>
        <v>ZWW-ZKW</v>
      </c>
      <c r="L615" s="138" t="str">
        <f>IF(SP_SUL!N618="","*",SP_SUL!N618)</f>
        <v>ZKWK932</v>
      </c>
      <c r="M615" s="139">
        <f>IF(SP_SUL!J618="","*",SP_SUL!J618)</f>
        <v>55</v>
      </c>
      <c r="N615" s="142">
        <f>IF(SP_SUL!K618="","*",SP_SUL!K618)</f>
        <v>94.2</v>
      </c>
      <c r="O615" s="142">
        <f>IF(SP_SUL!L618="","*",SP_SUL!L618)</f>
        <v>94.8</v>
      </c>
      <c r="P615" s="141">
        <f>IF(SP_SUL!O618="","*",SP_SUL!O618)</f>
        <v>0.40277777777777779</v>
      </c>
      <c r="Q615" s="141">
        <f>IF(SP_SUL!P618="","*",SP_SUL!P618)</f>
        <v>6.9444444444444447E-4</v>
      </c>
      <c r="R615" s="143" t="str">
        <f>IF(SP_SUL!Q618="","*",CONCATENATE(SP_SUL!Q618," ",SP_SUL!R618))</f>
        <v>480 M</v>
      </c>
      <c r="S615" s="143" t="str">
        <f>IF(SP_SUL!V618="","*",SP_SUL!V618)</f>
        <v>Antonioni</v>
      </c>
      <c r="T615" s="143" t="str">
        <f>IF(SP_SUL!W618="","*",SP_SUL!W618)</f>
        <v>Socaria mecanizada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560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Oportunidade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W60</v>
      </c>
      <c r="H616" s="143" t="str">
        <f>IF(SP_SUL!F619="","*",SP_SUL!F619)</f>
        <v>PDM - DESCARGA - DORMENTE</v>
      </c>
      <c r="I616" s="143" t="str">
        <f>IF(SP_SUL!H619="","*",SP_SUL!H619)</f>
        <v>ZEM130-2</v>
      </c>
      <c r="J616" s="143" t="str">
        <f>IF(SP_SUL!I619="","*",SP_SUL!I619)</f>
        <v>ZEM130-2</v>
      </c>
      <c r="K616" s="138" t="str">
        <f>IF(SP_SUL!M619="","*",SP_SUL!M619)</f>
        <v>ZWI-ZEM</v>
      </c>
      <c r="L616" s="138" t="str">
        <f>IF(SP_SUL!N619="","*",SP_SUL!N619)</f>
        <v>130ZYQW/ZEM2</v>
      </c>
      <c r="M616" s="139">
        <f>IF(SP_SUL!J619="","*",SP_SUL!J619)</f>
        <v>55</v>
      </c>
      <c r="N616" s="142">
        <f>IF(SP_SUL!K619="","*",SP_SUL!K619)</f>
        <v>127.4</v>
      </c>
      <c r="O616" s="142">
        <f>IF(SP_SUL!L619="","*",SP_SUL!L619)</f>
        <v>137</v>
      </c>
      <c r="P616" s="141">
        <f>IF(SP_SUL!O619="","*",SP_SUL!O619)</f>
        <v>0.33333333333333331</v>
      </c>
      <c r="Q616" s="141">
        <f>IF(SP_SUL!P619="","*",SP_SUL!P619)</f>
        <v>8.3333333333333329E-2</v>
      </c>
      <c r="R616" s="143" t="str">
        <f>IF(SP_SUL!Q619="","*",CONCATENATE(SP_SUL!Q619," ",SP_SUL!R619))</f>
        <v>1000 Nº DE DORMENTES</v>
      </c>
      <c r="S616" s="143" t="str">
        <f>IF(SP_SUL!V619="","*",SP_SUL!V619)</f>
        <v xml:space="preserve">Felipe </v>
      </c>
      <c r="T616" s="143" t="str">
        <f>IF(SP_SUL!W619="","*",SP_SUL!W619)</f>
        <v>Descarga de dormentes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>
        <f ca="1">_xlfn.XLOOKUP(G616&amp;$W$2,BS_CONTROLE[CHAVE],BS_CONTROLE[Quantidade_11],"-")</f>
        <v>1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OPORTUNIDADE</v>
      </c>
      <c r="B618" s="144" t="str">
        <f>IF(SP_SUL!X621="","*",SP_SUL!X621)</f>
        <v>Oportunidade</v>
      </c>
      <c r="C618" s="144" t="str">
        <f>IF(SP_SUL!Z621="","*",SP_SUL!Z621)</f>
        <v>*</v>
      </c>
      <c r="D618" s="138" t="str">
        <f>IF(SP_SUL!S621="","*",SP_SUL!S621)</f>
        <v>SP SUL</v>
      </c>
      <c r="E618" s="138" t="str">
        <f>IF(SP_SUL!T621="","*",SP_SUL!T621)</f>
        <v>ZKE-ZEV</v>
      </c>
      <c r="F618" s="143">
        <f>IF(SP_SUL!B621="","*",SP_SUL!B621)</f>
        <v>46077</v>
      </c>
      <c r="G618" s="143" t="str">
        <f>IF(SP_SUL!D621="","*",SP_SUL!D621)</f>
        <v>W99</v>
      </c>
      <c r="H618" s="143" t="str">
        <f>IF(SP_SUL!F621="","*",SP_SUL!F621)</f>
        <v>DESLOCAMENTO</v>
      </c>
      <c r="I618" s="143" t="str">
        <f>IF(SP_SUL!H621="","*",SP_SUL!H621)</f>
        <v>102ZKW2</v>
      </c>
      <c r="J618" s="143" t="str">
        <f>IF(SP_SUL!I621="","*",SP_SUL!I621)</f>
        <v>ZEM130-2</v>
      </c>
      <c r="K618" s="138" t="str">
        <f>IF(SP_SUL!M621="","*",SP_SUL!M621)</f>
        <v>ZKW-ZEM</v>
      </c>
      <c r="L618" s="138" t="str">
        <f>IF(SP_SUL!N621="","*",SP_SUL!N621)</f>
        <v>ZKWZEM</v>
      </c>
      <c r="M618" s="139">
        <f>IF(SP_SUL!J621="","*",SP_SUL!J621)</f>
        <v>55</v>
      </c>
      <c r="N618" s="142">
        <f>IF(SP_SUL!K621="","*",SP_SUL!K621)</f>
        <v>102</v>
      </c>
      <c r="O618" s="142">
        <f>IF(SP_SUL!L621="","*",SP_SUL!L621)</f>
        <v>135</v>
      </c>
      <c r="P618" s="141">
        <f>IF(SP_SUL!O621="","*",SP_SUL!O621)</f>
        <v>0.45833333333333331</v>
      </c>
      <c r="Q618" s="141">
        <f>IF(SP_SUL!P621="","*",SP_SUL!P621)</f>
        <v>4.1666666666666664E-2</v>
      </c>
      <c r="R618" s="143" t="str">
        <f>IF(SP_SUL!Q621="","*",CONCATENATE(SP_SUL!Q621," ",SP_SUL!R621))</f>
        <v>1 BINÁRIO</v>
      </c>
      <c r="S618" s="143" t="str">
        <f>IF(SP_SUL!V621="","*",SP_SUL!V621)</f>
        <v xml:space="preserve">Alisson </v>
      </c>
      <c r="T618" s="143" t="str">
        <f>IF(SP_SUL!W621="","*",SP_SUL!W621)</f>
        <v>Deslocamento de ZKW para ZEM, condicionado a liberação do W97 de ZEM)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Contrato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 t="str">
        <f>IF(SP_SUL!B622="","*",SP_SUL!B622)</f>
        <v>*</v>
      </c>
      <c r="G619" s="143" t="str">
        <f>IF(SP_SUL!D622="","*",SP_SUL!D622)</f>
        <v>MOD ZRB</v>
      </c>
      <c r="H619" s="143" t="str">
        <f>IF(SP_SUL!F622="","*",SP_SUL!F622)</f>
        <v>BLOCO</v>
      </c>
      <c r="I619" s="143" t="str">
        <f>IF(SP_SUL!H622="","*",SP_SUL!H622)</f>
        <v>-</v>
      </c>
      <c r="J619" s="143" t="str">
        <f>IF(SP_SUL!I622="","*",SP_SUL!I622)</f>
        <v>-</v>
      </c>
      <c r="K619" s="138" t="str">
        <f>IF(SP_SUL!M622="","*",SP_SUL!M622)</f>
        <v>ZEJ-ZRB</v>
      </c>
      <c r="L619" s="138" t="str">
        <f>IF(SP_SUL!N622="","*",SP_SUL!N622)</f>
        <v>ZEJZRB</v>
      </c>
      <c r="M619" s="139">
        <f>IF(SP_SUL!J622="","*",SP_SUL!J622)</f>
        <v>48</v>
      </c>
      <c r="N619" s="142">
        <f>IF(SP_SUL!K622="","*",SP_SUL!K622)</f>
        <v>145.9</v>
      </c>
      <c r="O619" s="142">
        <f>IF(SP_SUL!L622="","*",SP_SUL!L622)</f>
        <v>152</v>
      </c>
      <c r="P619" s="141">
        <f>IF(SP_SUL!O622="","*",SP_SUL!O622)</f>
        <v>0.33333333333333331</v>
      </c>
      <c r="Q619" s="141">
        <f>IF(SP_SUL!P622="","*",SP_SUL!P622)</f>
        <v>0.33333333333333331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0</v>
      </c>
    </row>
    <row r="620" spans="1:23" hidden="1">
      <c r="A620" s="144" t="str">
        <f>IF(SP_SUL!Y623="","*",SP_SUL!Y623)</f>
        <v>OPORTUNIDADE</v>
      </c>
      <c r="B620" s="144" t="str">
        <f>IF(SP_SUL!X623="","*",SP_SUL!X623)</f>
        <v>Oportunidade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W97</v>
      </c>
      <c r="H620" s="143" t="str">
        <f>IF(SP_SUL!F623="","*",SP_SUL!F623)</f>
        <v>DESLOCAMENTO</v>
      </c>
      <c r="I620" s="143" t="str">
        <f>IF(SP_SUL!H623="","*",SP_SUL!H623)</f>
        <v>ZEM-1</v>
      </c>
      <c r="J620" s="143" t="str">
        <f>IF(SP_SUL!I623="","*",SP_SUL!I623)</f>
        <v>ZEV-1</v>
      </c>
      <c r="K620" s="138" t="str">
        <f>IF(SP_SUL!M623="","*",SP_SUL!M623)</f>
        <v>ZEM-ZEV</v>
      </c>
      <c r="L620" s="138" t="str">
        <f>IF(SP_SUL!N623="","*",SP_SUL!N623)</f>
        <v>ZEMZEV</v>
      </c>
      <c r="M620" s="139">
        <f>IF(SP_SUL!J623="","*",SP_SUL!J623)</f>
        <v>48</v>
      </c>
      <c r="N620" s="142">
        <f>IF(SP_SUL!K623="","*",SP_SUL!K623)</f>
        <v>135</v>
      </c>
      <c r="O620" s="142" t="str">
        <f>IF(SP_SUL!L623="","*",SP_SUL!L623)</f>
        <v>-</v>
      </c>
      <c r="P620" s="141">
        <f>IF(SP_SUL!O623="","*",SP_SUL!O623)</f>
        <v>0.375</v>
      </c>
      <c r="Q620" s="141">
        <f>IF(SP_SUL!P623="","*",SP_SUL!P623)</f>
        <v>4.1666666666666664E-2</v>
      </c>
      <c r="R620" s="143" t="str">
        <f>IF(SP_SUL!Q623="","*",CONCATENATE(SP_SUL!Q623," ",SP_SUL!R623))</f>
        <v>1 BINÁRIO</v>
      </c>
      <c r="S620" s="143" t="str">
        <f>IF(SP_SUL!V623="","*",SP_SUL!V623)</f>
        <v>Alisson</v>
      </c>
      <c r="T620" s="143" t="str">
        <f>IF(SP_SUL!W623="","*",SP_SUL!W623)</f>
        <v>Deslocamento de ZEM para ZEV (antes da partida de ZEM, necessário realizar MNB, tempo de MNB 2h30 entre ZEM-1 e ZEM1301 )</v>
      </c>
      <c r="U620" s="136" t="str">
        <f ca="1">_xlfn.XLOOKUP(G620&amp;$U$2,BS_CONTROLE[CHAVE],BS_CONTROLE[Quantidade_11],"-")</f>
        <v>-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Contrato</v>
      </c>
      <c r="C622" s="144" t="str">
        <f>IF(SP_SUL!Z625="","*",SP_SUL!Z625)</f>
        <v>*</v>
      </c>
      <c r="D622" s="138" t="str">
        <f>IF(SP_SUL!S625="","*",SP_SUL!S625)</f>
        <v>SP SUL</v>
      </c>
      <c r="E622" s="138" t="str">
        <f>IF(SP_SUL!T625="","*",SP_SUL!T625)</f>
        <v>ZEV-ZPT</v>
      </c>
      <c r="F622" s="143" t="str">
        <f>IF(SP_SUL!B625="","*",SP_SUL!B625)</f>
        <v>*</v>
      </c>
      <c r="G622" s="143" t="str">
        <f>IF(SP_SUL!D625="","*",SP_SUL!D625)</f>
        <v>MOD ZEZ</v>
      </c>
      <c r="H622" s="143" t="str">
        <f>IF(SP_SUL!F625="","*",SP_SUL!F625)</f>
        <v>BLOCO</v>
      </c>
      <c r="I622" s="143" t="str">
        <f>IF(SP_SUL!H625="","*",SP_SUL!H625)</f>
        <v>-</v>
      </c>
      <c r="J622" s="143" t="str">
        <f>IF(SP_SUL!I625="","*",SP_SUL!I625)</f>
        <v>-</v>
      </c>
      <c r="K622" s="138" t="str">
        <f>IF(SP_SUL!M625="","*",SP_SUL!M625)</f>
        <v>ZEZ-ZXW</v>
      </c>
      <c r="L622" s="138" t="str">
        <f>IF(SP_SUL!N625="","*",SP_SUL!N625)</f>
        <v>ZEZZXW</v>
      </c>
      <c r="M622" s="139">
        <f>IF(SP_SUL!J625="","*",SP_SUL!J625)</f>
        <v>92</v>
      </c>
      <c r="N622" s="142">
        <f>IF(SP_SUL!K625="","*",SP_SUL!K625)</f>
        <v>75.2</v>
      </c>
      <c r="O622" s="142">
        <f>IF(SP_SUL!L625="","*",SP_SUL!L625)</f>
        <v>81.8</v>
      </c>
      <c r="P622" s="141">
        <f>IF(SP_SUL!O625="","*",SP_SUL!O625)</f>
        <v>0.35416666666666669</v>
      </c>
      <c r="Q622" s="141">
        <f>IF(SP_SUL!P625="","*",SP_SUL!P625)</f>
        <v>0.33333333333333331</v>
      </c>
      <c r="R622" s="143" t="str">
        <f>IF(SP_SUL!Q625="","*",CONCATENATE(SP_SUL!Q625," ",SP_SUL!R625))</f>
        <v>1 BINÁRIO</v>
      </c>
      <c r="S622" s="143" t="str">
        <f>IF(SP_SUL!V625="","*",SP_SUL!V625)</f>
        <v>Augusto</v>
      </c>
      <c r="T622" s="143" t="str">
        <f>IF(SP_SUL!W625="","*",SP_SUL!W625)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>
        <f ca="1">_xlfn.XLOOKUP(G622&amp;$W$2,BS_CONTROLE[CHAVE],BS_CONTROLE[Quantidade_11],"-")</f>
        <v>0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 t="str">
        <f>IF(SP_SUL!B626="","*",SP_SUL!B626)</f>
        <v>*</v>
      </c>
      <c r="G623" s="143" t="str">
        <f>IF(SP_SUL!D626="","*",SP_SUL!D626)</f>
        <v>MOD ZGP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ZPT-ZGP</v>
      </c>
      <c r="L623" s="138" t="str">
        <f>IF(SP_SUL!N626="","*",SP_SUL!N626)</f>
        <v>ZPTZGP</v>
      </c>
      <c r="M623" s="139">
        <f>IF(SP_SUL!J626="","*",SP_SUL!J626)</f>
        <v>92</v>
      </c>
      <c r="N623" s="142">
        <f>IF(SP_SUL!K626="","*",SP_SUL!K626)</f>
        <v>102</v>
      </c>
      <c r="O623" s="142">
        <f>IF(SP_SUL!L626="","*",SP_SUL!L626)</f>
        <v>106</v>
      </c>
      <c r="P623" s="141">
        <f>IF(SP_SUL!O626="","*",SP_SUL!O626)</f>
        <v>0.33333333333333331</v>
      </c>
      <c r="Q623" s="141">
        <f>IF(SP_SUL!P626="","*",SP_SUL!P626)</f>
        <v>0.22916666666666666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>
        <f ca="1">_xlfn.XLOOKUP(G623&amp;$W$2,BS_CONTROLE[CHAVE],BS_CONTROLE[Quantidade_11],"-")</f>
        <v>1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OPORTUNIDADE</v>
      </c>
      <c r="B625" s="144" t="str">
        <f>IF(SP_SUL!X628="","*",SP_SUL!X628)</f>
        <v>Oportunidade</v>
      </c>
      <c r="C625" s="144" t="str">
        <f>IF(SP_SUL!Z628="","*",SP_SUL!Z628)</f>
        <v>*</v>
      </c>
      <c r="D625" s="138" t="str">
        <f>IF(SP_SUL!S628="","*",SP_SUL!S628)</f>
        <v>SP SUL</v>
      </c>
      <c r="E625" s="138" t="str">
        <f>IF(SP_SUL!T628="","*",SP_SUL!T628)</f>
        <v>ZEV-ZPT</v>
      </c>
      <c r="F625" s="143">
        <f>IF(SP_SUL!B628="","*",SP_SUL!B628)</f>
        <v>46077</v>
      </c>
      <c r="G625" s="143" t="str">
        <f>IF(SP_SUL!D628="","*",SP_SUL!D628)</f>
        <v>HUELTON (TP-725)</v>
      </c>
      <c r="H625" s="143" t="str">
        <f>IF(SP_SUL!F628="","*",SP_SUL!F628)</f>
        <v>PDM - SOLDA</v>
      </c>
      <c r="I625" s="143" t="str">
        <f>IF(SP_SUL!H628="","*",SP_SUL!H628)</f>
        <v>-</v>
      </c>
      <c r="J625" s="143" t="str">
        <f>IF(SP_SUL!I628="","*",SP_SUL!I628)</f>
        <v>-</v>
      </c>
      <c r="K625" s="138" t="str">
        <f>IF(SP_SUL!M628="","*",SP_SUL!M628)</f>
        <v>ZPT</v>
      </c>
      <c r="L625" s="138" t="str">
        <f>IF(SP_SUL!N628="","*",SP_SUL!N628)</f>
        <v>ZPT2</v>
      </c>
      <c r="M625" s="139">
        <f>IF(SP_SUL!J628="","*",SP_SUL!J628)</f>
        <v>92</v>
      </c>
      <c r="N625" s="142">
        <f>IF(SP_SUL!K628="","*",SP_SUL!K628)</f>
        <v>106.7</v>
      </c>
      <c r="O625" s="142" t="str">
        <f>IF(SP_SUL!L628="","*",SP_SUL!L628)</f>
        <v>-</v>
      </c>
      <c r="P625" s="141">
        <f>IF(SP_SUL!O628="","*",SP_SUL!O628)</f>
        <v>0.41666666666666669</v>
      </c>
      <c r="Q625" s="141">
        <f>IF(SP_SUL!P628="","*",SP_SUL!P628)</f>
        <v>6.25E-2</v>
      </c>
      <c r="R625" s="143" t="str">
        <f>IF(SP_SUL!Q628="","*",CONCATENATE(SP_SUL!Q628," ",SP_SUL!R628))</f>
        <v>15 Nº DE SOLDA</v>
      </c>
      <c r="S625" s="143" t="str">
        <f>IF(SP_SUL!V628="","*",SP_SUL!V628)</f>
        <v>Moises</v>
      </c>
      <c r="T625" s="143" t="str">
        <f>IF(SP_SUL!W628="","*",SP_SUL!W628)</f>
        <v xml:space="preserve">Execução de solda - Condicionado a temperatura </v>
      </c>
      <c r="U625" s="136" t="str">
        <f ca="1">_xlfn.XLOOKUP(G625&amp;$U$2,BS_CONTROLE[CHAVE],BS_CONTROLE[Quantidade_11],"-")</f>
        <v>-</v>
      </c>
      <c r="V625" s="136">
        <f ca="1">_xlfn.XLOOKUP(G625&amp;$V$2,BS_CONTROLE[CHAVE],BS_CONTROLE[Quantidade_11],"-")</f>
        <v>0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ZPT-ZPG</v>
      </c>
      <c r="F626" s="143">
        <f>IF(SP_SUL!B629="","*",SP_SUL!B629)</f>
        <v>46077</v>
      </c>
      <c r="G626" s="143" t="str">
        <f>IF(SP_SUL!D629="","*",SP_SUL!D629)</f>
        <v>DIEGO (TF-42)</v>
      </c>
      <c r="H626" s="143" t="str">
        <f>IF(SP_SUL!F629="","*",SP_SUL!F629)</f>
        <v>LIMPEZA LASTRO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PAT-ZGM</v>
      </c>
      <c r="L626" s="138" t="str">
        <f>IF(SP_SUL!N629="","*",SP_SUL!N629)</f>
        <v>PAT1102</v>
      </c>
      <c r="M626" s="139">
        <f>IF(SP_SUL!J629="","*",SP_SUL!J629)</f>
        <v>53</v>
      </c>
      <c r="N626" s="142">
        <f>IF(SP_SUL!K629="","*",SP_SUL!K629)</f>
        <v>109.25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8.3333333333333329E-2</v>
      </c>
      <c r="R626" s="143" t="str">
        <f>IF(SP_SUL!Q629="","*",CONCATENATE(SP_SUL!Q629," ",SP_SUL!R629))</f>
        <v>20 M</v>
      </c>
      <c r="S626" s="143" t="str">
        <f>IF(SP_SUL!V629="","*",SP_SUL!V629)</f>
        <v>Diego</v>
      </c>
      <c r="T626" s="143" t="str">
        <f>IF(SP_SUL!W629="","*",SP_SUL!W629)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40</v>
      </c>
      <c r="W626" s="136">
        <f ca="1">_xlfn.XLOOKUP(G626&amp;$W$2,BS_CONTROLE[CHAVE],BS_CONTROLE[Quantidade_11],"-")</f>
        <v>45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ZEV-ZPT</v>
      </c>
      <c r="F627" s="143">
        <f>IF(SP_SUL!B630="","*",SP_SUL!B630)</f>
        <v>46077</v>
      </c>
      <c r="G627" s="143" t="str">
        <f>IF(SP_SUL!D630="","*",SP_SUL!D630)</f>
        <v>EXPANSÃO TURMA 1</v>
      </c>
      <c r="H627" s="143" t="str">
        <f>IF(SP_SUL!F630="","*",SP_SUL!F630)</f>
        <v>EXPANSÃO - SOLDA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109-ZGM</v>
      </c>
      <c r="L627" s="138">
        <f>IF(SP_SUL!N630="","*",SP_SUL!N630)</f>
        <v>1131121</v>
      </c>
      <c r="M627" s="139">
        <f>IF(SP_SUL!J630="","*",SP_SUL!J630)</f>
        <v>30</v>
      </c>
      <c r="N627" s="142">
        <f>IF(SP_SUL!K630="","*",SP_SUL!K630)</f>
        <v>111.98</v>
      </c>
      <c r="O627" s="142" t="str">
        <f>IF(SP_SUL!L630="","*",SP_SUL!L630)</f>
        <v>-</v>
      </c>
      <c r="P627" s="141">
        <f>IF(SP_SUL!O630="","*",SP_SUL!O630)</f>
        <v>0.35416666666666669</v>
      </c>
      <c r="Q627" s="141">
        <f>IF(SP_SUL!P630="","*",SP_SUL!P630)</f>
        <v>6.25E-2</v>
      </c>
      <c r="R627" s="143" t="str">
        <f>IF(SP_SUL!Q630="","*",CONCATENATE(SP_SUL!Q630," ",SP_SUL!R630))</f>
        <v>1 Nº DE SOLDA</v>
      </c>
      <c r="S627" s="143" t="str">
        <f>IF(SP_SUL!V630="","*",SP_SUL!V630)</f>
        <v>Pedro</v>
      </c>
      <c r="T627" s="143" t="str">
        <f>IF(SP_SUL!W630="","*",SP_SUL!W630)</f>
        <v xml:space="preserve">Execução de solda - Condicionado a temperatura </v>
      </c>
      <c r="U627" s="136" t="str">
        <f ca="1">_xlfn.XLOOKUP(G627&amp;$U$2,BS_CONTROLE[CHAVE],BS_CONTROLE[Quantidade_11],"-")</f>
        <v>-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3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171" priority="5" operator="equal">
      <formula>"NÃO"</formula>
    </cfRule>
    <cfRule type="cellIs" dxfId="170" priority="6" operator="equal">
      <formula>"Contrato"</formula>
    </cfRule>
  </conditionalFormatting>
  <conditionalFormatting sqref="A1 A2:C1050">
    <cfRule type="cellIs" dxfId="169" priority="4" operator="equal">
      <formula>"OPORTUNIDADE"</formula>
    </cfRule>
  </conditionalFormatting>
  <conditionalFormatting sqref="U1:W1050">
    <cfRule type="cellIs" dxfId="168" priority="1" operator="equal">
      <formula>"-"</formula>
    </cfRule>
    <cfRule type="cellIs" dxfId="167" priority="2" operator="notEqual">
      <formula>"OK"</formula>
    </cfRule>
    <cfRule type="cellIs" dxfId="166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1026</v>
      </c>
      <c r="C2" s="120" t="s">
        <v>1027</v>
      </c>
      <c r="D2" s="75" t="s">
        <v>1028</v>
      </c>
      <c r="E2" s="75" t="s">
        <v>1029</v>
      </c>
      <c r="F2" s="98" t="s">
        <v>1030</v>
      </c>
      <c r="G2" s="75" t="s">
        <v>1031</v>
      </c>
      <c r="H2" s="75" t="s">
        <v>1032</v>
      </c>
      <c r="I2" s="75" t="s">
        <v>1033</v>
      </c>
      <c r="J2" s="75" t="s">
        <v>1034</v>
      </c>
      <c r="K2" s="77" t="s">
        <v>1035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IF(SP_SUL!Y606="","*",SP_SUL!Y606)</f>
        <v>OPORTUNIDADE</v>
      </c>
      <c r="C602" s="94">
        <f>IF(SP_SUL!B606="","*",SP_SUL!B606)</f>
        <v>46077</v>
      </c>
      <c r="D602" s="93" t="str">
        <f>IF(SP_SUL!D606="","*",SP_SUL!D606)</f>
        <v>E42</v>
      </c>
      <c r="E602" s="93" t="str">
        <f>IF(SP_SUL!H606="","*",SP_SUL!H606)</f>
        <v>ZBV3</v>
      </c>
      <c r="F602" s="99" t="str">
        <f>IF(SP_SUL!M606="","*",SP_SUL!M606)</f>
        <v>ZBM-ZSU</v>
      </c>
      <c r="G602" s="94" t="str">
        <f>IF(SP_SUL!I606="","*",SP_SUL!I606)</f>
        <v>ZBV3</v>
      </c>
      <c r="H602" s="94" t="str">
        <f>IF(SP_SUL!AB606="","*",SP_SUL!AB606)</f>
        <v>FIXO</v>
      </c>
      <c r="I602" s="94" t="str">
        <f>IF(SP_SUL!AC606="","*",SP_SUL!AC606)</f>
        <v>ACIONAMENTO</v>
      </c>
      <c r="J602" s="95" t="str">
        <f>IF(SP_SUL!AA606="","*",SP_SUL!AA606)</f>
        <v>3 (Navas + Lucas + Francisco)</v>
      </c>
      <c r="K602" s="96">
        <f>IF(SP_SUL!AD606="","*",SP_SUL!AD606)</f>
        <v>0.375</v>
      </c>
    </row>
    <row r="603" spans="2:11" hidden="1">
      <c r="B603" s="93" t="str">
        <f>IF(SP_SUL!Y607="","*",SP_SUL!Y607)</f>
        <v>SIM</v>
      </c>
      <c r="C603" s="94">
        <f>IF(SP_SUL!B607="","*",SP_SUL!B607)</f>
        <v>46077</v>
      </c>
      <c r="D603" s="93" t="str">
        <f>IF(SP_SUL!D607="","*",SP_SUL!D607)</f>
        <v>A74</v>
      </c>
      <c r="E603" s="93" t="str">
        <f>IF(SP_SUL!H607="","*",SP_SUL!H607)</f>
        <v>ZBVZQB</v>
      </c>
      <c r="F603" s="99" t="str">
        <f>IF(SP_SUL!M607="","*",SP_SUL!M607)</f>
        <v>ZQBZBV-ZKE</v>
      </c>
      <c r="G603" s="94" t="str">
        <f>IF(SP_SUL!I607="","*",SP_SUL!I607)</f>
        <v>ZKE</v>
      </c>
      <c r="H603" s="94" t="str">
        <f>IF(SP_SUL!AB607="","*",SP_SUL!AB607)</f>
        <v>FIXO</v>
      </c>
      <c r="I603" s="94" t="str">
        <f>IF(SP_SUL!AC607="","*",SP_SUL!AC607)</f>
        <v>ACIONAMENTO</v>
      </c>
      <c r="J603" s="95">
        <f>IF(SP_SUL!AA607="","*",SP_SUL!AA607)</f>
        <v>1</v>
      </c>
      <c r="K603" s="96">
        <f>IF(SP_SUL!AD607="","*",SP_SUL!AD607)</f>
        <v>0.29166666666666669</v>
      </c>
    </row>
    <row r="604" spans="2:11" hidden="1">
      <c r="B604" s="93" t="str">
        <f>IF(SP_SUL!Y608="","*",SP_SUL!Y608)</f>
        <v>OPORTUNIDADE</v>
      </c>
      <c r="C604" s="94">
        <f>IF(SP_SUL!B608="","*",SP_SUL!B608)</f>
        <v>46077</v>
      </c>
      <c r="D604" s="93" t="str">
        <f>IF(SP_SUL!D608="","*",SP_SUL!D608)</f>
        <v>DANIEL (TP-647)</v>
      </c>
      <c r="E604" s="93" t="str">
        <f>IF(SP_SUL!H608="","*",SP_SUL!H608)</f>
        <v>-</v>
      </c>
      <c r="F604" s="99" t="str">
        <f>IF(SP_SUL!M608="","*",SP_SUL!M608)</f>
        <v>ZST</v>
      </c>
      <c r="G604" s="94" t="str">
        <f>IF(SP_SUL!I608="","*",SP_SUL!I608)</f>
        <v>-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-</v>
      </c>
      <c r="K604" s="96" t="str">
        <f>IF(SP_SUL!AD608="","*",SP_SUL!AD608)</f>
        <v>*</v>
      </c>
    </row>
    <row r="605" spans="2:11" hidden="1">
      <c r="B605" s="93" t="str">
        <f>IF(SP_SUL!Y609="","*",SP_SUL!Y609)</f>
        <v>OPORTUNIDADE</v>
      </c>
      <c r="C605" s="94">
        <f>IF(SP_SUL!B609="","*",SP_SUL!B609)</f>
        <v>46077</v>
      </c>
      <c r="D605" s="93" t="str">
        <f>IF(SP_SUL!D609="","*",SP_SUL!D609)</f>
        <v>V93</v>
      </c>
      <c r="E605" s="93" t="str">
        <f>IF(SP_SUL!H609="","*",SP_SUL!H609)</f>
        <v>ZYU1</v>
      </c>
      <c r="F605" s="99" t="str">
        <f>IF(SP_SUL!M609="","*",SP_SUL!M609)</f>
        <v>ZYU-ZST</v>
      </c>
      <c r="G605" s="94" t="str">
        <f>IF(SP_SUL!I609="","*",SP_SUL!I609)</f>
        <v>ZYU1</v>
      </c>
      <c r="H605" s="94" t="str">
        <f>IF(SP_SUL!AB609="","*",SP_SUL!AB609)</f>
        <v>ESCALA</v>
      </c>
      <c r="I605" s="94" t="str">
        <f>IF(SP_SUL!AC609="","*",SP_SUL!AC609)</f>
        <v>AGD ACIONAMENTO PCM</v>
      </c>
      <c r="J605" s="95">
        <f>IF(SP_SUL!AA609="","*",SP_SUL!AA609)</f>
        <v>1</v>
      </c>
      <c r="K605" s="96">
        <f>IF(SP_SUL!AD609="","*",SP_SUL!AD609)</f>
        <v>0.33333333333333331</v>
      </c>
    </row>
    <row r="606" spans="2:11" hidden="1">
      <c r="B606" s="93" t="str">
        <f>IF(SP_SUL!Y610="","*",SP_SUL!Y610)</f>
        <v>OPORTUNIDADE</v>
      </c>
      <c r="C606" s="94">
        <f>IF(SP_SUL!B610="","*",SP_SUL!B610)</f>
        <v>46077</v>
      </c>
      <c r="D606" s="93" t="str">
        <f>IF(SP_SUL!D610="","*",SP_SUL!D610)</f>
        <v>ROGÉRIO (TP-730)</v>
      </c>
      <c r="E606" s="93" t="str">
        <f>IF(SP_SUL!H610="","*",SP_SUL!H610)</f>
        <v>-</v>
      </c>
      <c r="F606" s="99" t="str">
        <f>IF(SP_SUL!M610="","*",SP_SUL!M610)</f>
        <v>ZYU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-</v>
      </c>
      <c r="K606" s="96" t="str">
        <f>IF(SP_SUL!AD610="","*",SP_SUL!AD610)</f>
        <v>*</v>
      </c>
    </row>
    <row r="607" spans="2:11" hidden="1">
      <c r="B607" s="93" t="str">
        <f>IF(SP_SUL!Y611="","*",SP_SUL!Y611)</f>
        <v>OPORTUNIDADE</v>
      </c>
      <c r="C607" s="94">
        <f>IF(SP_SUL!B611="","*",SP_SUL!B611)</f>
        <v>46077</v>
      </c>
      <c r="D607" s="93" t="str">
        <f>IF(SP_SUL!D611="","*",SP_SUL!D611)</f>
        <v>W59</v>
      </c>
      <c r="E607" s="93" t="str">
        <f>IF(SP_SUL!H611="","*",SP_SUL!H611)</f>
        <v>ZYU1</v>
      </c>
      <c r="F607" s="99" t="str">
        <f>IF(SP_SUL!M611="","*",SP_SUL!M611)</f>
        <v>ZDY-ZFY</v>
      </c>
      <c r="G607" s="94" t="str">
        <f>IF(SP_SUL!I611="","*",SP_SUL!I611)</f>
        <v>ZYU1</v>
      </c>
      <c r="H607" s="94" t="str">
        <f>IF(SP_SUL!AB611="","*",SP_SUL!AB611)</f>
        <v>FIXO</v>
      </c>
      <c r="I607" s="94" t="str">
        <f>IF(SP_SUL!AC611="","*",SP_SUL!AC611)</f>
        <v>*</v>
      </c>
      <c r="J607" s="95">
        <f>IF(SP_SUL!AA611="","*",SP_SUL!AA611)</f>
        <v>1</v>
      </c>
      <c r="K607" s="96">
        <f>IF(SP_SUL!AD611="","*",SP_SUL!AD611)</f>
        <v>0.29166666666666669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ROBSON (TF-701)</v>
      </c>
      <c r="E608" s="93" t="str">
        <f>IF(SP_SUL!H612="","*",SP_SUL!H612)</f>
        <v>-</v>
      </c>
      <c r="F608" s="99" t="str">
        <f>IF(SP_SUL!M612="","*",SP_SUL!M612)</f>
        <v>ZDY-ZFY</v>
      </c>
      <c r="G608" s="94" t="str">
        <f>IF(SP_SUL!I612="","*",SP_SUL!I612)</f>
        <v>-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-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JACIANO (TF-674)</v>
      </c>
      <c r="E609" s="93" t="str">
        <f>IF(SP_SUL!H613="","*",SP_SUL!H613)</f>
        <v>-</v>
      </c>
      <c r="F609" s="99" t="str">
        <f>IF(SP_SUL!M613="","*",SP_SUL!M613)</f>
        <v>ZDY-ZFY</v>
      </c>
      <c r="G609" s="94" t="str">
        <f>IF(SP_SUL!I613="","*",SP_SUL!I613)</f>
        <v>-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-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ROBSON (TP-729)</v>
      </c>
      <c r="E610" s="93" t="str">
        <f>IF(SP_SUL!H614="","*",SP_SUL!H614)</f>
        <v>-</v>
      </c>
      <c r="F610" s="99" t="str">
        <f>IF(SP_SUL!M614="","*",SP_SUL!M614)</f>
        <v>ZDY-ZFY</v>
      </c>
      <c r="G610" s="94" t="str">
        <f>IF(SP_SUL!I614="","*",SP_SUL!I614)</f>
        <v>-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-</v>
      </c>
      <c r="K610" s="96" t="str">
        <f>IF(SP_SUL!AD614="","*",SP_SUL!AD614)</f>
        <v>*</v>
      </c>
    </row>
    <row r="611" spans="2:11" hidden="1">
      <c r="B611" s="93" t="str">
        <f>IF(SP_SUL!Y615="","*",SP_SUL!Y615)</f>
        <v>SIM</v>
      </c>
      <c r="C611" s="94">
        <f>IF(SP_SUL!B615="","*",SP_SUL!B615)</f>
        <v>46077</v>
      </c>
      <c r="D611" s="93" t="str">
        <f>IF(SP_SUL!D615="","*",SP_SUL!D615)</f>
        <v>A84</v>
      </c>
      <c r="E611" s="93" t="str">
        <f>IF(SP_SUL!H615="","*",SP_SUL!H615)</f>
        <v>ZKEZGA</v>
      </c>
      <c r="F611" s="99" t="str">
        <f>IF(SP_SUL!M615="","*",SP_SUL!M615)</f>
        <v>ZKEZGA-ZEV</v>
      </c>
      <c r="G611" s="94" t="str">
        <f>IF(SP_SUL!I615="","*",SP_SUL!I615)</f>
        <v>ZEV-1</v>
      </c>
      <c r="H611" s="94" t="str">
        <f>IF(SP_SUL!AB615="","*",SP_SUL!AB615)</f>
        <v>FIXO</v>
      </c>
      <c r="I611" s="94" t="str">
        <f>IF(SP_SUL!AC615="","*",SP_SUL!AC615)</f>
        <v>*</v>
      </c>
      <c r="J611" s="95">
        <f>IF(SP_SUL!AA615="","*",SP_SUL!AA615)</f>
        <v>1</v>
      </c>
      <c r="K611" s="96">
        <f>IF(SP_SUL!AD615="","*",SP_SUL!AD615)</f>
        <v>0.29166666666666669</v>
      </c>
    </row>
    <row r="612" spans="2:11" hidden="1">
      <c r="B612" s="93" t="str">
        <f>IF(SP_SUL!Y616="","*",SP_SUL!Y616)</f>
        <v>OPORTUNIDADE</v>
      </c>
      <c r="C612" s="94">
        <f>IF(SP_SUL!B616="","*",SP_SUL!B616)</f>
        <v>46077</v>
      </c>
      <c r="D612" s="93" t="str">
        <f>IF(SP_SUL!D616="","*",SP_SUL!D616)</f>
        <v>SUPER ZWW</v>
      </c>
      <c r="E612" s="93" t="str">
        <f>IF(SP_SUL!H616="","*",SP_SUL!H616)</f>
        <v>-</v>
      </c>
      <c r="F612" s="99" t="str">
        <f>IF(SP_SUL!M616="","*",SP_SUL!M616)</f>
        <v>ZWW-ZKW</v>
      </c>
      <c r="G612" s="94" t="str">
        <f>IF(SP_SUL!I616="","*",SP_SUL!I616)</f>
        <v>-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-</v>
      </c>
      <c r="K612" s="96" t="str">
        <f>IF(SP_SUL!AD616="","*",SP_SUL!AD616)</f>
        <v>*</v>
      </c>
    </row>
    <row r="613" spans="2:11" hidden="1">
      <c r="B613" s="93" t="str">
        <f>IF(SP_SUL!Y617="","*",SP_SUL!Y617)</f>
        <v>OPORTUNIDADE</v>
      </c>
      <c r="C613" s="94">
        <f>IF(SP_SUL!B617="","*",SP_SUL!B617)</f>
        <v>46077</v>
      </c>
      <c r="D613" s="93" t="str">
        <f>IF(SP_SUL!D617="","*",SP_SUL!D617)</f>
        <v>EDSON (TP-780)</v>
      </c>
      <c r="E613" s="93" t="str">
        <f>IF(SP_SUL!H617="","*",SP_SUL!H617)</f>
        <v>-</v>
      </c>
      <c r="F613" s="99" t="str">
        <f>IF(SP_SUL!M617="","*",SP_SUL!M617)</f>
        <v>ZKW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-</v>
      </c>
      <c r="K613" s="96" t="str">
        <f>IF(SP_SUL!AD617="","*",SP_SUL!AD617)</f>
        <v>*</v>
      </c>
    </row>
    <row r="614" spans="2:11" hidden="1">
      <c r="B614" s="93" t="str">
        <f>IF(SP_SUL!Y618="","*",SP_SUL!Y618)</f>
        <v>OPORTUNIDADE</v>
      </c>
      <c r="C614" s="94">
        <f>IF(SP_SUL!B618="","*",SP_SUL!B618)</f>
        <v>46077</v>
      </c>
      <c r="D614" s="93" t="str">
        <f>IF(SP_SUL!D618="","*",SP_SUL!D618)</f>
        <v>V89</v>
      </c>
      <c r="E614" s="93" t="str">
        <f>IF(SP_SUL!H618="","*",SP_SUL!H618)</f>
        <v>102ZKW2</v>
      </c>
      <c r="F614" s="99" t="str">
        <f>IF(SP_SUL!M618="","*",SP_SUL!M618)</f>
        <v>ZWW-ZKW</v>
      </c>
      <c r="G614" s="94" t="str">
        <f>IF(SP_SUL!I618="","*",SP_SUL!I618)</f>
        <v>102ZKW2</v>
      </c>
      <c r="H614" s="94" t="str">
        <f>IF(SP_SUL!AB618="","*",SP_SUL!AB618)</f>
        <v>FIXO</v>
      </c>
      <c r="I614" s="94" t="str">
        <f>IF(SP_SUL!AC618="","*",SP_SUL!AC618)</f>
        <v>ACIONAMENTO</v>
      </c>
      <c r="J614" s="95">
        <f>IF(SP_SUL!AA618="","*",SP_SUL!AA618)</f>
        <v>1</v>
      </c>
      <c r="K614" s="96">
        <f>IF(SP_SUL!AD618="","*",SP_SUL!AD618)</f>
        <v>0.35416666666666669</v>
      </c>
    </row>
    <row r="615" spans="2:11" hidden="1">
      <c r="B615" s="93" t="str">
        <f>IF(SP_SUL!Y619="","*",SP_SUL!Y619)</f>
        <v>OPORTUNIDADE</v>
      </c>
      <c r="C615" s="94">
        <f>IF(SP_SUL!B619="","*",SP_SUL!B619)</f>
        <v>46077</v>
      </c>
      <c r="D615" s="93" t="str">
        <f>IF(SP_SUL!D619="","*",SP_SUL!D619)</f>
        <v>W60</v>
      </c>
      <c r="E615" s="93" t="str">
        <f>IF(SP_SUL!H619="","*",SP_SUL!H619)</f>
        <v>ZEM130-2</v>
      </c>
      <c r="F615" s="99" t="str">
        <f>IF(SP_SUL!M619="","*",SP_SUL!M619)</f>
        <v>ZWI-ZEM</v>
      </c>
      <c r="G615" s="94" t="str">
        <f>IF(SP_SUL!I619="","*",SP_SUL!I619)</f>
        <v>ZEM130-2</v>
      </c>
      <c r="H615" s="94" t="str">
        <f>IF(SP_SUL!AB619="","*",SP_SUL!AB619)</f>
        <v>FIXO</v>
      </c>
      <c r="I615" s="94" t="str">
        <f>IF(SP_SUL!AC619="","*",SP_SUL!AC619)</f>
        <v>ACIONAMENTO</v>
      </c>
      <c r="J615" s="95">
        <f>IF(SP_SUL!AA619="","*",SP_SUL!AA619)</f>
        <v>1</v>
      </c>
      <c r="K615" s="96">
        <f>IF(SP_SUL!AD619="","*",SP_SUL!AD619)</f>
        <v>0.29166666666666669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OPORTUNIDADE</v>
      </c>
      <c r="C617" s="94">
        <f>IF(SP_SUL!B621="","*",SP_SUL!B621)</f>
        <v>46077</v>
      </c>
      <c r="D617" s="93" t="str">
        <f>IF(SP_SUL!D621="","*",SP_SUL!D621)</f>
        <v>W99</v>
      </c>
      <c r="E617" s="93" t="str">
        <f>IF(SP_SUL!H621="","*",SP_SUL!H621)</f>
        <v>102ZKW2</v>
      </c>
      <c r="F617" s="99" t="str">
        <f>IF(SP_SUL!M621="","*",SP_SUL!M621)</f>
        <v>ZKW-ZEM</v>
      </c>
      <c r="G617" s="94" t="str">
        <f>IF(SP_SUL!I621="","*",SP_SUL!I621)</f>
        <v>ZEM130-2</v>
      </c>
      <c r="H617" s="94" t="str">
        <f>IF(SP_SUL!AB621="","*",SP_SUL!AB621)</f>
        <v>FIXO</v>
      </c>
      <c r="I617" s="94" t="str">
        <f>IF(SP_SUL!AC621="","*",SP_SUL!AC621)</f>
        <v>*</v>
      </c>
      <c r="J617" s="95">
        <f>IF(SP_SUL!AA621="","*",SP_SUL!AA621)</f>
        <v>2</v>
      </c>
      <c r="K617" s="96">
        <f>IF(SP_SUL!AD621="","*",SP_SUL!AD621)</f>
        <v>0.4375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MOD ZRB</v>
      </c>
      <c r="E618" s="93" t="str">
        <f>IF(SP_SUL!H622="","*",SP_SUL!H622)</f>
        <v>-</v>
      </c>
      <c r="F618" s="99" t="str">
        <f>IF(SP_SUL!M622="","*",SP_SUL!M622)</f>
        <v>ZEJ-ZRB</v>
      </c>
      <c r="G618" s="94" t="str">
        <f>IF(SP_SUL!I622="","*",SP_SUL!I622)</f>
        <v>-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-</v>
      </c>
      <c r="K618" s="96" t="str">
        <f>IF(SP_SUL!AD622="","*",SP_SUL!AD622)</f>
        <v>*</v>
      </c>
    </row>
    <row r="619" spans="2:11" hidden="1">
      <c r="B619" s="93" t="str">
        <f>IF(SP_SUL!Y623="","*",SP_SUL!Y623)</f>
        <v>OPORTUNIDADE</v>
      </c>
      <c r="C619" s="94">
        <f>IF(SP_SUL!B623="","*",SP_SUL!B623)</f>
        <v>46077</v>
      </c>
      <c r="D619" s="93" t="str">
        <f>IF(SP_SUL!D623="","*",SP_SUL!D623)</f>
        <v>W97</v>
      </c>
      <c r="E619" s="93" t="str">
        <f>IF(SP_SUL!H623="","*",SP_SUL!H623)</f>
        <v>ZEM-1</v>
      </c>
      <c r="F619" s="99" t="str">
        <f>IF(SP_SUL!M623="","*",SP_SUL!M623)</f>
        <v>ZEM-ZEV</v>
      </c>
      <c r="G619" s="94" t="str">
        <f>IF(SP_SUL!I623="","*",SP_SUL!I623)</f>
        <v>ZEV-1</v>
      </c>
      <c r="H619" s="94" t="str">
        <f>IF(SP_SUL!AB623="","*",SP_SUL!AB623)</f>
        <v>FIXO</v>
      </c>
      <c r="I619" s="94" t="str">
        <f>IF(SP_SUL!AC623="","*",SP_SUL!AC623)</f>
        <v>*</v>
      </c>
      <c r="J619" s="95">
        <f>IF(SP_SUL!AA623="","*",SP_SUL!AA623)</f>
        <v>2</v>
      </c>
      <c r="K619" s="96">
        <f>IF(SP_SUL!AD623="","*",SP_SUL!AD623)</f>
        <v>0.375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MOD ZEZ</v>
      </c>
      <c r="E621" s="93" t="str">
        <f>IF(SP_SUL!H625="","*",SP_SUL!H625)</f>
        <v>-</v>
      </c>
      <c r="F621" s="99" t="str">
        <f>IF(SP_SUL!M625="","*",SP_SUL!M625)</f>
        <v>ZEZ-ZXW</v>
      </c>
      <c r="G621" s="94" t="str">
        <f>IF(SP_SUL!I625="","*",SP_SUL!I625)</f>
        <v>-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-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MOD ZGP</v>
      </c>
      <c r="E622" s="93" t="str">
        <f>IF(SP_SUL!H626="","*",SP_SUL!H626)</f>
        <v>-</v>
      </c>
      <c r="F622" s="99" t="str">
        <f>IF(SP_SUL!M626="","*",SP_SUL!M626)</f>
        <v>ZPT-ZGP</v>
      </c>
      <c r="G622" s="94" t="str">
        <f>IF(SP_SUL!I626="","*",SP_SUL!I626)</f>
        <v>-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-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OPORTUNIDADE</v>
      </c>
      <c r="C624" s="94">
        <f>IF(SP_SUL!B628="","*",SP_SUL!B628)</f>
        <v>46077</v>
      </c>
      <c r="D624" s="93" t="str">
        <f>IF(SP_SUL!D628="","*",SP_SUL!D628)</f>
        <v>HUELTON (TP-725)</v>
      </c>
      <c r="E624" s="93" t="str">
        <f>IF(SP_SUL!H628="","*",SP_SUL!H628)</f>
        <v>-</v>
      </c>
      <c r="F624" s="99" t="str">
        <f>IF(SP_SUL!M628="","*",SP_SUL!M628)</f>
        <v>ZPT</v>
      </c>
      <c r="G624" s="94" t="str">
        <f>IF(SP_SUL!I628="","*",SP_SUL!I628)</f>
        <v>-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-</v>
      </c>
      <c r="K624" s="96" t="str">
        <f>IF(SP_SUL!AD628="","*",SP_SUL!AD628)</f>
        <v>*</v>
      </c>
    </row>
    <row r="625" spans="2:11" hidden="1">
      <c r="B625" s="93" t="str">
        <f>IF(SP_SUL!Y629="","*",SP_SUL!Y629)</f>
        <v>OPORTUNIDADE</v>
      </c>
      <c r="C625" s="94">
        <f>IF(SP_SUL!B629="","*",SP_SUL!B629)</f>
        <v>46077</v>
      </c>
      <c r="D625" s="93" t="str">
        <f>IF(SP_SUL!D629="","*",SP_SUL!D629)</f>
        <v>DIEGO (TF-42)</v>
      </c>
      <c r="E625" s="93" t="str">
        <f>IF(SP_SUL!H629="","*",SP_SUL!H629)</f>
        <v>-</v>
      </c>
      <c r="F625" s="99" t="str">
        <f>IF(SP_SUL!M629="","*",SP_SUL!M629)</f>
        <v>PAT-ZGM</v>
      </c>
      <c r="G625" s="94" t="str">
        <f>IF(SP_SUL!I629="","*",SP_SUL!I629)</f>
        <v>-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-</v>
      </c>
      <c r="K625" s="96" t="str">
        <f>IF(SP_SUL!AD629="","*",SP_SUL!AD629)</f>
        <v>*</v>
      </c>
    </row>
    <row r="626" spans="2:11" hidden="1">
      <c r="B626" s="93" t="str">
        <f>IF(SP_SUL!Y630="","*",SP_SUL!Y630)</f>
        <v>OPORTUNIDADE</v>
      </c>
      <c r="C626" s="94">
        <f>IF(SP_SUL!B630="","*",SP_SUL!B630)</f>
        <v>46077</v>
      </c>
      <c r="D626" s="93" t="str">
        <f>IF(SP_SUL!D630="","*",SP_SUL!D630)</f>
        <v>EXPANSÃO TURMA 1</v>
      </c>
      <c r="E626" s="93" t="str">
        <f>IF(SP_SUL!H630="","*",SP_SUL!H630)</f>
        <v>-</v>
      </c>
      <c r="F626" s="99" t="str">
        <f>IF(SP_SUL!M630="","*",SP_SUL!M630)</f>
        <v>109-ZGM</v>
      </c>
      <c r="G626" s="94" t="str">
        <f>IF(SP_SUL!I630="","*",SP_SUL!I630)</f>
        <v>-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-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65" priority="1" operator="equal">
      <formula>"NÃO"</formula>
    </cfRule>
    <cfRule type="cellIs" dxfId="164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W1" activePane="topRight" state="frozen"/>
      <selection pane="topRight" activeCell="BN582" sqref="AW582:BN5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26" t="s">
        <v>1036</v>
      </c>
      <c r="C1" s="227"/>
      <c r="D1" s="227"/>
      <c r="E1" s="3"/>
      <c r="F1" s="226" t="s">
        <v>1037</v>
      </c>
      <c r="G1" s="227"/>
      <c r="H1" s="228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9"/>
      <c r="AH1" s="5"/>
      <c r="AI1" s="236" t="s">
        <v>1038</v>
      </c>
      <c r="AJ1" s="237"/>
      <c r="AK1" s="237"/>
      <c r="AL1" s="237"/>
      <c r="AM1" s="238"/>
      <c r="AN1" s="239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37"/>
      <c r="BF1" s="240"/>
      <c r="BG1" s="5"/>
      <c r="BH1" s="241" t="s">
        <v>1039</v>
      </c>
      <c r="BI1" s="242"/>
      <c r="BJ1" s="242"/>
      <c r="BK1" s="243"/>
      <c r="BL1" s="5"/>
      <c r="BM1" s="233" t="s">
        <v>1040</v>
      </c>
      <c r="BN1" s="234"/>
      <c r="BO1" s="234"/>
      <c r="BP1" s="234"/>
      <c r="BQ1" s="234"/>
      <c r="BR1" s="234"/>
      <c r="BS1" s="235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1041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1042</v>
      </c>
      <c r="T2" s="21"/>
      <c r="U2" s="21"/>
      <c r="V2" s="21"/>
      <c r="W2" s="24"/>
      <c r="X2" s="21"/>
      <c r="Y2" s="22"/>
      <c r="Z2" s="4"/>
      <c r="AA2" s="20" t="s">
        <v>1043</v>
      </c>
      <c r="AB2" s="21"/>
      <c r="AC2" s="21"/>
      <c r="AD2" s="21"/>
      <c r="AE2" s="21"/>
      <c r="AF2" s="21"/>
      <c r="AG2" s="22"/>
      <c r="AH2" s="5"/>
      <c r="AI2" s="236" t="s">
        <v>1041</v>
      </c>
      <c r="AJ2" s="237"/>
      <c r="AK2" s="237"/>
      <c r="AL2" s="237"/>
      <c r="AM2" s="238"/>
      <c r="AN2" s="239"/>
      <c r="AO2" s="237"/>
      <c r="AP2" s="237"/>
      <c r="AQ2" s="240"/>
      <c r="AR2" s="6"/>
      <c r="AS2" s="236" t="s">
        <v>1044</v>
      </c>
      <c r="AT2" s="237"/>
      <c r="AU2" s="237"/>
      <c r="AV2" s="237"/>
      <c r="AW2" s="237"/>
      <c r="AX2" s="237"/>
      <c r="AY2" s="240"/>
      <c r="AZ2" s="6"/>
      <c r="BA2" s="230" t="s">
        <v>1045</v>
      </c>
      <c r="BB2" s="232"/>
      <c r="BC2" s="236" t="s">
        <v>1042</v>
      </c>
      <c r="BD2" s="237"/>
      <c r="BE2" s="237"/>
      <c r="BF2" s="240"/>
      <c r="BG2" s="5"/>
      <c r="BH2" s="244"/>
      <c r="BI2" s="245"/>
      <c r="BJ2" s="245"/>
      <c r="BK2" s="246"/>
      <c r="BL2" s="5"/>
      <c r="BM2" s="247"/>
      <c r="BN2" s="248"/>
      <c r="BO2" s="248"/>
      <c r="BP2" s="248"/>
      <c r="BQ2" s="248"/>
      <c r="BR2" s="248"/>
      <c r="BS2" s="249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1046</v>
      </c>
      <c r="G3" s="50"/>
      <c r="H3" s="147" t="s">
        <v>1047</v>
      </c>
      <c r="I3" s="51"/>
      <c r="J3" s="51"/>
      <c r="K3" s="51"/>
      <c r="L3" s="50"/>
      <c r="M3" s="51"/>
      <c r="N3" s="51"/>
      <c r="O3" s="49" t="s">
        <v>1044</v>
      </c>
      <c r="P3" s="50"/>
      <c r="Q3" s="49" t="s">
        <v>1048</v>
      </c>
      <c r="R3" s="50"/>
      <c r="S3" s="49" t="s">
        <v>1049</v>
      </c>
      <c r="T3" s="51"/>
      <c r="U3" s="124"/>
      <c r="V3" s="50"/>
      <c r="W3" s="52" t="s">
        <v>1050</v>
      </c>
      <c r="X3" s="53"/>
      <c r="Y3" s="54"/>
      <c r="Z3" s="55"/>
      <c r="AA3" s="56" t="s">
        <v>1051</v>
      </c>
      <c r="AB3" s="57"/>
      <c r="AC3" s="57"/>
      <c r="AD3" s="58"/>
      <c r="AE3" s="59" t="s">
        <v>1052</v>
      </c>
      <c r="AF3" s="60"/>
      <c r="AG3" s="61"/>
      <c r="AH3" s="62"/>
      <c r="AI3" s="230" t="s">
        <v>1046</v>
      </c>
      <c r="AJ3" s="232"/>
      <c r="AK3" s="230" t="s">
        <v>1047</v>
      </c>
      <c r="AL3" s="231"/>
      <c r="AM3" s="254"/>
      <c r="AN3" s="255"/>
      <c r="AO3" s="231"/>
      <c r="AP3" s="231"/>
      <c r="AQ3" s="232"/>
      <c r="AR3" s="63"/>
      <c r="AS3" s="252" t="s">
        <v>1053</v>
      </c>
      <c r="AT3" s="253"/>
      <c r="AU3" s="252" t="s">
        <v>1054</v>
      </c>
      <c r="AV3" s="253"/>
      <c r="AW3" s="252" t="s">
        <v>1055</v>
      </c>
      <c r="AX3" s="253"/>
      <c r="AY3" s="63" t="s">
        <v>1056</v>
      </c>
      <c r="AZ3" s="63"/>
      <c r="BA3" s="250"/>
      <c r="BB3" s="251"/>
      <c r="BC3" s="230" t="s">
        <v>1049</v>
      </c>
      <c r="BD3" s="231"/>
      <c r="BE3" s="231"/>
      <c r="BF3" s="232"/>
      <c r="BG3" s="62"/>
      <c r="BH3" s="244"/>
      <c r="BI3" s="245"/>
      <c r="BJ3" s="245"/>
      <c r="BK3" s="246"/>
      <c r="BL3" s="62"/>
      <c r="BM3" s="233" t="s">
        <v>1057</v>
      </c>
      <c r="BN3" s="234"/>
      <c r="BO3" s="234"/>
      <c r="BP3" s="235"/>
      <c r="BQ3" s="233" t="s">
        <v>742</v>
      </c>
      <c r="BR3" s="234"/>
      <c r="BS3" s="235"/>
      <c r="BT3" s="186"/>
      <c r="CV3" s="183"/>
    </row>
    <row r="4" spans="1:100" s="8" customFormat="1" ht="11.25">
      <c r="A4" s="39" t="s">
        <v>1058</v>
      </c>
      <c r="B4" s="201" t="s">
        <v>1059</v>
      </c>
      <c r="C4" s="41" t="s">
        <v>1058</v>
      </c>
      <c r="D4" s="42" t="s">
        <v>1060</v>
      </c>
      <c r="E4" s="43"/>
      <c r="F4" s="42" t="s">
        <v>1060</v>
      </c>
      <c r="G4" s="39" t="s">
        <v>1058</v>
      </c>
      <c r="H4" s="116" t="s">
        <v>1059</v>
      </c>
      <c r="I4" s="40" t="s">
        <v>1059</v>
      </c>
      <c r="J4" s="40" t="s">
        <v>1059</v>
      </c>
      <c r="K4" s="40" t="s">
        <v>1059</v>
      </c>
      <c r="L4" s="40" t="s">
        <v>1059</v>
      </c>
      <c r="M4" s="40" t="s">
        <v>1059</v>
      </c>
      <c r="N4" s="40" t="s">
        <v>1059</v>
      </c>
      <c r="O4" s="40" t="s">
        <v>1059</v>
      </c>
      <c r="P4" s="40" t="s">
        <v>1059</v>
      </c>
      <c r="Q4" s="40" t="s">
        <v>1059</v>
      </c>
      <c r="R4" s="39" t="s">
        <v>1058</v>
      </c>
      <c r="S4" s="42" t="s">
        <v>1060</v>
      </c>
      <c r="T4" s="42" t="s">
        <v>1060</v>
      </c>
      <c r="U4" s="39" t="s">
        <v>1058</v>
      </c>
      <c r="V4" s="44" t="s">
        <v>1059</v>
      </c>
      <c r="W4" s="44" t="s">
        <v>1059</v>
      </c>
      <c r="X4" s="42" t="s">
        <v>1060</v>
      </c>
      <c r="Y4" s="42" t="s">
        <v>1060</v>
      </c>
      <c r="Z4" s="42" t="s">
        <v>1060</v>
      </c>
      <c r="AA4" s="40" t="s">
        <v>1059</v>
      </c>
      <c r="AB4" s="42" t="s">
        <v>1060</v>
      </c>
      <c r="AC4" s="42" t="s">
        <v>1060</v>
      </c>
      <c r="AD4" s="40" t="s">
        <v>1059</v>
      </c>
      <c r="AE4" s="40" t="s">
        <v>1059</v>
      </c>
      <c r="AF4" s="40" t="s">
        <v>1059</v>
      </c>
      <c r="AG4" s="40" t="s">
        <v>1059</v>
      </c>
      <c r="AH4" s="45"/>
      <c r="AI4" s="42" t="s">
        <v>1060</v>
      </c>
      <c r="AJ4" s="39" t="s">
        <v>1058</v>
      </c>
      <c r="AK4" s="40" t="s">
        <v>1059</v>
      </c>
      <c r="AL4" s="40" t="s">
        <v>1059</v>
      </c>
      <c r="AM4" s="118" t="s">
        <v>1059</v>
      </c>
      <c r="AN4" s="116" t="s">
        <v>1059</v>
      </c>
      <c r="AO4" s="40" t="s">
        <v>1059</v>
      </c>
      <c r="AP4" s="40" t="s">
        <v>1059</v>
      </c>
      <c r="AQ4" s="40" t="s">
        <v>1059</v>
      </c>
      <c r="AR4" s="40" t="s">
        <v>1059</v>
      </c>
      <c r="AS4" s="40" t="s">
        <v>1059</v>
      </c>
      <c r="AT4" s="40" t="s">
        <v>1059</v>
      </c>
      <c r="AU4" s="40" t="s">
        <v>1059</v>
      </c>
      <c r="AV4" s="40" t="s">
        <v>1059</v>
      </c>
      <c r="AW4" s="40" t="s">
        <v>1059</v>
      </c>
      <c r="AX4" s="40" t="s">
        <v>1059</v>
      </c>
      <c r="AY4" s="39" t="s">
        <v>1058</v>
      </c>
      <c r="AZ4" s="42" t="s">
        <v>1060</v>
      </c>
      <c r="BA4" s="40" t="s">
        <v>1059</v>
      </c>
      <c r="BB4" s="39" t="s">
        <v>1058</v>
      </c>
      <c r="BC4" s="42" t="s">
        <v>1060</v>
      </c>
      <c r="BD4" s="42" t="s">
        <v>1060</v>
      </c>
      <c r="BE4" s="39" t="s">
        <v>1058</v>
      </c>
      <c r="BF4" s="116" t="s">
        <v>1059</v>
      </c>
      <c r="BG4" s="46" t="s">
        <v>1061</v>
      </c>
      <c r="BH4" s="40" t="s">
        <v>1059</v>
      </c>
      <c r="BI4" s="40" t="s">
        <v>1059</v>
      </c>
      <c r="BJ4" s="40" t="s">
        <v>1059</v>
      </c>
      <c r="BK4" s="40" t="s">
        <v>1059</v>
      </c>
      <c r="BL4" s="46" t="s">
        <v>1061</v>
      </c>
      <c r="BM4" s="42" t="s">
        <v>1060</v>
      </c>
      <c r="BN4" s="42" t="s">
        <v>1060</v>
      </c>
      <c r="BO4" s="42" t="s">
        <v>1060</v>
      </c>
      <c r="BP4" s="40" t="s">
        <v>1059</v>
      </c>
      <c r="BQ4" s="39" t="s">
        <v>1058</v>
      </c>
      <c r="BR4" s="39" t="s">
        <v>1058</v>
      </c>
      <c r="BS4" s="39" t="s">
        <v>1058</v>
      </c>
      <c r="BT4" s="185"/>
      <c r="CV4" s="184"/>
    </row>
    <row r="5" spans="1:100" s="7" customFormat="1" ht="14.25" customHeight="1">
      <c r="A5" s="199" t="s">
        <v>1062</v>
      </c>
      <c r="B5" s="200" t="s">
        <v>1027</v>
      </c>
      <c r="C5" s="200" t="s">
        <v>1063</v>
      </c>
      <c r="D5" s="122" t="s">
        <v>1028</v>
      </c>
      <c r="E5" s="130" t="s">
        <v>1064</v>
      </c>
      <c r="F5" s="122" t="s">
        <v>1019</v>
      </c>
      <c r="G5" s="122" t="s">
        <v>1065</v>
      </c>
      <c r="H5" s="122" t="s">
        <v>1009</v>
      </c>
      <c r="I5" s="122" t="s">
        <v>1020</v>
      </c>
      <c r="J5" s="122" t="s">
        <v>1</v>
      </c>
      <c r="K5" s="122" t="s">
        <v>1021</v>
      </c>
      <c r="L5" s="122" t="s">
        <v>1022</v>
      </c>
      <c r="M5" s="122" t="s">
        <v>1010</v>
      </c>
      <c r="N5" s="122" t="s">
        <v>5</v>
      </c>
      <c r="O5" s="122" t="s">
        <v>1011</v>
      </c>
      <c r="P5" s="122" t="s">
        <v>1012</v>
      </c>
      <c r="Q5" s="122" t="s">
        <v>1023</v>
      </c>
      <c r="R5" s="122" t="s">
        <v>1066</v>
      </c>
      <c r="S5" s="122" t="s">
        <v>1006</v>
      </c>
      <c r="T5" s="122" t="s">
        <v>1007</v>
      </c>
      <c r="U5" s="122" t="s">
        <v>4</v>
      </c>
      <c r="V5" s="122" t="s">
        <v>1067</v>
      </c>
      <c r="W5" s="122" t="s">
        <v>1025</v>
      </c>
      <c r="X5" s="122" t="s">
        <v>1068</v>
      </c>
      <c r="Y5" s="122" t="s">
        <v>1069</v>
      </c>
      <c r="Z5" s="122" t="s">
        <v>411</v>
      </c>
      <c r="AA5" s="122" t="s">
        <v>1070</v>
      </c>
      <c r="AB5" s="122" t="s">
        <v>1071</v>
      </c>
      <c r="AC5" s="122" t="s">
        <v>1072</v>
      </c>
      <c r="AD5" s="122" t="s">
        <v>1073</v>
      </c>
      <c r="AE5" s="122" t="s">
        <v>1074</v>
      </c>
      <c r="AF5" s="122" t="s">
        <v>1075</v>
      </c>
      <c r="AG5" s="122" t="s">
        <v>1076</v>
      </c>
      <c r="AH5" s="152" t="s">
        <v>1077</v>
      </c>
      <c r="AI5" s="122" t="s">
        <v>1078</v>
      </c>
      <c r="AJ5" s="122" t="s">
        <v>1079</v>
      </c>
      <c r="AK5" s="122" t="s">
        <v>1080</v>
      </c>
      <c r="AL5" s="122" t="s">
        <v>1081</v>
      </c>
      <c r="AM5" s="122" t="s">
        <v>1082</v>
      </c>
      <c r="AN5" s="122" t="s">
        <v>1083</v>
      </c>
      <c r="AO5" s="122" t="s">
        <v>1084</v>
      </c>
      <c r="AP5" s="122" t="s">
        <v>1085</v>
      </c>
      <c r="AQ5" s="122" t="s">
        <v>1086</v>
      </c>
      <c r="AR5" s="122" t="s">
        <v>1087</v>
      </c>
      <c r="AS5" s="122" t="s">
        <v>1088</v>
      </c>
      <c r="AT5" s="122" t="s">
        <v>1089</v>
      </c>
      <c r="AU5" s="122" t="s">
        <v>1090</v>
      </c>
      <c r="AV5" s="122" t="s">
        <v>1091</v>
      </c>
      <c r="AW5" s="122" t="s">
        <v>1092</v>
      </c>
      <c r="AX5" s="122" t="s">
        <v>1093</v>
      </c>
      <c r="AY5" s="122" t="s">
        <v>1056</v>
      </c>
      <c r="AZ5" s="122" t="s">
        <v>1094</v>
      </c>
      <c r="BA5" s="122" t="s">
        <v>1095</v>
      </c>
      <c r="BB5" s="122" t="s">
        <v>1096</v>
      </c>
      <c r="BC5" s="122" t="s">
        <v>1097</v>
      </c>
      <c r="BD5" s="122" t="s">
        <v>1098</v>
      </c>
      <c r="BE5" s="122" t="s">
        <v>1099</v>
      </c>
      <c r="BF5" s="122" t="s">
        <v>1100</v>
      </c>
      <c r="BG5" s="152" t="s">
        <v>1101</v>
      </c>
      <c r="BH5" s="122" t="s">
        <v>1014</v>
      </c>
      <c r="BI5" s="122" t="s">
        <v>1102</v>
      </c>
      <c r="BJ5" s="122" t="s">
        <v>1103</v>
      </c>
      <c r="BK5" s="122" t="s">
        <v>1104</v>
      </c>
      <c r="BL5" s="152" t="s">
        <v>1105</v>
      </c>
      <c r="BM5" s="122" t="s">
        <v>1106</v>
      </c>
      <c r="BN5" s="122" t="s">
        <v>1107</v>
      </c>
      <c r="BO5" s="122" t="s">
        <v>1108</v>
      </c>
      <c r="BP5" s="122" t="s">
        <v>1109</v>
      </c>
      <c r="BQ5" s="122" t="s">
        <v>1110</v>
      </c>
      <c r="BR5" s="122" t="s">
        <v>1016</v>
      </c>
      <c r="BS5" s="122" t="s">
        <v>1111</v>
      </c>
      <c r="BT5" s="185" t="s">
        <v>1112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1113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1114</v>
      </c>
      <c r="N6" s="148" t="s">
        <v>1115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1116</v>
      </c>
      <c r="W6" s="149" t="s">
        <v>1117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1118</v>
      </c>
      <c r="BK6" s="18" t="s">
        <v>1119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1116</v>
      </c>
      <c r="W7" s="149" t="s">
        <v>1120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1121</v>
      </c>
      <c r="BK7" s="17" t="s">
        <v>1121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1122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1123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1124</v>
      </c>
      <c r="N12" s="148" t="s">
        <v>1125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1126</v>
      </c>
      <c r="W12" s="149" t="s">
        <v>1127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1128</v>
      </c>
      <c r="BG12" s="16"/>
      <c r="BH12" s="17">
        <v>0</v>
      </c>
      <c r="BI12" s="17"/>
      <c r="BJ12" s="17" t="s">
        <v>1129</v>
      </c>
      <c r="BK12" s="18" t="s">
        <v>1129</v>
      </c>
      <c r="BL12" s="16"/>
      <c r="BM12" s="129" t="s">
        <v>451</v>
      </c>
      <c r="BN12" s="129" t="s">
        <v>451</v>
      </c>
      <c r="BO12" s="129" t="s">
        <v>451</v>
      </c>
      <c r="BP12" s="18" t="s">
        <v>1129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1130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1131</v>
      </c>
      <c r="W13" s="149" t="s">
        <v>1127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1131</v>
      </c>
      <c r="BG13" s="16"/>
      <c r="BH13" s="17">
        <v>0</v>
      </c>
      <c r="BI13" s="17"/>
      <c r="BJ13" s="17" t="s">
        <v>1132</v>
      </c>
      <c r="BK13" s="18" t="s">
        <v>1132</v>
      </c>
      <c r="BL13" s="16"/>
      <c r="BM13" s="129" t="s">
        <v>447</v>
      </c>
      <c r="BN13" s="129" t="s">
        <v>471</v>
      </c>
      <c r="BO13" s="129" t="s">
        <v>471</v>
      </c>
      <c r="BP13" s="18" t="s">
        <v>1132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1133</v>
      </c>
      <c r="W14" s="149" t="s">
        <v>1120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1134</v>
      </c>
      <c r="AL14" s="31" t="s">
        <v>1134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1133</v>
      </c>
      <c r="BG14" s="16"/>
      <c r="BH14" s="17">
        <v>0</v>
      </c>
      <c r="BI14" s="17"/>
      <c r="BJ14" s="17" t="s">
        <v>1135</v>
      </c>
      <c r="BK14" s="18" t="s">
        <v>1135</v>
      </c>
      <c r="BL14" s="16"/>
      <c r="BM14" s="129" t="s">
        <v>451</v>
      </c>
      <c r="BN14" s="129" t="s">
        <v>451</v>
      </c>
      <c r="BO14" s="129" t="s">
        <v>451</v>
      </c>
      <c r="BP14" s="18" t="s">
        <v>1135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1113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1116</v>
      </c>
      <c r="W15" s="149" t="s">
        <v>1120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1116</v>
      </c>
      <c r="BG15" s="16"/>
      <c r="BH15" s="17">
        <v>0</v>
      </c>
      <c r="BI15" s="17"/>
      <c r="BJ15" s="17" t="s">
        <v>1135</v>
      </c>
      <c r="BK15" s="18" t="s">
        <v>1135</v>
      </c>
      <c r="BL15" s="16"/>
      <c r="BM15" s="129" t="s">
        <v>451</v>
      </c>
      <c r="BN15" s="129" t="s">
        <v>451</v>
      </c>
      <c r="BO15" s="129" t="s">
        <v>451</v>
      </c>
      <c r="BP15" s="18" t="s">
        <v>1135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1136</v>
      </c>
      <c r="W16" s="149" t="s">
        <v>1137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1136</v>
      </c>
      <c r="BG16" s="16"/>
      <c r="BH16" s="17">
        <v>0</v>
      </c>
      <c r="BI16" s="17"/>
      <c r="BJ16" s="17" t="s">
        <v>1138</v>
      </c>
      <c r="BK16" s="18" t="s">
        <v>1135</v>
      </c>
      <c r="BL16" s="16"/>
      <c r="BM16" s="129" t="s">
        <v>451</v>
      </c>
      <c r="BN16" s="129" t="s">
        <v>451</v>
      </c>
      <c r="BO16" s="129" t="s">
        <v>451</v>
      </c>
      <c r="BP16" s="18" t="s">
        <v>1135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1136</v>
      </c>
      <c r="W17" s="149" t="s">
        <v>1139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1136</v>
      </c>
      <c r="BG17" s="16"/>
      <c r="BH17" s="17">
        <v>0</v>
      </c>
      <c r="BI17" s="17"/>
      <c r="BJ17" s="17" t="s">
        <v>1138</v>
      </c>
      <c r="BK17" s="18" t="s">
        <v>1135</v>
      </c>
      <c r="BL17" s="16"/>
      <c r="BM17" s="129" t="s">
        <v>451</v>
      </c>
      <c r="BN17" s="129" t="s">
        <v>451</v>
      </c>
      <c r="BO17" s="129" t="s">
        <v>451</v>
      </c>
      <c r="BP17" s="18" t="s">
        <v>1135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1116</v>
      </c>
      <c r="W19" s="149" t="s">
        <v>1120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1116</v>
      </c>
      <c r="BG19" s="16"/>
      <c r="BH19" s="17">
        <v>0</v>
      </c>
      <c r="BI19" s="17"/>
      <c r="BJ19" s="17" t="s">
        <v>1140</v>
      </c>
      <c r="BK19" s="18" t="s">
        <v>1140</v>
      </c>
      <c r="BL19" s="16"/>
      <c r="BM19" s="129" t="s">
        <v>440</v>
      </c>
      <c r="BN19" s="129" t="s">
        <v>460</v>
      </c>
      <c r="BO19" s="129" t="s">
        <v>568</v>
      </c>
      <c r="BP19" s="18" t="s">
        <v>1140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1141</v>
      </c>
      <c r="W20" s="149" t="s">
        <v>1142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1141</v>
      </c>
      <c r="BG20" s="16"/>
      <c r="BH20" s="17">
        <v>0</v>
      </c>
      <c r="BI20" s="17"/>
      <c r="BJ20" s="17" t="s">
        <v>1143</v>
      </c>
      <c r="BK20" s="18" t="s">
        <v>1144</v>
      </c>
      <c r="BL20" s="16"/>
      <c r="BM20" s="129" t="s">
        <v>451</v>
      </c>
      <c r="BN20" s="129" t="s">
        <v>451</v>
      </c>
      <c r="BO20" s="129" t="s">
        <v>451</v>
      </c>
      <c r="BP20" s="18" t="s">
        <v>1144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1145</v>
      </c>
      <c r="N21" s="148" t="s">
        <v>1146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1147</v>
      </c>
      <c r="W21" s="149" t="s">
        <v>1148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1147</v>
      </c>
      <c r="BG21" s="16"/>
      <c r="BH21" s="17">
        <v>2</v>
      </c>
      <c r="BI21" s="17"/>
      <c r="BJ21" s="17" t="s">
        <v>1149</v>
      </c>
      <c r="BK21" s="18" t="s">
        <v>1149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1150</v>
      </c>
      <c r="W22" s="149" t="s">
        <v>1151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1150</v>
      </c>
      <c r="BG22" s="16"/>
      <c r="BH22" s="17">
        <v>0</v>
      </c>
      <c r="BI22" s="17"/>
      <c r="BJ22" s="17" t="s">
        <v>1152</v>
      </c>
      <c r="BK22" s="18" t="s">
        <v>1144</v>
      </c>
      <c r="BL22" s="16"/>
      <c r="BM22" s="129" t="s">
        <v>451</v>
      </c>
      <c r="BN22" s="129" t="s">
        <v>451</v>
      </c>
      <c r="BO22" s="129" t="s">
        <v>451</v>
      </c>
      <c r="BP22" s="18" t="s">
        <v>1144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1153</v>
      </c>
      <c r="W23" s="149" t="s">
        <v>1154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1153</v>
      </c>
      <c r="BG23" s="16"/>
      <c r="BH23" s="17">
        <v>0</v>
      </c>
      <c r="BI23" s="17"/>
      <c r="BJ23" s="17" t="s">
        <v>1155</v>
      </c>
      <c r="BK23" s="18" t="s">
        <v>1155</v>
      </c>
      <c r="BL23" s="16"/>
      <c r="BM23" s="129" t="s">
        <v>430</v>
      </c>
      <c r="BN23" s="129" t="s">
        <v>455</v>
      </c>
      <c r="BO23" s="129" t="s">
        <v>517</v>
      </c>
      <c r="BP23" s="18" t="s">
        <v>1155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1156</v>
      </c>
      <c r="W26" s="149" t="s">
        <v>1157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1156</v>
      </c>
      <c r="BG26" s="16"/>
      <c r="BH26" s="17">
        <v>0</v>
      </c>
      <c r="BI26" s="17"/>
      <c r="BJ26" s="17" t="s">
        <v>1158</v>
      </c>
      <c r="BK26" s="18" t="s">
        <v>1159</v>
      </c>
      <c r="BL26" s="16"/>
      <c r="BM26" s="129" t="s">
        <v>451</v>
      </c>
      <c r="BN26" s="129" t="s">
        <v>451</v>
      </c>
      <c r="BO26" s="129" t="s">
        <v>451</v>
      </c>
      <c r="BP26" s="18" t="s">
        <v>1159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1133</v>
      </c>
      <c r="W27" s="149" t="s">
        <v>1120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1133</v>
      </c>
      <c r="BG27" s="16"/>
      <c r="BH27" s="17">
        <v>2</v>
      </c>
      <c r="BI27" s="17"/>
      <c r="BJ27" s="17" t="s">
        <v>1160</v>
      </c>
      <c r="BK27" s="18" t="s">
        <v>1161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1162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1163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1164</v>
      </c>
      <c r="W28" s="149" t="s">
        <v>1165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1164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1166</v>
      </c>
      <c r="W29" s="149" t="s">
        <v>1127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1166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1167</v>
      </c>
      <c r="W30" s="149" t="s">
        <v>1127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1167</v>
      </c>
      <c r="BG30" s="16"/>
      <c r="BH30" s="17">
        <v>0</v>
      </c>
      <c r="BI30" s="17"/>
      <c r="BJ30" s="17" t="s">
        <v>1132</v>
      </c>
      <c r="BK30" s="18" t="s">
        <v>1132</v>
      </c>
      <c r="BL30" s="16"/>
      <c r="BM30" s="129" t="s">
        <v>447</v>
      </c>
      <c r="BN30" s="129" t="s">
        <v>471</v>
      </c>
      <c r="BO30" s="129" t="s">
        <v>471</v>
      </c>
      <c r="BP30" s="18" t="s">
        <v>1132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1164</v>
      </c>
      <c r="W33" s="149" t="s">
        <v>1168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1164</v>
      </c>
      <c r="BG33" s="16"/>
      <c r="BH33" s="17">
        <v>0</v>
      </c>
      <c r="BI33" s="17"/>
      <c r="BJ33" s="17" t="s">
        <v>1169</v>
      </c>
      <c r="BK33" s="18" t="s">
        <v>1170</v>
      </c>
      <c r="BL33" s="16"/>
      <c r="BM33" s="129" t="s">
        <v>436</v>
      </c>
      <c r="BN33" s="129" t="s">
        <v>456</v>
      </c>
      <c r="BO33" s="129" t="s">
        <v>522</v>
      </c>
      <c r="BP33" s="18" t="s">
        <v>1170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1164</v>
      </c>
      <c r="W34" s="149" t="s">
        <v>1171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1164</v>
      </c>
      <c r="BG34" s="16"/>
      <c r="BH34" s="17">
        <v>0</v>
      </c>
      <c r="BI34" s="17"/>
      <c r="BJ34" s="17" t="s">
        <v>1169</v>
      </c>
      <c r="BK34" s="18" t="s">
        <v>1170</v>
      </c>
      <c r="BL34" s="16"/>
      <c r="BM34" s="129" t="s">
        <v>436</v>
      </c>
      <c r="BN34" s="129" t="s">
        <v>456</v>
      </c>
      <c r="BO34" s="129" t="s">
        <v>522</v>
      </c>
      <c r="BP34" s="18" t="s">
        <v>1170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1172</v>
      </c>
      <c r="W35" s="149" t="s">
        <v>1171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1172</v>
      </c>
      <c r="BG35" s="16"/>
      <c r="BH35" s="17">
        <v>0</v>
      </c>
      <c r="BI35" s="17"/>
      <c r="BJ35" s="17" t="s">
        <v>1173</v>
      </c>
      <c r="BK35" s="18" t="s">
        <v>1174</v>
      </c>
      <c r="BL35" s="16"/>
      <c r="BM35" s="129" t="s">
        <v>440</v>
      </c>
      <c r="BN35" s="129" t="s">
        <v>469</v>
      </c>
      <c r="BO35" s="129" t="s">
        <v>547</v>
      </c>
      <c r="BP35" s="18" t="s">
        <v>1175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1176</v>
      </c>
      <c r="W36" s="149" t="s">
        <v>1177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1176</v>
      </c>
      <c r="BG36" s="16"/>
      <c r="BH36" s="17">
        <v>2</v>
      </c>
      <c r="BI36" s="17"/>
      <c r="BJ36" s="17" t="s">
        <v>1178</v>
      </c>
      <c r="BK36" s="18" t="s">
        <v>1178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1179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1176</v>
      </c>
      <c r="W37" s="149" t="s">
        <v>1177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1176</v>
      </c>
      <c r="BG37" s="16"/>
      <c r="BH37" s="17">
        <v>2</v>
      </c>
      <c r="BI37" s="17"/>
      <c r="BJ37" s="17" t="s">
        <v>1180</v>
      </c>
      <c r="BK37" s="18" t="s">
        <v>1180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1176</v>
      </c>
      <c r="W38" s="149" t="s">
        <v>1181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1176</v>
      </c>
      <c r="BG38" s="16"/>
      <c r="BH38" s="17">
        <v>0</v>
      </c>
      <c r="BI38" s="17"/>
      <c r="BJ38" s="17" t="s">
        <v>1152</v>
      </c>
      <c r="BK38" s="18" t="s">
        <v>1182</v>
      </c>
      <c r="BL38" s="16"/>
      <c r="BM38" s="129" t="s">
        <v>441</v>
      </c>
      <c r="BN38" s="129" t="s">
        <v>470</v>
      </c>
      <c r="BO38" s="129" t="s">
        <v>521</v>
      </c>
      <c r="BP38" s="18" t="s">
        <v>1182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1176</v>
      </c>
      <c r="W39" s="149" t="s">
        <v>1127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1176</v>
      </c>
      <c r="BG39" s="16"/>
      <c r="BH39" s="17">
        <v>0</v>
      </c>
      <c r="BI39" s="17"/>
      <c r="BJ39" s="17" t="s">
        <v>1183</v>
      </c>
      <c r="BK39" s="18" t="s">
        <v>1183</v>
      </c>
      <c r="BL39" s="16"/>
      <c r="BM39" s="129" t="s">
        <v>451</v>
      </c>
      <c r="BN39" s="129" t="s">
        <v>451</v>
      </c>
      <c r="BO39" s="129" t="s">
        <v>451</v>
      </c>
      <c r="BP39" s="18" t="s">
        <v>1183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1184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1185</v>
      </c>
      <c r="W40" s="149" t="s">
        <v>1127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1185</v>
      </c>
      <c r="BG40" s="16"/>
      <c r="BH40" s="17">
        <v>2</v>
      </c>
      <c r="BI40" s="17"/>
      <c r="BJ40" s="17" t="s">
        <v>1186</v>
      </c>
      <c r="BK40" s="18" t="s">
        <v>1187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1124</v>
      </c>
      <c r="N44" s="148" t="s">
        <v>1125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1126</v>
      </c>
      <c r="W44" s="149" t="s">
        <v>1127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1134</v>
      </c>
      <c r="I45" s="105" t="s">
        <v>1134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1133</v>
      </c>
      <c r="W45" s="149" t="s">
        <v>1120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1188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1131</v>
      </c>
      <c r="W46" s="149" t="s">
        <v>1127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1189</v>
      </c>
      <c r="BK46" s="18" t="s">
        <v>1189</v>
      </c>
      <c r="BL46" s="16"/>
      <c r="BM46" s="129" t="s">
        <v>447</v>
      </c>
      <c r="BN46" s="129" t="s">
        <v>471</v>
      </c>
      <c r="BO46" s="129" t="s">
        <v>471</v>
      </c>
      <c r="BP46" s="18" t="s">
        <v>1189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1131</v>
      </c>
      <c r="W47" s="149" t="s">
        <v>1190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1189</v>
      </c>
      <c r="BK47" s="18" t="s">
        <v>1189</v>
      </c>
      <c r="BL47" s="16"/>
      <c r="BM47" s="129" t="s">
        <v>447</v>
      </c>
      <c r="BN47" s="129" t="s">
        <v>471</v>
      </c>
      <c r="BO47" s="129" t="s">
        <v>471</v>
      </c>
      <c r="BP47" s="18" t="s">
        <v>1189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1191</v>
      </c>
      <c r="N48" s="148" t="s">
        <v>1192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1126</v>
      </c>
      <c r="W48" s="149" t="s">
        <v>1127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1193</v>
      </c>
      <c r="BK48" s="18" t="s">
        <v>1193</v>
      </c>
      <c r="BL48" s="16"/>
      <c r="BM48" s="129" t="s">
        <v>440</v>
      </c>
      <c r="BN48" s="129" t="s">
        <v>460</v>
      </c>
      <c r="BO48" s="129" t="s">
        <v>568</v>
      </c>
      <c r="BP48" s="18" t="s">
        <v>1193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1113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1116</v>
      </c>
      <c r="W49" s="149" t="s">
        <v>1120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1194</v>
      </c>
      <c r="BK49" s="18" t="s">
        <v>1194</v>
      </c>
      <c r="BL49" s="16"/>
      <c r="BM49" s="129" t="s">
        <v>440</v>
      </c>
      <c r="BN49" s="129" t="s">
        <v>469</v>
      </c>
      <c r="BO49" s="129" t="s">
        <v>451</v>
      </c>
      <c r="BP49" s="18" t="s">
        <v>1194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1136</v>
      </c>
      <c r="W50" s="149" t="s">
        <v>1137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1195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1136</v>
      </c>
      <c r="W51" s="149" t="s">
        <v>1139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1196</v>
      </c>
      <c r="BK51" s="18" t="s">
        <v>1196</v>
      </c>
      <c r="BL51" s="16"/>
      <c r="BM51" s="129" t="s">
        <v>440</v>
      </c>
      <c r="BN51" s="129" t="s">
        <v>469</v>
      </c>
      <c r="BO51" s="129" t="s">
        <v>451</v>
      </c>
      <c r="BP51" s="18" t="s">
        <v>1196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1116</v>
      </c>
      <c r="W53" s="149" t="s">
        <v>1120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1197</v>
      </c>
      <c r="BK53" s="18" t="s">
        <v>1197</v>
      </c>
      <c r="BL53" s="16"/>
      <c r="BM53" s="129" t="s">
        <v>440</v>
      </c>
      <c r="BN53" s="129" t="s">
        <v>469</v>
      </c>
      <c r="BO53" s="129" t="s">
        <v>451</v>
      </c>
      <c r="BP53" s="18" t="s">
        <v>1197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1141</v>
      </c>
      <c r="W54" s="149" t="s">
        <v>1198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1199</v>
      </c>
      <c r="BK54" s="18" t="s">
        <v>1199</v>
      </c>
      <c r="BL54" s="16"/>
      <c r="BM54" s="129" t="s">
        <v>440</v>
      </c>
      <c r="BN54" s="129" t="s">
        <v>469</v>
      </c>
      <c r="BO54" s="129" t="s">
        <v>451</v>
      </c>
      <c r="BP54" s="18" t="s">
        <v>1199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1176</v>
      </c>
      <c r="W55" s="149" t="s">
        <v>1127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1200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1176</v>
      </c>
      <c r="W56" s="149" t="s">
        <v>1201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1202</v>
      </c>
      <c r="BK56" s="18" t="s">
        <v>1202</v>
      </c>
      <c r="BL56" s="16"/>
      <c r="BM56" s="129" t="s">
        <v>440</v>
      </c>
      <c r="BN56" s="129" t="s">
        <v>469</v>
      </c>
      <c r="BO56" s="129" t="s">
        <v>451</v>
      </c>
      <c r="BP56" s="18" t="s">
        <v>1202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1150</v>
      </c>
      <c r="W57" s="149" t="s">
        <v>1151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1203</v>
      </c>
      <c r="BK57" s="18" t="s">
        <v>1203</v>
      </c>
      <c r="BL57" s="16"/>
      <c r="BM57" s="129" t="s">
        <v>441</v>
      </c>
      <c r="BN57" s="129" t="s">
        <v>470</v>
      </c>
      <c r="BO57" s="129" t="s">
        <v>521</v>
      </c>
      <c r="BP57" s="18" t="s">
        <v>1203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1176</v>
      </c>
      <c r="W58" s="149" t="s">
        <v>1127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1204</v>
      </c>
      <c r="BK58" s="18" t="s">
        <v>1189</v>
      </c>
      <c r="BL58" s="16"/>
      <c r="BM58" s="129" t="s">
        <v>447</v>
      </c>
      <c r="BN58" s="129" t="s">
        <v>471</v>
      </c>
      <c r="BO58" s="129" t="s">
        <v>471</v>
      </c>
      <c r="BP58" s="18" t="s">
        <v>1189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1156</v>
      </c>
      <c r="W59" s="149" t="s">
        <v>1157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1195</v>
      </c>
      <c r="BK59" s="18" t="s">
        <v>1205</v>
      </c>
      <c r="BL59" s="16"/>
      <c r="BM59" s="129" t="s">
        <v>447</v>
      </c>
      <c r="BN59" s="129" t="s">
        <v>471</v>
      </c>
      <c r="BO59" s="129" t="s">
        <v>471</v>
      </c>
      <c r="BP59" s="18" t="s">
        <v>1205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1133</v>
      </c>
      <c r="W60" s="149" t="s">
        <v>1120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1162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1163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1164</v>
      </c>
      <c r="W61" s="149" t="s">
        <v>1165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1206</v>
      </c>
      <c r="BK61" s="18" t="s">
        <v>1207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1172</v>
      </c>
      <c r="W62" s="149" t="s">
        <v>1127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1208</v>
      </c>
      <c r="BK62" s="18" t="s">
        <v>1208</v>
      </c>
      <c r="BL62" s="16"/>
      <c r="BM62" s="129" t="s">
        <v>447</v>
      </c>
      <c r="BN62" s="129" t="s">
        <v>463</v>
      </c>
      <c r="BO62" s="129" t="s">
        <v>549</v>
      </c>
      <c r="BP62" s="18" t="s">
        <v>1208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1172</v>
      </c>
      <c r="W63" s="149" t="s">
        <v>1127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1208</v>
      </c>
      <c r="BK63" s="18" t="s">
        <v>1208</v>
      </c>
      <c r="BL63" s="16"/>
      <c r="BM63" s="129" t="s">
        <v>447</v>
      </c>
      <c r="BN63" s="129" t="s">
        <v>463</v>
      </c>
      <c r="BO63" s="129" t="s">
        <v>549</v>
      </c>
      <c r="BP63" s="18" t="s">
        <v>1208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1164</v>
      </c>
      <c r="W64" s="149" t="s">
        <v>1127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1209</v>
      </c>
      <c r="BK64" s="18" t="s">
        <v>1210</v>
      </c>
      <c r="BL64" s="16"/>
      <c r="BM64" s="129" t="s">
        <v>447</v>
      </c>
      <c r="BN64" s="129" t="s">
        <v>471</v>
      </c>
      <c r="BO64" s="129" t="s">
        <v>471</v>
      </c>
      <c r="BP64" s="18" t="s">
        <v>1210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1164</v>
      </c>
      <c r="W65" s="149" t="s">
        <v>1127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1209</v>
      </c>
      <c r="BK65" s="18" t="s">
        <v>1210</v>
      </c>
      <c r="BL65" s="16"/>
      <c r="BM65" s="129" t="s">
        <v>447</v>
      </c>
      <c r="BN65" s="129" t="s">
        <v>471</v>
      </c>
      <c r="BO65" s="129" t="s">
        <v>471</v>
      </c>
      <c r="BP65" s="18" t="s">
        <v>1210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1211</v>
      </c>
      <c r="I66" s="105" t="s">
        <v>1211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1172</v>
      </c>
      <c r="W66" s="149" t="s">
        <v>1212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1213</v>
      </c>
      <c r="BK66" s="18" t="s">
        <v>1213</v>
      </c>
      <c r="BL66" s="16"/>
      <c r="BM66" s="129" t="s">
        <v>443</v>
      </c>
      <c r="BN66" s="129" t="s">
        <v>470</v>
      </c>
      <c r="BO66" s="129" t="s">
        <v>521</v>
      </c>
      <c r="BP66" s="18" t="s">
        <v>1213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1214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1215</v>
      </c>
      <c r="W67" s="149" t="s">
        <v>1216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1217</v>
      </c>
      <c r="BK67" s="18" t="s">
        <v>1217</v>
      </c>
      <c r="BL67" s="16"/>
      <c r="BM67" s="129" t="s">
        <v>440</v>
      </c>
      <c r="BN67" s="129" t="s">
        <v>460</v>
      </c>
      <c r="BO67" s="129" t="s">
        <v>557</v>
      </c>
      <c r="BP67" s="18" t="s">
        <v>1217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1214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1215</v>
      </c>
      <c r="W68" s="149" t="s">
        <v>1218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1219</v>
      </c>
      <c r="BK68" s="18" t="s">
        <v>1220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1215</v>
      </c>
      <c r="W69" s="149" t="s">
        <v>1127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1217</v>
      </c>
      <c r="BK69" s="18" t="s">
        <v>1217</v>
      </c>
      <c r="BL69" s="16"/>
      <c r="BM69" s="129" t="s">
        <v>440</v>
      </c>
      <c r="BN69" s="129" t="s">
        <v>460</v>
      </c>
      <c r="BO69" s="129" t="s">
        <v>557</v>
      </c>
      <c r="BP69" s="18" t="s">
        <v>1217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1221</v>
      </c>
      <c r="I70" s="105" t="s">
        <v>1222</v>
      </c>
      <c r="J70" s="104">
        <v>54</v>
      </c>
      <c r="K70" s="104">
        <v>106.4</v>
      </c>
      <c r="L70" s="104" t="s">
        <v>593</v>
      </c>
      <c r="M70" s="126" t="s">
        <v>1223</v>
      </c>
      <c r="N70" s="126" t="s">
        <v>1224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1133</v>
      </c>
      <c r="W70" s="149" t="s">
        <v>1225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1226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1215</v>
      </c>
      <c r="W71" s="149" t="s">
        <v>1227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1217</v>
      </c>
      <c r="BK71" s="18" t="s">
        <v>1217</v>
      </c>
      <c r="BL71" s="16"/>
      <c r="BM71" s="129" t="s">
        <v>440</v>
      </c>
      <c r="BN71" s="129" t="s">
        <v>460</v>
      </c>
      <c r="BO71" s="129" t="s">
        <v>557</v>
      </c>
      <c r="BP71" s="18" t="s">
        <v>1217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1179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1215</v>
      </c>
      <c r="W72" s="149" t="s">
        <v>1228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1217</v>
      </c>
      <c r="BK72" s="18" t="s">
        <v>1217</v>
      </c>
      <c r="BL72" s="16"/>
      <c r="BM72" s="129" t="s">
        <v>440</v>
      </c>
      <c r="BN72" s="129" t="s">
        <v>460</v>
      </c>
      <c r="BO72" s="129" t="s">
        <v>557</v>
      </c>
      <c r="BP72" s="18" t="s">
        <v>1217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1176</v>
      </c>
      <c r="W73" s="149" t="s">
        <v>1127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1229</v>
      </c>
      <c r="BK73" s="18" t="s">
        <v>1230</v>
      </c>
      <c r="BL73" s="16"/>
      <c r="BM73" s="129" t="s">
        <v>447</v>
      </c>
      <c r="BN73" s="129" t="s">
        <v>471</v>
      </c>
      <c r="BO73" s="129" t="s">
        <v>471</v>
      </c>
      <c r="BP73" s="18" t="s">
        <v>1230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1221</v>
      </c>
      <c r="I74" s="105" t="s">
        <v>1221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1133</v>
      </c>
      <c r="W74" s="149" t="s">
        <v>1120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1231</v>
      </c>
      <c r="AN74" s="104" t="s">
        <v>1232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1233</v>
      </c>
      <c r="BK74" s="18" t="s">
        <v>1234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1185</v>
      </c>
      <c r="W75" s="149" t="s">
        <v>1127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1235</v>
      </c>
      <c r="BK75" s="18" t="s">
        <v>1236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1237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1238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1131</v>
      </c>
      <c r="W78" s="149" t="s">
        <v>1127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1131</v>
      </c>
      <c r="W79" s="149" t="s">
        <v>1190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1239</v>
      </c>
      <c r="BK79" s="18" t="s">
        <v>1239</v>
      </c>
      <c r="BL79" s="16"/>
      <c r="BM79" s="129" t="s">
        <v>447</v>
      </c>
      <c r="BN79" s="129" t="s">
        <v>474</v>
      </c>
      <c r="BO79" s="129" t="s">
        <v>474</v>
      </c>
      <c r="BP79" s="18" t="s">
        <v>1239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1191</v>
      </c>
      <c r="N80" s="148" t="s">
        <v>1192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1126</v>
      </c>
      <c r="W80" s="149" t="s">
        <v>1127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1240</v>
      </c>
      <c r="BK80" s="18" t="s">
        <v>1240</v>
      </c>
      <c r="BL80" s="16"/>
      <c r="BM80" s="129" t="s">
        <v>451</v>
      </c>
      <c r="BN80" s="129" t="s">
        <v>451</v>
      </c>
      <c r="BO80" s="129" t="s">
        <v>451</v>
      </c>
      <c r="BP80" s="18" t="s">
        <v>1240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1113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1116</v>
      </c>
      <c r="W81" s="149" t="s">
        <v>1120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1241</v>
      </c>
      <c r="BK81" s="18" t="s">
        <v>1241</v>
      </c>
      <c r="BL81" s="16"/>
      <c r="BM81" s="129" t="s">
        <v>451</v>
      </c>
      <c r="BN81" s="129" t="s">
        <v>451</v>
      </c>
      <c r="BO81" s="129" t="s">
        <v>451</v>
      </c>
      <c r="BP81" s="18" t="s">
        <v>1241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1242</v>
      </c>
      <c r="I82" s="104" t="s">
        <v>1242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1136</v>
      </c>
      <c r="W82" s="149" t="s">
        <v>1139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1243</v>
      </c>
      <c r="BK82" s="18" t="s">
        <v>1243</v>
      </c>
      <c r="BL82" s="16"/>
      <c r="BM82" s="129" t="s">
        <v>434</v>
      </c>
      <c r="BN82" s="129" t="s">
        <v>455</v>
      </c>
      <c r="BO82" s="129" t="s">
        <v>520</v>
      </c>
      <c r="BP82" s="18" t="s">
        <v>1243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1116</v>
      </c>
      <c r="W85" s="149" t="s">
        <v>1120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1244</v>
      </c>
      <c r="BK85" s="18" t="s">
        <v>1244</v>
      </c>
      <c r="BL85" s="16"/>
      <c r="BM85" s="129" t="s">
        <v>440</v>
      </c>
      <c r="BN85" s="129" t="s">
        <v>460</v>
      </c>
      <c r="BO85" s="129" t="s">
        <v>568</v>
      </c>
      <c r="BP85" s="18" t="s">
        <v>1244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1141</v>
      </c>
      <c r="W86" s="149" t="s">
        <v>1198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1245</v>
      </c>
      <c r="BK86" s="18" t="s">
        <v>1245</v>
      </c>
      <c r="BL86" s="16"/>
      <c r="BM86" s="129" t="s">
        <v>451</v>
      </c>
      <c r="BN86" s="129" t="s">
        <v>451</v>
      </c>
      <c r="BO86" s="129" t="s">
        <v>451</v>
      </c>
      <c r="BP86" s="18" t="s">
        <v>1245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1246</v>
      </c>
      <c r="W87" s="149" t="s">
        <v>1198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1245</v>
      </c>
      <c r="BK87" s="18" t="s">
        <v>1245</v>
      </c>
      <c r="BL87" s="16"/>
      <c r="BM87" s="129" t="s">
        <v>451</v>
      </c>
      <c r="BN87" s="129" t="s">
        <v>451</v>
      </c>
      <c r="BO87" s="129" t="s">
        <v>451</v>
      </c>
      <c r="BP87" s="18" t="s">
        <v>1245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1247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1248</v>
      </c>
      <c r="W88" s="149" t="s">
        <v>1201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1249</v>
      </c>
      <c r="BK88" s="18" t="s">
        <v>1250</v>
      </c>
      <c r="BL88" s="16"/>
      <c r="BM88" s="129" t="s">
        <v>451</v>
      </c>
      <c r="BN88" s="129" t="s">
        <v>451</v>
      </c>
      <c r="BO88" s="129" t="s">
        <v>451</v>
      </c>
      <c r="BP88" s="18" t="s">
        <v>1250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1156</v>
      </c>
      <c r="W90" s="149" t="s">
        <v>1157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1195</v>
      </c>
      <c r="BK90" s="18" t="s">
        <v>1251</v>
      </c>
      <c r="BL90" s="16"/>
      <c r="BM90" s="129" t="s">
        <v>447</v>
      </c>
      <c r="BN90" s="129" t="s">
        <v>471</v>
      </c>
      <c r="BO90" s="129" t="s">
        <v>471</v>
      </c>
      <c r="BP90" s="18" t="s">
        <v>1251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1133</v>
      </c>
      <c r="W91" s="149" t="s">
        <v>1120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1162</v>
      </c>
      <c r="J92" s="104">
        <v>55</v>
      </c>
      <c r="K92" s="104">
        <v>102</v>
      </c>
      <c r="L92" s="104" t="s">
        <v>593</v>
      </c>
      <c r="M92" s="104" t="s">
        <v>1252</v>
      </c>
      <c r="N92" s="148" t="s">
        <v>1253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1254</v>
      </c>
      <c r="W92" s="149" t="s">
        <v>1117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1255</v>
      </c>
      <c r="AN92" s="104" t="s">
        <v>1255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1256</v>
      </c>
      <c r="BK92" s="18" t="s">
        <v>1257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1258</v>
      </c>
      <c r="W93" s="149" t="s">
        <v>1259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1260</v>
      </c>
      <c r="BK93" s="18" t="s">
        <v>1261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1172</v>
      </c>
      <c r="W94" s="149" t="s">
        <v>1127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1239</v>
      </c>
      <c r="BK94" s="18" t="s">
        <v>1239</v>
      </c>
      <c r="BL94" s="16"/>
      <c r="BM94" s="129" t="s">
        <v>447</v>
      </c>
      <c r="BN94" s="129" t="s">
        <v>463</v>
      </c>
      <c r="BO94" s="129" t="s">
        <v>549</v>
      </c>
      <c r="BP94" s="18" t="s">
        <v>1239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1172</v>
      </c>
      <c r="W95" s="149" t="s">
        <v>1127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1239</v>
      </c>
      <c r="BK95" s="18" t="s">
        <v>1239</v>
      </c>
      <c r="BL95" s="16"/>
      <c r="BM95" s="129" t="s">
        <v>447</v>
      </c>
      <c r="BN95" s="129" t="s">
        <v>463</v>
      </c>
      <c r="BO95" s="129" t="s">
        <v>549</v>
      </c>
      <c r="BP95" s="18" t="s">
        <v>1239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1176</v>
      </c>
      <c r="W98" s="149" t="s">
        <v>1127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1262</v>
      </c>
      <c r="BK98" s="18" t="s">
        <v>1262</v>
      </c>
      <c r="BL98" s="16"/>
      <c r="BM98" s="129" t="s">
        <v>447</v>
      </c>
      <c r="BN98" s="129" t="s">
        <v>471</v>
      </c>
      <c r="BO98" s="129" t="s">
        <v>471</v>
      </c>
      <c r="BP98" s="18" t="s">
        <v>1262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1176</v>
      </c>
      <c r="W99" s="149" t="s">
        <v>1263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1264</v>
      </c>
      <c r="BK99" s="18" t="s">
        <v>1264</v>
      </c>
      <c r="BL99" s="16"/>
      <c r="BM99" s="129" t="s">
        <v>441</v>
      </c>
      <c r="BN99" s="129" t="s">
        <v>470</v>
      </c>
      <c r="BO99" s="129" t="s">
        <v>521</v>
      </c>
      <c r="BP99" s="18" t="s">
        <v>1264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1221</v>
      </c>
      <c r="I100" s="105" t="s">
        <v>1221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1133</v>
      </c>
      <c r="W100" s="149" t="s">
        <v>1120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1265</v>
      </c>
      <c r="BK100" s="18" t="s">
        <v>1266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1266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1267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1185</v>
      </c>
      <c r="W101" s="149" t="s">
        <v>1127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1268</v>
      </c>
      <c r="BK101" s="18" t="s">
        <v>1268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1268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1179</v>
      </c>
      <c r="I102" s="105" t="s">
        <v>1179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1176</v>
      </c>
      <c r="W102" s="149" t="s">
        <v>1139</v>
      </c>
      <c r="X102" s="103" t="s">
        <v>421</v>
      </c>
      <c r="Y102" s="128" t="s">
        <v>424</v>
      </c>
      <c r="Z102" s="103"/>
      <c r="AA102" s="104" t="s">
        <v>1269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1231</v>
      </c>
      <c r="AN102" s="104" t="s">
        <v>1232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1270</v>
      </c>
      <c r="BK102" s="18" t="s">
        <v>1271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1271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1131</v>
      </c>
      <c r="W105" s="149" t="s">
        <v>1127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1131</v>
      </c>
      <c r="W106" s="149" t="s">
        <v>1190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1272</v>
      </c>
      <c r="BK106" s="174" t="s">
        <v>1273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1273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1191</v>
      </c>
      <c r="N107" s="148" t="s">
        <v>1192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1126</v>
      </c>
      <c r="W107" s="149" t="s">
        <v>1127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1274</v>
      </c>
      <c r="BK107" s="174" t="s">
        <v>1275</v>
      </c>
      <c r="BL107" s="16"/>
      <c r="BM107" s="129" t="s">
        <v>445</v>
      </c>
      <c r="BN107" s="129" t="s">
        <v>1276</v>
      </c>
      <c r="BO107" s="129" t="s">
        <v>1276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1113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1116</v>
      </c>
      <c r="W108" s="149" t="s">
        <v>1120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1277</v>
      </c>
      <c r="BK108" s="18" t="s">
        <v>1278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1278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1136</v>
      </c>
      <c r="W109" s="149" t="s">
        <v>1139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1279</v>
      </c>
      <c r="BK109" s="18" t="s">
        <v>1278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1278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1116</v>
      </c>
      <c r="W111" s="149" t="s">
        <v>1120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1280</v>
      </c>
      <c r="BK111" s="18" t="s">
        <v>1281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1141</v>
      </c>
      <c r="W112" s="149" t="s">
        <v>1198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1282</v>
      </c>
      <c r="BK112" s="174" t="s">
        <v>1283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1283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1246</v>
      </c>
      <c r="W113" s="149" t="s">
        <v>1198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1282</v>
      </c>
      <c r="BK113" s="174" t="s">
        <v>1283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1283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1284</v>
      </c>
      <c r="W114" s="149" t="s">
        <v>1127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1152</v>
      </c>
      <c r="BK114" s="174" t="s">
        <v>1283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1285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1247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1248</v>
      </c>
      <c r="W115" s="149" t="s">
        <v>1201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1286</v>
      </c>
      <c r="BK115" s="18" t="s">
        <v>1278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1283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1156</v>
      </c>
      <c r="W116" s="149" t="s">
        <v>1157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1195</v>
      </c>
      <c r="BK116" s="18" t="s">
        <v>1287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1133</v>
      </c>
      <c r="W117" s="149" t="s">
        <v>1120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1162</v>
      </c>
      <c r="J118" s="104">
        <v>55</v>
      </c>
      <c r="K118" s="104">
        <v>102</v>
      </c>
      <c r="L118" s="104" t="s">
        <v>593</v>
      </c>
      <c r="M118" s="104" t="s">
        <v>1252</v>
      </c>
      <c r="N118" s="148" t="s">
        <v>1253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1254</v>
      </c>
      <c r="W118" s="149" t="s">
        <v>1117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1172</v>
      </c>
      <c r="W119" s="149" t="s">
        <v>1127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1288</v>
      </c>
      <c r="BK119" s="174" t="s">
        <v>1289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1289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1172</v>
      </c>
      <c r="W120" s="149" t="s">
        <v>1127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1288</v>
      </c>
      <c r="BK120" s="174" t="s">
        <v>1290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1291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1292</v>
      </c>
      <c r="W121" s="149" t="s">
        <v>1201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1195</v>
      </c>
      <c r="BK121" s="18" t="s">
        <v>1293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1293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1211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1172</v>
      </c>
      <c r="W122" s="149" t="s">
        <v>1294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1295</v>
      </c>
      <c r="BK122" s="18" t="s">
        <v>1296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1176</v>
      </c>
      <c r="W123" s="149" t="s">
        <v>1127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1288</v>
      </c>
      <c r="BK123" s="174" t="s">
        <v>1297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1297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1179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1176</v>
      </c>
      <c r="W124" s="149" t="s">
        <v>1177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1195</v>
      </c>
      <c r="BK124" s="18" t="s">
        <v>1298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1176</v>
      </c>
      <c r="W125" s="149" t="s">
        <v>1263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1152</v>
      </c>
      <c r="BK125" s="174" t="s">
        <v>1299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1221</v>
      </c>
      <c r="I126" s="105" t="s">
        <v>1221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1133</v>
      </c>
      <c r="W126" s="149" t="s">
        <v>1120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1195</v>
      </c>
      <c r="BK126" s="18" t="s">
        <v>1278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1300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1301</v>
      </c>
      <c r="W127" s="149" t="s">
        <v>1302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1152</v>
      </c>
      <c r="BK127" s="174" t="s">
        <v>1297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1185</v>
      </c>
      <c r="W128" s="149" t="s">
        <v>1127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1288</v>
      </c>
      <c r="BK128" s="174" t="s">
        <v>1297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1131</v>
      </c>
      <c r="W131" s="149" t="s">
        <v>1127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1131</v>
      </c>
      <c r="W132" s="149" t="s">
        <v>1303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1304</v>
      </c>
      <c r="BK132" s="18" t="s">
        <v>1305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1191</v>
      </c>
      <c r="N133" s="148" t="s">
        <v>1192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1126</v>
      </c>
      <c r="W133" s="149" t="s">
        <v>1127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1306</v>
      </c>
      <c r="BK133" s="18" t="s">
        <v>1307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1307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1113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1116</v>
      </c>
      <c r="W134" s="149" t="s">
        <v>1120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1308</v>
      </c>
      <c r="BK134" s="18" t="s">
        <v>1308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1308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1136</v>
      </c>
      <c r="W135" s="149" t="s">
        <v>1139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1309</v>
      </c>
      <c r="BK135" s="18" t="s">
        <v>1309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1309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1292</v>
      </c>
      <c r="W136" s="149" t="s">
        <v>1127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1310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1292</v>
      </c>
      <c r="W137" s="149" t="s">
        <v>1127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1310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1116</v>
      </c>
      <c r="W138" s="149" t="s">
        <v>1120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1311</v>
      </c>
      <c r="BK138" s="18" t="s">
        <v>1312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1312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1141</v>
      </c>
      <c r="W139" s="149" t="s">
        <v>1198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1313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1314</v>
      </c>
      <c r="BK139" s="18" t="s">
        <v>1315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1315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1246</v>
      </c>
      <c r="W140" s="149" t="s">
        <v>1198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1316</v>
      </c>
      <c r="BK140" s="18" t="s">
        <v>1317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1317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1284</v>
      </c>
      <c r="W141" s="149" t="s">
        <v>1127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1152</v>
      </c>
      <c r="BK141" s="18" t="s">
        <v>1318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1318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1247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1248</v>
      </c>
      <c r="W142" s="149" t="s">
        <v>1201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1319</v>
      </c>
      <c r="BK142" s="18" t="s">
        <v>1319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1319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1156</v>
      </c>
      <c r="W144" s="149" t="s">
        <v>1157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1320</v>
      </c>
      <c r="BK144" s="18" t="s">
        <v>1320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1320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1133</v>
      </c>
      <c r="W145" s="149" t="s">
        <v>1120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1321</v>
      </c>
      <c r="BK145" s="18" t="s">
        <v>1322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1162</v>
      </c>
      <c r="J146" s="104">
        <v>55</v>
      </c>
      <c r="K146" s="104">
        <v>102</v>
      </c>
      <c r="L146" s="104" t="s">
        <v>593</v>
      </c>
      <c r="M146" s="104" t="s">
        <v>1252</v>
      </c>
      <c r="N146" s="148" t="s">
        <v>1253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1254</v>
      </c>
      <c r="W146" s="149" t="s">
        <v>1117</v>
      </c>
      <c r="X146" s="103" t="s">
        <v>421</v>
      </c>
      <c r="Y146" s="128" t="s">
        <v>424</v>
      </c>
      <c r="Z146" s="103"/>
      <c r="AA146" s="104" t="s">
        <v>1323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1324</v>
      </c>
      <c r="BK146" s="18" t="s">
        <v>1325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1325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1292</v>
      </c>
      <c r="W147" s="149" t="s">
        <v>1326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1327</v>
      </c>
      <c r="BK147" s="18" t="s">
        <v>1327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1327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1214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1215</v>
      </c>
      <c r="W149" s="149" t="s">
        <v>1216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1328</v>
      </c>
      <c r="BK149" s="18" t="s">
        <v>1329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1214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1215</v>
      </c>
      <c r="W150" s="149" t="s">
        <v>1218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1330</v>
      </c>
      <c r="BK150" s="18" t="s">
        <v>1331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1215</v>
      </c>
      <c r="W151" s="149" t="s">
        <v>1127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1328</v>
      </c>
      <c r="BK151" s="18" t="s">
        <v>1332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1332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1226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1215</v>
      </c>
      <c r="W152" s="149" t="s">
        <v>1227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1333</v>
      </c>
      <c r="BK152" s="18" t="s">
        <v>1333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1334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1179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1215</v>
      </c>
      <c r="W153" s="149" t="s">
        <v>1228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1333</v>
      </c>
      <c r="BK153" s="18" t="s">
        <v>1333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1333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1176</v>
      </c>
      <c r="W154" s="149" t="s">
        <v>1127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1335</v>
      </c>
      <c r="BK154" s="18" t="s">
        <v>1336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1176</v>
      </c>
      <c r="W155" s="149" t="s">
        <v>1263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1337</v>
      </c>
      <c r="BK155" s="18" t="s">
        <v>1338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1338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1221</v>
      </c>
      <c r="I156" s="105" t="s">
        <v>1221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1133</v>
      </c>
      <c r="W156" s="149" t="s">
        <v>1120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1339</v>
      </c>
      <c r="BK156" s="18" t="s">
        <v>1339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1339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1172</v>
      </c>
      <c r="W157" s="149" t="s">
        <v>1127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1340</v>
      </c>
      <c r="BK157" s="18" t="s">
        <v>1341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1172</v>
      </c>
      <c r="W158" s="149" t="s">
        <v>1127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1340</v>
      </c>
      <c r="BK158" s="18" t="s">
        <v>1341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1342</v>
      </c>
      <c r="W159" s="149" t="s">
        <v>1127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1343</v>
      </c>
      <c r="BK159" s="18" t="s">
        <v>1343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1344</v>
      </c>
      <c r="W162" s="149" t="s">
        <v>1127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1345</v>
      </c>
      <c r="BK162" s="18" t="s">
        <v>1346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1124</v>
      </c>
      <c r="N163" s="148" t="s">
        <v>1125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1126</v>
      </c>
      <c r="W163" s="149" t="s">
        <v>1127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1113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1347</v>
      </c>
      <c r="J164" s="104">
        <v>70</v>
      </c>
      <c r="K164" s="104">
        <v>82</v>
      </c>
      <c r="L164" s="104" t="s">
        <v>593</v>
      </c>
      <c r="M164" s="104" t="s">
        <v>1348</v>
      </c>
      <c r="N164" s="148" t="s">
        <v>1349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1116</v>
      </c>
      <c r="W164" s="149" t="s">
        <v>1117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1350</v>
      </c>
      <c r="BK164" s="18" t="s">
        <v>1351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1124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1136</v>
      </c>
      <c r="W165" s="149" t="s">
        <v>1352</v>
      </c>
      <c r="X165" s="103" t="s">
        <v>421</v>
      </c>
      <c r="Y165" s="128" t="s">
        <v>424</v>
      </c>
      <c r="Z165" s="103"/>
      <c r="AA165" s="104" t="s">
        <v>1353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1354</v>
      </c>
      <c r="BK165" s="17" t="s">
        <v>1355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1292</v>
      </c>
      <c r="W166" s="149" t="s">
        <v>1356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1357</v>
      </c>
      <c r="BK166" s="180" t="s">
        <v>1357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1358</v>
      </c>
      <c r="J167" s="104">
        <v>56</v>
      </c>
      <c r="K167" s="104">
        <v>201</v>
      </c>
      <c r="L167" s="104" t="s">
        <v>593</v>
      </c>
      <c r="M167" s="104" t="s">
        <v>1359</v>
      </c>
      <c r="N167" s="148" t="s">
        <v>1360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1116</v>
      </c>
      <c r="W167" s="149" t="s">
        <v>1117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1361</v>
      </c>
      <c r="BK167" s="18" t="s">
        <v>1362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1133</v>
      </c>
      <c r="W168" s="149" t="s">
        <v>1120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1363</v>
      </c>
      <c r="BK168" s="18" t="s">
        <v>1364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1172</v>
      </c>
      <c r="W169" s="149" t="s">
        <v>1365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1357</v>
      </c>
      <c r="BK169" s="180" t="s">
        <v>1357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1156</v>
      </c>
      <c r="W173" s="149" t="s">
        <v>1157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1366</v>
      </c>
      <c r="BK173" s="18" t="s">
        <v>1367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1133</v>
      </c>
      <c r="W174" s="149" t="s">
        <v>1120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1292</v>
      </c>
      <c r="W175" s="149" t="s">
        <v>1127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1368</v>
      </c>
      <c r="BK175" s="18" t="s">
        <v>1369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1292</v>
      </c>
      <c r="W176" s="149" t="s">
        <v>1127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1368</v>
      </c>
      <c r="BK176" s="18" t="s">
        <v>1369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1292</v>
      </c>
      <c r="W177" s="149" t="s">
        <v>1263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1368</v>
      </c>
      <c r="BK177" s="18" t="s">
        <v>1370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1371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1172</v>
      </c>
      <c r="W179" s="149" t="s">
        <v>1372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1373</v>
      </c>
      <c r="BK179" s="18" t="s">
        <v>1374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1211</v>
      </c>
      <c r="I180" s="105" t="s">
        <v>1211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1172</v>
      </c>
      <c r="W180" s="149" t="s">
        <v>1375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1376</v>
      </c>
      <c r="BK180" s="18" t="s">
        <v>1377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1172</v>
      </c>
      <c r="W181" s="149" t="s">
        <v>1127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1378</v>
      </c>
      <c r="BK181" s="18" t="s">
        <v>1379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1172</v>
      </c>
      <c r="W182" s="149" t="s">
        <v>1127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1378</v>
      </c>
      <c r="BK182" s="18" t="s">
        <v>1379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1176</v>
      </c>
      <c r="W184" s="149" t="s">
        <v>1177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1380</v>
      </c>
      <c r="BK184" s="18" t="s">
        <v>1381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1221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1223</v>
      </c>
      <c r="N185" s="148" t="s">
        <v>1224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1133</v>
      </c>
      <c r="W185" s="149" t="s">
        <v>1117</v>
      </c>
      <c r="X185" s="103" t="s">
        <v>421</v>
      </c>
      <c r="Y185" s="128" t="s">
        <v>424</v>
      </c>
      <c r="Z185" s="103"/>
      <c r="AA185" s="104">
        <v>1</v>
      </c>
      <c r="AB185" s="102" t="s">
        <v>1382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1383</v>
      </c>
      <c r="BK185" s="18" t="s">
        <v>1381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1221</v>
      </c>
      <c r="I187" s="105" t="s">
        <v>1221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1176</v>
      </c>
      <c r="W187" s="149" t="s">
        <v>1384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1385</v>
      </c>
      <c r="BK187" s="18" t="s">
        <v>1386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1221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1176</v>
      </c>
      <c r="W188" s="149" t="s">
        <v>1387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1368</v>
      </c>
      <c r="BK188" s="18" t="s">
        <v>1370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1176</v>
      </c>
      <c r="W189" s="149" t="s">
        <v>1263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1388</v>
      </c>
      <c r="BK189" s="18" t="s">
        <v>1389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1221</v>
      </c>
      <c r="I190" s="105" t="s">
        <v>1221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1176</v>
      </c>
      <c r="W190" s="149" t="s">
        <v>1390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1385</v>
      </c>
      <c r="BK190" s="18" t="s">
        <v>1391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1185</v>
      </c>
      <c r="W191" s="149" t="s">
        <v>1127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1392</v>
      </c>
      <c r="BK191" s="18" t="s">
        <v>1393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1176</v>
      </c>
      <c r="W192" s="149" t="s">
        <v>1120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1394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1156</v>
      </c>
      <c r="W193" s="149" t="s">
        <v>1157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1395</v>
      </c>
      <c r="BK193" s="18" t="s">
        <v>1396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1397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1292</v>
      </c>
      <c r="W194" s="149" t="s">
        <v>1263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1398</v>
      </c>
      <c r="BK194" s="18" t="s">
        <v>1370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1176</v>
      </c>
      <c r="W195" s="149" t="s">
        <v>1263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1398</v>
      </c>
      <c r="BK195" s="18" t="s">
        <v>1370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1344</v>
      </c>
      <c r="W196" s="149" t="s">
        <v>1127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1132</v>
      </c>
      <c r="BK196" s="18" t="s">
        <v>1132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1399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1126</v>
      </c>
      <c r="W197" s="149" t="s">
        <v>1127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1399</v>
      </c>
      <c r="BK197" s="18" t="s">
        <v>1399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1399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1136</v>
      </c>
      <c r="W198" s="149" t="s">
        <v>1139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1400</v>
      </c>
      <c r="I199" s="105" t="s">
        <v>1400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1254</v>
      </c>
      <c r="W199" s="149" t="s">
        <v>1401</v>
      </c>
      <c r="X199" s="103" t="s">
        <v>421</v>
      </c>
      <c r="Y199" s="128"/>
      <c r="Z199" s="103"/>
      <c r="AA199" s="104" t="s">
        <v>1402</v>
      </c>
      <c r="AB199" s="102" t="s">
        <v>423</v>
      </c>
      <c r="AC199" s="150" t="s">
        <v>419</v>
      </c>
      <c r="AD199" s="106">
        <v>0.41666666666666669</v>
      </c>
      <c r="AE199" s="104" t="s">
        <v>1403</v>
      </c>
      <c r="AF199" s="104" t="s">
        <v>1404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1405</v>
      </c>
      <c r="BK199" s="18" t="s">
        <v>1405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1405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1133</v>
      </c>
      <c r="W200" s="149" t="s">
        <v>1120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1406</v>
      </c>
      <c r="BK200" s="18" t="s">
        <v>1406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1406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1141</v>
      </c>
      <c r="W201" s="149" t="s">
        <v>1407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1406</v>
      </c>
      <c r="BK201" s="18" t="s">
        <v>1406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1406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1246</v>
      </c>
      <c r="W202" s="149" t="s">
        <v>1198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1406</v>
      </c>
      <c r="BK202" s="18" t="s">
        <v>1406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1406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1247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1248</v>
      </c>
      <c r="W203" s="149" t="s">
        <v>1201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1406</v>
      </c>
      <c r="BK203" s="18" t="s">
        <v>1406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1406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1156</v>
      </c>
      <c r="W206" s="149" t="s">
        <v>1157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1408</v>
      </c>
      <c r="BK206" s="18" t="s">
        <v>1408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1408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1133</v>
      </c>
      <c r="W207" s="149" t="s">
        <v>1120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1409</v>
      </c>
      <c r="BK207" s="18" t="s">
        <v>1410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1410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1292</v>
      </c>
      <c r="W208" s="149" t="s">
        <v>1411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1412</v>
      </c>
      <c r="BK208" s="18" t="s">
        <v>1412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1412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1292</v>
      </c>
      <c r="W209" s="149" t="s">
        <v>1127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1413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1414</v>
      </c>
      <c r="BK209" s="18" t="s">
        <v>1415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1415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1292</v>
      </c>
      <c r="W210" s="149" t="s">
        <v>1127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1413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1414</v>
      </c>
      <c r="BK210" s="18" t="s">
        <v>1415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1415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1292</v>
      </c>
      <c r="W211" s="149" t="s">
        <v>1201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1416</v>
      </c>
      <c r="BK211" s="18" t="s">
        <v>1417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1418</v>
      </c>
      <c r="J212" s="104">
        <v>48</v>
      </c>
      <c r="K212" s="104">
        <v>120</v>
      </c>
      <c r="L212" s="104"/>
      <c r="M212" s="126" t="s">
        <v>1419</v>
      </c>
      <c r="N212" s="126" t="s">
        <v>1420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1421</v>
      </c>
      <c r="W212" s="149" t="s">
        <v>1422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1423</v>
      </c>
      <c r="BK212" s="18" t="s">
        <v>1424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1172</v>
      </c>
      <c r="W213" s="149" t="s">
        <v>1127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1425</v>
      </c>
      <c r="BK213" s="18" t="s">
        <v>1426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1172</v>
      </c>
      <c r="W214" s="149" t="s">
        <v>1127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1425</v>
      </c>
      <c r="BK214" s="18" t="s">
        <v>1426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1427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1428</v>
      </c>
      <c r="N216" s="126" t="s">
        <v>1429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1215</v>
      </c>
      <c r="W216" s="149" t="s">
        <v>1117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1430</v>
      </c>
      <c r="BK216" s="18" t="s">
        <v>1431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1431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1176</v>
      </c>
      <c r="W217" s="149" t="s">
        <v>1177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1432</v>
      </c>
      <c r="BK217" s="18" t="s">
        <v>1432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1221</v>
      </c>
      <c r="I218" s="105" t="s">
        <v>1221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1176</v>
      </c>
      <c r="W218" s="149" t="s">
        <v>1177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1433</v>
      </c>
      <c r="BK218" s="18" t="s">
        <v>1433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1176</v>
      </c>
      <c r="W219" s="149" t="s">
        <v>1263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1434</v>
      </c>
      <c r="BK219" s="18" t="s">
        <v>1435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1267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1185</v>
      </c>
      <c r="W220" s="149" t="s">
        <v>1127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1436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1437</v>
      </c>
      <c r="BK220" s="18" t="s">
        <v>1437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1437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1344</v>
      </c>
      <c r="W223" s="149" t="s">
        <v>1127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1438</v>
      </c>
      <c r="BK223" s="18" t="s">
        <v>1438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1438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1126</v>
      </c>
      <c r="W224" s="149" t="s">
        <v>1127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1439</v>
      </c>
      <c r="BK224" s="18" t="s">
        <v>1440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1440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1136</v>
      </c>
      <c r="W225" s="149" t="s">
        <v>1139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1400</v>
      </c>
      <c r="I226" s="105" t="s">
        <v>1400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1136</v>
      </c>
      <c r="W226" s="149" t="s">
        <v>1165</v>
      </c>
      <c r="X226" s="103" t="s">
        <v>416</v>
      </c>
      <c r="Y226" s="128" t="s">
        <v>415</v>
      </c>
      <c r="Z226" s="103"/>
      <c r="AA226" s="104" t="s">
        <v>1402</v>
      </c>
      <c r="AB226" s="102" t="s">
        <v>423</v>
      </c>
      <c r="AC226" s="150" t="s">
        <v>419</v>
      </c>
      <c r="AD226" s="106">
        <v>0.41666666666666669</v>
      </c>
      <c r="AE226" s="104" t="s">
        <v>1403</v>
      </c>
      <c r="AF226" s="104" t="s">
        <v>1404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1217</v>
      </c>
      <c r="BK226" s="18" t="s">
        <v>1217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1217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1441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1442</v>
      </c>
      <c r="I227" s="105" t="s">
        <v>1347</v>
      </c>
      <c r="J227" s="104">
        <v>70</v>
      </c>
      <c r="K227" s="104">
        <v>82</v>
      </c>
      <c r="L227" s="104" t="s">
        <v>593</v>
      </c>
      <c r="M227" s="126" t="s">
        <v>1348</v>
      </c>
      <c r="N227" s="126" t="s">
        <v>1443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1444</v>
      </c>
      <c r="W227" s="149" t="s">
        <v>1117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1445</v>
      </c>
      <c r="BK227" s="18" t="s">
        <v>1445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1133</v>
      </c>
      <c r="W228" s="149" t="s">
        <v>1120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1446</v>
      </c>
      <c r="BK228" s="18" t="s">
        <v>1447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1141</v>
      </c>
      <c r="W229" s="149" t="s">
        <v>1407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1152</v>
      </c>
      <c r="BK229" s="18" t="s">
        <v>1448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1448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1246</v>
      </c>
      <c r="W230" s="149" t="s">
        <v>1198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1152</v>
      </c>
      <c r="BK230" s="18" t="s">
        <v>1449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1449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1247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1248</v>
      </c>
      <c r="W231" s="149" t="s">
        <v>1201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1450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1451</v>
      </c>
      <c r="BK231" s="18" t="s">
        <v>1452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1292</v>
      </c>
      <c r="W232" s="149" t="s">
        <v>1453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1217</v>
      </c>
      <c r="BK232" s="18" t="s">
        <v>1217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1217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1156</v>
      </c>
      <c r="W233" s="149" t="s">
        <v>1157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1217</v>
      </c>
      <c r="BK233" s="18" t="s">
        <v>1217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1217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1292</v>
      </c>
      <c r="W234" s="149" t="s">
        <v>1411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1217</v>
      </c>
      <c r="BK234" s="18" t="s">
        <v>1217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1217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1292</v>
      </c>
      <c r="W235" s="149" t="s">
        <v>1127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1217</v>
      </c>
      <c r="BK235" s="18" t="s">
        <v>1217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1217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1292</v>
      </c>
      <c r="W236" s="149" t="s">
        <v>1127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1217</v>
      </c>
      <c r="BK236" s="18" t="s">
        <v>1217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1217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1133</v>
      </c>
      <c r="W237" s="149" t="s">
        <v>1120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1217</v>
      </c>
      <c r="BK237" s="18" t="s">
        <v>1217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1217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1292</v>
      </c>
      <c r="W238" s="149" t="s">
        <v>1454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1455</v>
      </c>
      <c r="BK238" s="18" t="s">
        <v>1455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1455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1456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1421</v>
      </c>
      <c r="W239" s="149" t="s">
        <v>1457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1458</v>
      </c>
      <c r="BK239" s="18" t="s">
        <v>1459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1460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1172</v>
      </c>
      <c r="W240" s="149" t="s">
        <v>1461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1217</v>
      </c>
      <c r="BK240" s="18" t="s">
        <v>1217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1217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1172</v>
      </c>
      <c r="W241" s="149" t="s">
        <v>1462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1463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1217</v>
      </c>
      <c r="BK241" s="18" t="s">
        <v>1217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1217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1172</v>
      </c>
      <c r="W242" s="149" t="s">
        <v>1464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1217</v>
      </c>
      <c r="BK242" s="18" t="s">
        <v>1217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1217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1172</v>
      </c>
      <c r="W243" s="149" t="s">
        <v>1127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1217</v>
      </c>
      <c r="BK243" s="18" t="s">
        <v>1217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1217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1172</v>
      </c>
      <c r="W244" s="149" t="s">
        <v>1127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1217</v>
      </c>
      <c r="BK244" s="18" t="s">
        <v>1217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1217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1214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1215</v>
      </c>
      <c r="W246" s="149" t="s">
        <v>1465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1217</v>
      </c>
      <c r="BK246" s="18" t="s">
        <v>1217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1217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1466</v>
      </c>
      <c r="I247" s="105" t="s">
        <v>1466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1214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1215</v>
      </c>
      <c r="W247" s="149" t="s">
        <v>1467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1468</v>
      </c>
      <c r="BK247" s="18" t="s">
        <v>1468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1469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1466</v>
      </c>
      <c r="I248" s="105" t="s">
        <v>1466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1214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1215</v>
      </c>
      <c r="W248" s="149" t="s">
        <v>1120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1217</v>
      </c>
      <c r="BK248" s="18" t="s">
        <v>1217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1217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1226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1215</v>
      </c>
      <c r="W250" s="149" t="s">
        <v>1227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1217</v>
      </c>
      <c r="BK250" s="18" t="s">
        <v>1217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1217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1179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1215</v>
      </c>
      <c r="W251" s="149" t="s">
        <v>1228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1217</v>
      </c>
      <c r="BK251" s="18" t="s">
        <v>1470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1217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1176</v>
      </c>
      <c r="W252" s="149" t="s">
        <v>1263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1471</v>
      </c>
      <c r="BK252" s="18" t="s">
        <v>1471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1471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1185</v>
      </c>
      <c r="W253" s="149" t="s">
        <v>1127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1438</v>
      </c>
      <c r="BK253" s="18" t="s">
        <v>1438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1438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1344</v>
      </c>
      <c r="W256" s="149" t="s">
        <v>1127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1472</v>
      </c>
      <c r="BK256" s="18" t="s">
        <v>1472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1472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1126</v>
      </c>
      <c r="W257" s="149" t="s">
        <v>1127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1473</v>
      </c>
      <c r="BK257" s="18" t="s">
        <v>1474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1136</v>
      </c>
      <c r="W258" s="149" t="s">
        <v>1139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1400</v>
      </c>
      <c r="I259" s="105" t="s">
        <v>1400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1136</v>
      </c>
      <c r="W259" s="149" t="s">
        <v>1165</v>
      </c>
      <c r="X259" s="103" t="s">
        <v>421</v>
      </c>
      <c r="Y259" s="128" t="s">
        <v>424</v>
      </c>
      <c r="Z259" s="103"/>
      <c r="AA259" s="104" t="s">
        <v>1402</v>
      </c>
      <c r="AB259" s="102" t="s">
        <v>423</v>
      </c>
      <c r="AC259" s="150" t="s">
        <v>419</v>
      </c>
      <c r="AD259" s="106">
        <v>0.41666666666666669</v>
      </c>
      <c r="AE259" s="104" t="s">
        <v>1403</v>
      </c>
      <c r="AF259" s="104" t="s">
        <v>1404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1475</v>
      </c>
      <c r="BK259" s="18" t="s">
        <v>1475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1475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1141</v>
      </c>
      <c r="W261" s="149" t="s">
        <v>1407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1476</v>
      </c>
      <c r="BK261" s="18" t="s">
        <v>1477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1477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1133</v>
      </c>
      <c r="W262" s="149" t="s">
        <v>1120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1478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1479</v>
      </c>
      <c r="BK262" s="18" t="s">
        <v>1480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1480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1246</v>
      </c>
      <c r="W263" s="149" t="s">
        <v>1198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1481</v>
      </c>
      <c r="BK263" s="18" t="s">
        <v>1481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1481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1247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1248</v>
      </c>
      <c r="W264" s="149" t="s">
        <v>1201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1482</v>
      </c>
      <c r="BK264" s="18" t="s">
        <v>1483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1483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1484</v>
      </c>
      <c r="W265" s="149" t="s">
        <v>1198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1476</v>
      </c>
      <c r="BK265" s="18" t="s">
        <v>1485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1485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1156</v>
      </c>
      <c r="W267" s="149" t="s">
        <v>1157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1486</v>
      </c>
      <c r="BK267" s="18" t="s">
        <v>1486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1487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1292</v>
      </c>
      <c r="W268" s="149" t="s">
        <v>1411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1488</v>
      </c>
      <c r="BK268" s="18" t="s">
        <v>1489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1292</v>
      </c>
      <c r="W269" s="149" t="s">
        <v>1127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1472</v>
      </c>
      <c r="BK269" s="18" t="s">
        <v>1472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1472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1292</v>
      </c>
      <c r="W270" s="149" t="s">
        <v>1127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1472</v>
      </c>
      <c r="BK270" s="18" t="s">
        <v>1472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1472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1133</v>
      </c>
      <c r="W271" s="149" t="s">
        <v>1120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1490</v>
      </c>
      <c r="BK271" s="18" t="s">
        <v>1491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1292</v>
      </c>
      <c r="W272" s="149" t="s">
        <v>1454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1492</v>
      </c>
      <c r="BK272" s="18" t="s">
        <v>1492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1492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1172</v>
      </c>
      <c r="W274" s="149" t="s">
        <v>1127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1472</v>
      </c>
      <c r="BK274" s="18" t="s">
        <v>1472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1472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1172</v>
      </c>
      <c r="W275" s="149" t="s">
        <v>1127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1472</v>
      </c>
      <c r="BK275" s="18" t="s">
        <v>1472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1472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1427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1428</v>
      </c>
      <c r="N277" s="126" t="s">
        <v>1429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1215</v>
      </c>
      <c r="W277" s="149" t="s">
        <v>1117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1493</v>
      </c>
      <c r="BK277" s="18" t="s">
        <v>1493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1222</v>
      </c>
      <c r="I278" s="105" t="s">
        <v>1494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1429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1421</v>
      </c>
      <c r="W278" s="149" t="s">
        <v>1422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1495</v>
      </c>
      <c r="BK278" s="18" t="s">
        <v>1495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1176</v>
      </c>
      <c r="W279" s="149" t="s">
        <v>1263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1496</v>
      </c>
      <c r="BK279" s="18" t="s">
        <v>1497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1497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1185</v>
      </c>
      <c r="W280" s="149" t="s">
        <v>1498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1499</v>
      </c>
      <c r="BK280" s="18" t="s">
        <v>1499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1499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1185</v>
      </c>
      <c r="W281" s="149" t="s">
        <v>1127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1500</v>
      </c>
      <c r="BK281" s="18" t="s">
        <v>1501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1344</v>
      </c>
      <c r="W283" s="149" t="s">
        <v>1127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1502</v>
      </c>
      <c r="BK283" s="18" t="s">
        <v>1503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1126</v>
      </c>
      <c r="W284" s="149" t="s">
        <v>1127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1504</v>
      </c>
      <c r="BK284" s="18" t="s">
        <v>1505</v>
      </c>
      <c r="BL284" s="16"/>
      <c r="BM284" s="129" t="s">
        <v>445</v>
      </c>
      <c r="BN284" s="129" t="s">
        <v>445</v>
      </c>
      <c r="BO284" s="129" t="s">
        <v>1276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1136</v>
      </c>
      <c r="W285" s="149" t="s">
        <v>1139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1400</v>
      </c>
      <c r="I286" s="105" t="s">
        <v>1400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1136</v>
      </c>
      <c r="W286" s="149" t="s">
        <v>1165</v>
      </c>
      <c r="X286" s="103" t="s">
        <v>421</v>
      </c>
      <c r="Y286" s="128" t="s">
        <v>424</v>
      </c>
      <c r="Z286" s="103"/>
      <c r="AA286" s="104" t="s">
        <v>1402</v>
      </c>
      <c r="AB286" s="102" t="s">
        <v>423</v>
      </c>
      <c r="AC286" s="150" t="s">
        <v>419</v>
      </c>
      <c r="AD286" s="106">
        <v>0.41666666666666669</v>
      </c>
      <c r="AE286" s="104" t="s">
        <v>1403</v>
      </c>
      <c r="AF286" s="104" t="s">
        <v>1404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1506</v>
      </c>
      <c r="BK286" s="18" t="s">
        <v>1506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1506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1176</v>
      </c>
      <c r="W288" s="149" t="s">
        <v>1120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1506</v>
      </c>
      <c r="BK288" s="18" t="s">
        <v>1506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1506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1246</v>
      </c>
      <c r="W289" s="149" t="s">
        <v>1198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1507</v>
      </c>
      <c r="BK289" s="18" t="s">
        <v>1507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1507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1247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1248</v>
      </c>
      <c r="W290" s="149" t="s">
        <v>1201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1508</v>
      </c>
      <c r="BK290" s="18" t="s">
        <v>1509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1484</v>
      </c>
      <c r="W291" s="149" t="s">
        <v>1198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1510</v>
      </c>
      <c r="BK291" s="18" t="s">
        <v>1510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1510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1292</v>
      </c>
      <c r="W293" s="149" t="s">
        <v>1411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1511</v>
      </c>
      <c r="BK293" s="18" t="s">
        <v>1512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1163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1133</v>
      </c>
      <c r="W294" s="149" t="s">
        <v>1120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1513</v>
      </c>
      <c r="BK294" s="18" t="s">
        <v>1514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1514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1156</v>
      </c>
      <c r="W295" s="149" t="s">
        <v>1157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1515</v>
      </c>
      <c r="BK295" s="18" t="s">
        <v>1515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1515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1292</v>
      </c>
      <c r="W296" s="149" t="s">
        <v>1127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1152</v>
      </c>
      <c r="BK296" s="18" t="s">
        <v>1516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1516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1292</v>
      </c>
      <c r="W297" s="149" t="s">
        <v>1127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1152</v>
      </c>
      <c r="BK297" s="18" t="s">
        <v>1516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1516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1292</v>
      </c>
      <c r="W298" s="149" t="s">
        <v>1454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1517</v>
      </c>
      <c r="BK298" s="18" t="s">
        <v>1518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1172</v>
      </c>
      <c r="W300" s="149" t="s">
        <v>1127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1519</v>
      </c>
      <c r="BK300" s="18" t="s">
        <v>1519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1519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1172</v>
      </c>
      <c r="W301" s="149" t="s">
        <v>1127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1519</v>
      </c>
      <c r="BK301" s="18" t="s">
        <v>1519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1519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1520</v>
      </c>
      <c r="I302" s="105" t="s">
        <v>1494</v>
      </c>
      <c r="J302" s="104">
        <v>53</v>
      </c>
      <c r="K302" s="104">
        <v>123</v>
      </c>
      <c r="L302" s="104"/>
      <c r="M302" s="126" t="s">
        <v>1521</v>
      </c>
      <c r="N302" s="126" t="s">
        <v>1522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1421</v>
      </c>
      <c r="W302" s="149" t="s">
        <v>1422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1436</v>
      </c>
      <c r="AL302" s="31" t="s">
        <v>335</v>
      </c>
      <c r="AM302" s="104" t="s">
        <v>1521</v>
      </c>
      <c r="AN302" s="104" t="s">
        <v>1522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1523</v>
      </c>
      <c r="BK302" s="18" t="s">
        <v>1524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1221</v>
      </c>
      <c r="I303" s="105" t="s">
        <v>1221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1176</v>
      </c>
      <c r="W303" s="149" t="s">
        <v>1177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1525</v>
      </c>
      <c r="BK303" s="18" t="s">
        <v>1526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1176</v>
      </c>
      <c r="W304" s="149" t="s">
        <v>1263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1527</v>
      </c>
      <c r="BK304" s="18" t="s">
        <v>1528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1176</v>
      </c>
      <c r="W305" s="149" t="s">
        <v>1263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1529</v>
      </c>
      <c r="BK305" s="18" t="s">
        <v>1530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1530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1267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1185</v>
      </c>
      <c r="W306" s="149" t="s">
        <v>1531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1532</v>
      </c>
      <c r="BK306" s="18" t="s">
        <v>1533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1344</v>
      </c>
      <c r="W308" s="149" t="s">
        <v>1534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1535</v>
      </c>
      <c r="BK308" s="18" t="s">
        <v>1536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1126</v>
      </c>
      <c r="W309" s="149" t="s">
        <v>1127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1537</v>
      </c>
      <c r="BK309" s="18" t="s">
        <v>1537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1537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1538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1539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1540</v>
      </c>
      <c r="N310" s="126" t="s">
        <v>1541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1444</v>
      </c>
      <c r="W310" s="149" t="s">
        <v>1177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1542</v>
      </c>
      <c r="BK310" s="18" t="s">
        <v>1543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1400</v>
      </c>
      <c r="I311" s="105" t="s">
        <v>1400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1136</v>
      </c>
      <c r="W311" s="149" t="s">
        <v>1165</v>
      </c>
      <c r="X311" s="103" t="s">
        <v>416</v>
      </c>
      <c r="Y311" s="128" t="s">
        <v>420</v>
      </c>
      <c r="Z311" s="103"/>
      <c r="AA311" s="104" t="s">
        <v>1402</v>
      </c>
      <c r="AB311" s="102" t="s">
        <v>423</v>
      </c>
      <c r="AC311" s="150" t="s">
        <v>419</v>
      </c>
      <c r="AD311" s="106">
        <v>0.41666666666666669</v>
      </c>
      <c r="AE311" s="104" t="s">
        <v>1403</v>
      </c>
      <c r="AF311" s="104" t="s">
        <v>1404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1544</v>
      </c>
      <c r="BK311" s="18" t="s">
        <v>1545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1545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1176</v>
      </c>
      <c r="W313" s="149" t="s">
        <v>1407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1546</v>
      </c>
      <c r="BK313" s="18" t="s">
        <v>1547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1547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1176</v>
      </c>
      <c r="W314" s="149" t="s">
        <v>1120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1548</v>
      </c>
      <c r="BK314" s="18" t="s">
        <v>1549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1549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1176</v>
      </c>
      <c r="W315" s="149" t="s">
        <v>1201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1550</v>
      </c>
      <c r="BK315" s="18" t="s">
        <v>1550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1550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1176</v>
      </c>
      <c r="W316" s="149" t="s">
        <v>1407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1551</v>
      </c>
      <c r="BK316" s="18" t="s">
        <v>1551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1551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1176</v>
      </c>
      <c r="W317" s="149" t="s">
        <v>1407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1551</v>
      </c>
      <c r="BK317" s="18" t="s">
        <v>1551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1551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1292</v>
      </c>
      <c r="W319" s="149" t="s">
        <v>1453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1552</v>
      </c>
      <c r="BK319" s="18" t="s">
        <v>1553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1156</v>
      </c>
      <c r="W320" s="149" t="s">
        <v>1157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1554</v>
      </c>
      <c r="BK320" s="18" t="s">
        <v>1555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1133</v>
      </c>
      <c r="W321" s="149" t="s">
        <v>1120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1556</v>
      </c>
      <c r="BK321" s="18" t="s">
        <v>1556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1556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1292</v>
      </c>
      <c r="W322" s="149" t="s">
        <v>1411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1557</v>
      </c>
      <c r="BK322" s="18" t="s">
        <v>1558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1460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1172</v>
      </c>
      <c r="W324" s="149" t="s">
        <v>1461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1559</v>
      </c>
      <c r="BK324" s="18" t="s">
        <v>1552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1552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1172</v>
      </c>
      <c r="W325" s="149" t="s">
        <v>1462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1463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1552</v>
      </c>
      <c r="BK325" s="18" t="s">
        <v>1552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1552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1172</v>
      </c>
      <c r="W326" s="149" t="s">
        <v>1464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1560</v>
      </c>
      <c r="BK326" s="18" t="s">
        <v>1560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1172</v>
      </c>
      <c r="W327" s="149" t="s">
        <v>1127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1561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1562</v>
      </c>
      <c r="BK327" s="18" t="s">
        <v>1563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1172</v>
      </c>
      <c r="W328" s="149" t="s">
        <v>1127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1552</v>
      </c>
      <c r="BK328" s="18" t="s">
        <v>1552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1552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1172</v>
      </c>
      <c r="W329" s="149" t="s">
        <v>1127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1561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1564</v>
      </c>
      <c r="BK329" s="18" t="s">
        <v>1565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1214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1215</v>
      </c>
      <c r="W331" s="149" t="s">
        <v>1465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1552</v>
      </c>
      <c r="BK331" s="18" t="s">
        <v>1552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1552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1466</v>
      </c>
      <c r="I332" s="105" t="s">
        <v>1466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1214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1215</v>
      </c>
      <c r="W332" s="149" t="s">
        <v>1566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1567</v>
      </c>
      <c r="BK332" s="18" t="s">
        <v>1568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1568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1466</v>
      </c>
      <c r="I333" s="105" t="s">
        <v>1466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1214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1215</v>
      </c>
      <c r="W333" s="149" t="s">
        <v>1569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1552</v>
      </c>
      <c r="BK333" s="18" t="s">
        <v>1552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1552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1215</v>
      </c>
      <c r="W334" s="149" t="s">
        <v>1127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1552</v>
      </c>
      <c r="BK334" s="18" t="s">
        <v>1552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1552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1215</v>
      </c>
      <c r="W335" s="149" t="s">
        <v>1127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1552</v>
      </c>
      <c r="BK335" s="18" t="s">
        <v>1552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1552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1215</v>
      </c>
      <c r="W336" s="149" t="s">
        <v>1127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1552</v>
      </c>
      <c r="BK336" s="18" t="s">
        <v>1552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1552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1221</v>
      </c>
      <c r="I338" s="105" t="s">
        <v>1221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1176</v>
      </c>
      <c r="W338" s="149" t="s">
        <v>1177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1570</v>
      </c>
      <c r="BK338" s="18" t="s">
        <v>1571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1176</v>
      </c>
      <c r="W339" s="149" t="s">
        <v>1572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1552</v>
      </c>
      <c r="BK339" s="18" t="s">
        <v>1552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1552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1176</v>
      </c>
      <c r="W340" s="149" t="s">
        <v>1572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1552</v>
      </c>
      <c r="BK340" s="18" t="s">
        <v>1552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1552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1176</v>
      </c>
      <c r="W341" s="149" t="s">
        <v>1572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1552</v>
      </c>
      <c r="BK341" s="18" t="s">
        <v>1552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1552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1226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1215</v>
      </c>
      <c r="W343" s="149" t="s">
        <v>1573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1552</v>
      </c>
      <c r="BK343" s="18" t="s">
        <v>1552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1552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1185</v>
      </c>
      <c r="W344" s="149" t="s">
        <v>1127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1574</v>
      </c>
      <c r="BK344" s="18" t="s">
        <v>1575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1176</v>
      </c>
      <c r="W345" s="149" t="s">
        <v>1576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1152</v>
      </c>
      <c r="BK345" s="18" t="s">
        <v>1577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1577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1292</v>
      </c>
      <c r="W346" s="149" t="s">
        <v>1127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1578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1292</v>
      </c>
      <c r="W347" s="149" t="s">
        <v>1127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1578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1131</v>
      </c>
      <c r="W349" s="149" t="s">
        <v>1127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1579</v>
      </c>
      <c r="BK349" s="17" t="s">
        <v>1579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1126</v>
      </c>
      <c r="W350" s="149" t="s">
        <v>1127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1580</v>
      </c>
      <c r="BK350" s="17" t="s">
        <v>1580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1176</v>
      </c>
      <c r="W352" s="149" t="s">
        <v>1407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1581</v>
      </c>
      <c r="BK352" s="17" t="s">
        <v>1581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1176</v>
      </c>
      <c r="W353" s="149" t="s">
        <v>1120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1582</v>
      </c>
      <c r="BK353" s="17" t="s">
        <v>1583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1176</v>
      </c>
      <c r="W354" s="149" t="s">
        <v>1407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1581</v>
      </c>
      <c r="BK354" s="17" t="s">
        <v>1581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1176</v>
      </c>
      <c r="W355" s="149" t="s">
        <v>1407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1581</v>
      </c>
      <c r="BK355" s="17" t="s">
        <v>1581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1156</v>
      </c>
      <c r="W357" s="149" t="s">
        <v>1157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1584</v>
      </c>
      <c r="BK357" s="17" t="s">
        <v>1584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1292</v>
      </c>
      <c r="W358" s="149" t="s">
        <v>1585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1586</v>
      </c>
      <c r="BK358" s="17" t="s">
        <v>1586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1292</v>
      </c>
      <c r="W359" s="149" t="s">
        <v>1411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1587</v>
      </c>
      <c r="BK359" s="18" t="s">
        <v>1588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1133</v>
      </c>
      <c r="W360" s="149" t="s">
        <v>1120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1589</v>
      </c>
      <c r="BK360" s="18" t="s">
        <v>1590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1292</v>
      </c>
      <c r="W361" s="149" t="s">
        <v>1127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1591</v>
      </c>
      <c r="BK361" s="17" t="s">
        <v>1591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1292</v>
      </c>
      <c r="W362" s="149" t="s">
        <v>1127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1591</v>
      </c>
      <c r="BK362" s="17" t="s">
        <v>1591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1592</v>
      </c>
      <c r="W364" s="149" t="s">
        <v>1127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1593</v>
      </c>
      <c r="BK364" s="17" t="s">
        <v>1594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1592</v>
      </c>
      <c r="W365" s="149" t="s">
        <v>1127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1593</v>
      </c>
      <c r="BK365" s="17" t="s">
        <v>1594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1176</v>
      </c>
      <c r="W366" s="149" t="s">
        <v>1198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1595</v>
      </c>
      <c r="BK366" s="17" t="s">
        <v>1595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1176</v>
      </c>
      <c r="W367" s="149" t="s">
        <v>1177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1596</v>
      </c>
      <c r="BK367" s="17" t="s">
        <v>1596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1185</v>
      </c>
      <c r="W368" s="149" t="s">
        <v>1127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1597</v>
      </c>
      <c r="BK368" s="17" t="s">
        <v>1597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1176</v>
      </c>
      <c r="W370" s="149" t="s">
        <v>1120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1598</v>
      </c>
      <c r="BK370" s="18" t="s">
        <v>1598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1156</v>
      </c>
      <c r="W371" s="149" t="s">
        <v>1157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1599</v>
      </c>
      <c r="BK371" s="17" t="s">
        <v>1600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1344</v>
      </c>
      <c r="W373" s="149" t="s">
        <v>1534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1601</v>
      </c>
      <c r="BK373" s="18" t="s">
        <v>1601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1601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1602</v>
      </c>
      <c r="N374" s="126" t="s">
        <v>1603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1126</v>
      </c>
      <c r="W374" s="149" t="s">
        <v>1127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1604</v>
      </c>
      <c r="BK374" s="18" t="s">
        <v>1605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1605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1400</v>
      </c>
      <c r="I375" s="105" t="s">
        <v>1400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1136</v>
      </c>
      <c r="W375" s="149" t="s">
        <v>1165</v>
      </c>
      <c r="X375" s="103" t="s">
        <v>425</v>
      </c>
      <c r="Y375" s="128"/>
      <c r="Z375" s="103"/>
      <c r="AA375" s="104" t="s">
        <v>1402</v>
      </c>
      <c r="AB375" s="102" t="s">
        <v>423</v>
      </c>
      <c r="AC375" s="150" t="s">
        <v>419</v>
      </c>
      <c r="AD375" s="106">
        <v>0.41666666666666669</v>
      </c>
      <c r="AE375" s="104" t="s">
        <v>1403</v>
      </c>
      <c r="AF375" s="104" t="s">
        <v>1404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1606</v>
      </c>
      <c r="BK375" s="18" t="s">
        <v>1607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1176</v>
      </c>
      <c r="W377" s="149" t="s">
        <v>1407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1608</v>
      </c>
      <c r="BK377" s="18" t="s">
        <v>1608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1608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1176</v>
      </c>
      <c r="W378" s="149" t="s">
        <v>1120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1609</v>
      </c>
      <c r="BK378" s="18" t="s">
        <v>1610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1610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1176</v>
      </c>
      <c r="W379" s="149" t="s">
        <v>1611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1612</v>
      </c>
      <c r="BK379" s="18" t="s">
        <v>1613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1176</v>
      </c>
      <c r="W380" s="149" t="s">
        <v>1407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1152</v>
      </c>
      <c r="BK380" s="18" t="s">
        <v>1614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1614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1176</v>
      </c>
      <c r="W381" s="149" t="s">
        <v>1407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1152</v>
      </c>
      <c r="BK381" s="18" t="s">
        <v>1614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1614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1592</v>
      </c>
      <c r="W382" s="149" t="s">
        <v>1117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1615</v>
      </c>
      <c r="BK382" s="18" t="s">
        <v>1615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1615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1292</v>
      </c>
      <c r="W384" s="149" t="s">
        <v>1616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1617</v>
      </c>
      <c r="BK384" s="18" t="s">
        <v>1617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1617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1156</v>
      </c>
      <c r="W385" s="149" t="s">
        <v>1157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1618</v>
      </c>
      <c r="BK385" s="18" t="s">
        <v>1619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1133</v>
      </c>
      <c r="W386" s="149" t="s">
        <v>1120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1620</v>
      </c>
      <c r="AL386" s="31" t="str">
        <f>BS_CONTROLE[[#This Row],[Local - Encerramento]]</f>
        <v>102ZKW2</v>
      </c>
      <c r="AM386" s="104" t="s">
        <v>1621</v>
      </c>
      <c r="AN386" s="104" t="s">
        <v>1622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1623</v>
      </c>
      <c r="BK386" s="18" t="s">
        <v>1624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1624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1292</v>
      </c>
      <c r="W387" s="149" t="s">
        <v>1127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1625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1626</v>
      </c>
      <c r="BK387" s="18" t="s">
        <v>1627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1292</v>
      </c>
      <c r="W388" s="149" t="s">
        <v>1127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1625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1626</v>
      </c>
      <c r="BK388" s="18" t="s">
        <v>1627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1292</v>
      </c>
      <c r="W389" s="149" t="s">
        <v>1411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1628</v>
      </c>
      <c r="BK389" s="18" t="s">
        <v>1629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1592</v>
      </c>
      <c r="W390" s="149" t="s">
        <v>1127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1630</v>
      </c>
      <c r="BK390" s="18" t="s">
        <v>1630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1592</v>
      </c>
      <c r="W391" s="149" t="s">
        <v>1127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1630</v>
      </c>
      <c r="BK391" s="18" t="s">
        <v>1630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1176</v>
      </c>
      <c r="W392" s="149" t="s">
        <v>1198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1631</v>
      </c>
      <c r="BK392" s="18" t="s">
        <v>1632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1632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1222</v>
      </c>
      <c r="I393" s="105" t="s">
        <v>1494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1429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1421</v>
      </c>
      <c r="W393" s="149" t="s">
        <v>1457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1633</v>
      </c>
      <c r="BK393" s="18" t="s">
        <v>1633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1176</v>
      </c>
      <c r="W394" s="149" t="s">
        <v>1177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1634</v>
      </c>
      <c r="BK394" s="18" t="s">
        <v>1635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1221</v>
      </c>
      <c r="I395" s="105" t="s">
        <v>1221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1176</v>
      </c>
      <c r="W395" s="149" t="s">
        <v>1177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1636</v>
      </c>
      <c r="BK395" s="18" t="s">
        <v>1636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1185</v>
      </c>
      <c r="W396" s="149" t="s">
        <v>1127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1637</v>
      </c>
      <c r="BK396" s="180" t="s">
        <v>1637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1638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1176</v>
      </c>
      <c r="W397" s="149" t="s">
        <v>1576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1639</v>
      </c>
      <c r="BK397" s="18" t="s">
        <v>1640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1640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1344</v>
      </c>
      <c r="W400" s="149" t="s">
        <v>1534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1641</v>
      </c>
      <c r="BK400" s="18" t="s">
        <v>1642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1643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1602</v>
      </c>
      <c r="N401" s="126" t="s">
        <v>1603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1126</v>
      </c>
      <c r="W401" s="149" t="s">
        <v>1127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1644</v>
      </c>
      <c r="BK401" s="18" t="s">
        <v>1644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1400</v>
      </c>
      <c r="I402" s="105" t="s">
        <v>1400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1645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1136</v>
      </c>
      <c r="W402" s="149" t="s">
        <v>1165</v>
      </c>
      <c r="X402" s="103" t="s">
        <v>416</v>
      </c>
      <c r="Y402" s="128" t="s">
        <v>415</v>
      </c>
      <c r="Z402" s="103"/>
      <c r="AA402" s="104" t="s">
        <v>1646</v>
      </c>
      <c r="AB402" s="102" t="s">
        <v>423</v>
      </c>
      <c r="AC402" s="150" t="s">
        <v>419</v>
      </c>
      <c r="AD402" s="106">
        <v>0.41666666666666669</v>
      </c>
      <c r="AE402" s="104" t="s">
        <v>1403</v>
      </c>
      <c r="AF402" s="104" t="s">
        <v>1404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1647</v>
      </c>
      <c r="BK402" s="18" t="s">
        <v>1647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1647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1248</v>
      </c>
      <c r="W404" s="149" t="s">
        <v>1407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1648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1649</v>
      </c>
      <c r="BK404" s="18" t="s">
        <v>1650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1248</v>
      </c>
      <c r="W405" s="149" t="s">
        <v>1651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1652</v>
      </c>
      <c r="BK405" s="18" t="s">
        <v>1652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1176</v>
      </c>
      <c r="W406" s="149" t="s">
        <v>1120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1653</v>
      </c>
      <c r="BK406" s="18" t="s">
        <v>1653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1653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1176</v>
      </c>
      <c r="W407" s="149" t="s">
        <v>1407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1654</v>
      </c>
      <c r="BK407" s="18" t="s">
        <v>1655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1655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1176</v>
      </c>
      <c r="W408" s="149" t="s">
        <v>1407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1654</v>
      </c>
      <c r="BK408" s="18" t="s">
        <v>1655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1655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1292</v>
      </c>
      <c r="W411" s="149" t="s">
        <v>1656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1657</v>
      </c>
      <c r="BK411" s="18" t="s">
        <v>1657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1657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1133</v>
      </c>
      <c r="W412" s="149" t="s">
        <v>1120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1621</v>
      </c>
      <c r="AN412" s="104" t="s">
        <v>1622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1658</v>
      </c>
      <c r="BK412" s="18" t="s">
        <v>1659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1659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1156</v>
      </c>
      <c r="W413" s="149" t="s">
        <v>1157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1660</v>
      </c>
      <c r="BK413" s="18" t="s">
        <v>1660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1660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1371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1661</v>
      </c>
      <c r="W417" s="149" t="s">
        <v>1662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1663</v>
      </c>
      <c r="BK417" s="18" t="s">
        <v>1664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1211</v>
      </c>
      <c r="I418" s="105" t="s">
        <v>1211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1661</v>
      </c>
      <c r="W418" s="149" t="s">
        <v>1665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1666</v>
      </c>
      <c r="BK418" s="18" t="s">
        <v>1664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1661</v>
      </c>
      <c r="W419" s="149" t="s">
        <v>1127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1663</v>
      </c>
      <c r="BK419" s="18" t="s">
        <v>1667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1667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1661</v>
      </c>
      <c r="W420" s="149" t="s">
        <v>1127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1663</v>
      </c>
      <c r="BK420" s="18" t="s">
        <v>1667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1667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1214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1215</v>
      </c>
      <c r="W423" s="149" t="s">
        <v>1465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1668</v>
      </c>
      <c r="BK423" s="18" t="s">
        <v>1669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1466</v>
      </c>
      <c r="I424" s="105" t="s">
        <v>1466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1214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1215</v>
      </c>
      <c r="W424" s="149" t="s">
        <v>1566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1670</v>
      </c>
      <c r="BK424" s="18" t="s">
        <v>1671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1466</v>
      </c>
      <c r="I425" s="105" t="s">
        <v>1466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1214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1215</v>
      </c>
      <c r="W425" s="149" t="s">
        <v>1569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1672</v>
      </c>
      <c r="BK425" s="18" t="s">
        <v>1673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1673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1226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1215</v>
      </c>
      <c r="W427" s="149" t="s">
        <v>1227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1674</v>
      </c>
      <c r="BK427" s="18" t="s">
        <v>1674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1675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1179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1215</v>
      </c>
      <c r="W428" s="149" t="s">
        <v>1228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1676</v>
      </c>
      <c r="BK428" s="18" t="s">
        <v>1676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1676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1677</v>
      </c>
      <c r="J429" s="104">
        <v>92</v>
      </c>
      <c r="K429" s="104">
        <v>108</v>
      </c>
      <c r="L429" s="104" t="s">
        <v>593</v>
      </c>
      <c r="M429" s="126" t="s">
        <v>1678</v>
      </c>
      <c r="N429" s="126" t="s">
        <v>1679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1421</v>
      </c>
      <c r="W429" s="149" t="s">
        <v>1457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1680</v>
      </c>
      <c r="BK429" s="18" t="s">
        <v>1681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1176</v>
      </c>
      <c r="W430" s="149" t="s">
        <v>1576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1682</v>
      </c>
      <c r="BK430" s="18" t="s">
        <v>1682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1682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1176</v>
      </c>
      <c r="W431" s="149" t="s">
        <v>1263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1683</v>
      </c>
      <c r="BK431" s="18" t="s">
        <v>1684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1684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1185</v>
      </c>
      <c r="W432" s="149" t="s">
        <v>1127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1685</v>
      </c>
      <c r="BK432" s="18" t="s">
        <v>1685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1686</v>
      </c>
      <c r="J434" s="104">
        <v>70</v>
      </c>
      <c r="K434" s="104">
        <v>134</v>
      </c>
      <c r="L434" s="104" t="s">
        <v>593</v>
      </c>
      <c r="M434" s="126" t="s">
        <v>1687</v>
      </c>
      <c r="N434" s="126" t="s">
        <v>1688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1689</v>
      </c>
      <c r="W434" s="149" t="s">
        <v>1177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1690</v>
      </c>
      <c r="BK434" s="17" t="s">
        <v>1691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1344</v>
      </c>
      <c r="W435" s="149" t="s">
        <v>1534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1692</v>
      </c>
      <c r="BK435" s="17" t="s">
        <v>1692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1602</v>
      </c>
      <c r="N436" s="126" t="s">
        <v>1603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1126</v>
      </c>
      <c r="W436" s="149" t="s">
        <v>1127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1693</v>
      </c>
      <c r="BK436" s="17" t="s">
        <v>1693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1400</v>
      </c>
      <c r="I437" s="105" t="s">
        <v>1400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1645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1136</v>
      </c>
      <c r="W437" s="149" t="s">
        <v>1165</v>
      </c>
      <c r="X437" s="103" t="s">
        <v>421</v>
      </c>
      <c r="Y437" s="128" t="s">
        <v>424</v>
      </c>
      <c r="Z437" s="103"/>
      <c r="AA437" s="104" t="s">
        <v>1694</v>
      </c>
      <c r="AB437" s="102" t="s">
        <v>423</v>
      </c>
      <c r="AC437" s="150" t="s">
        <v>419</v>
      </c>
      <c r="AD437" s="106">
        <v>0.41666666666666669</v>
      </c>
      <c r="AE437" s="104" t="s">
        <v>1403</v>
      </c>
      <c r="AF437" s="104" t="s">
        <v>1404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1695</v>
      </c>
      <c r="BK437" s="17" t="s">
        <v>1695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1248</v>
      </c>
      <c r="W439" s="149" t="s">
        <v>1407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1696</v>
      </c>
      <c r="BK439" s="17" t="s">
        <v>1370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1370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1176</v>
      </c>
      <c r="W440" s="149" t="s">
        <v>1120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1697</v>
      </c>
      <c r="BK440" s="17" t="s">
        <v>1697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1248</v>
      </c>
      <c r="W441" s="149" t="s">
        <v>1651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1698</v>
      </c>
      <c r="BK441" s="17" t="s">
        <v>1698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1176</v>
      </c>
      <c r="W442" s="149" t="s">
        <v>1407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1696</v>
      </c>
      <c r="BK442" s="17" t="s">
        <v>1370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1176</v>
      </c>
      <c r="W443" s="149" t="s">
        <v>1407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1696</v>
      </c>
      <c r="BK443" s="17" t="s">
        <v>1370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1248</v>
      </c>
      <c r="W444" s="149" t="s">
        <v>1181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1696</v>
      </c>
      <c r="BK444" s="17" t="s">
        <v>1370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1292</v>
      </c>
      <c r="W446" s="149" t="s">
        <v>1411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1699</v>
      </c>
      <c r="BK446" s="17" t="s">
        <v>1699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1292</v>
      </c>
      <c r="W447" s="149" t="s">
        <v>1700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1701</v>
      </c>
      <c r="BK447" s="17" t="s">
        <v>1701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1133</v>
      </c>
      <c r="W448" s="149" t="s">
        <v>1120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1702</v>
      </c>
      <c r="BK448" s="17" t="s">
        <v>1702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1156</v>
      </c>
      <c r="W449" s="149" t="s">
        <v>1157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1703</v>
      </c>
      <c r="BK449" s="17" t="s">
        <v>1703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1292</v>
      </c>
      <c r="W450" s="149" t="s">
        <v>1127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1704</v>
      </c>
      <c r="BK450" s="17" t="s">
        <v>1705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1292</v>
      </c>
      <c r="W451" s="149" t="s">
        <v>1127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1704</v>
      </c>
      <c r="BK451" s="17" t="s">
        <v>1705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1661</v>
      </c>
      <c r="W453" s="149" t="s">
        <v>1127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1706</v>
      </c>
      <c r="BK453" s="17" t="s">
        <v>1706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1661</v>
      </c>
      <c r="W454" s="149" t="s">
        <v>1127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1706</v>
      </c>
      <c r="BK454" s="17" t="s">
        <v>1706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1661</v>
      </c>
      <c r="W455" s="149" t="s">
        <v>1127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1706</v>
      </c>
      <c r="BK455" s="17" t="s">
        <v>1706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1429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1215</v>
      </c>
      <c r="W456" s="149" t="s">
        <v>1117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1707</v>
      </c>
      <c r="BK456" s="17" t="s">
        <v>1695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1176</v>
      </c>
      <c r="W457" s="149" t="s">
        <v>1127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1708</v>
      </c>
      <c r="BK457" s="17" t="s">
        <v>1708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1176</v>
      </c>
      <c r="W458" s="149" t="s">
        <v>1709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1710</v>
      </c>
      <c r="BK458" s="17" t="s">
        <v>1710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1711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1712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1713</v>
      </c>
      <c r="N459" s="126" t="s">
        <v>1714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1421</v>
      </c>
      <c r="W459" s="149" t="s">
        <v>1457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1715</v>
      </c>
      <c r="BK459" s="17" t="s">
        <v>1715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1179</v>
      </c>
      <c r="I460" s="105" t="s">
        <v>1179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1176</v>
      </c>
      <c r="W460" s="149" t="s">
        <v>1390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1716</v>
      </c>
      <c r="BK460" s="17" t="s">
        <v>1716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1176</v>
      </c>
      <c r="W461" s="149" t="s">
        <v>1263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1717</v>
      </c>
      <c r="BK461" s="17" t="s">
        <v>1717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1185</v>
      </c>
      <c r="W462" s="149" t="s">
        <v>1127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1718</v>
      </c>
      <c r="BK462" s="17" t="s">
        <v>1718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1686</v>
      </c>
      <c r="J465" s="104">
        <v>70</v>
      </c>
      <c r="K465" s="104">
        <v>134</v>
      </c>
      <c r="L465" s="104" t="s">
        <v>593</v>
      </c>
      <c r="M465" s="126" t="s">
        <v>1687</v>
      </c>
      <c r="N465" s="126" t="s">
        <v>1688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1689</v>
      </c>
      <c r="W465" s="149" t="s">
        <v>1177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1344</v>
      </c>
      <c r="W466" s="149" t="s">
        <v>1534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1602</v>
      </c>
      <c r="N467" s="126" t="s">
        <v>1603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1126</v>
      </c>
      <c r="W467" s="149" t="s">
        <v>1127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1719</v>
      </c>
      <c r="BK467" s="17" t="s">
        <v>1719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1719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1400</v>
      </c>
      <c r="I468" s="105" t="s">
        <v>1400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1645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1136</v>
      </c>
      <c r="W468" s="149" t="s">
        <v>1165</v>
      </c>
      <c r="X468" s="103" t="s">
        <v>421</v>
      </c>
      <c r="Y468" s="128" t="s">
        <v>424</v>
      </c>
      <c r="Z468" s="103"/>
      <c r="AA468" s="104" t="s">
        <v>1720</v>
      </c>
      <c r="AB468" s="102" t="s">
        <v>423</v>
      </c>
      <c r="AC468" s="150"/>
      <c r="AD468" s="106">
        <v>0.41666666666666669</v>
      </c>
      <c r="AE468" s="104" t="s">
        <v>1403</v>
      </c>
      <c r="AF468" s="104" t="s">
        <v>1404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1721</v>
      </c>
      <c r="BK468" s="18" t="s">
        <v>1722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1723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1176</v>
      </c>
      <c r="W471" s="149" t="s">
        <v>1724</v>
      </c>
      <c r="X471" s="103" t="s">
        <v>421</v>
      </c>
      <c r="Y471" s="128" t="s">
        <v>424</v>
      </c>
      <c r="Z471" s="103"/>
      <c r="AA471" s="104" t="s">
        <v>1725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1726</v>
      </c>
      <c r="BK471" s="17" t="s">
        <v>1727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1284</v>
      </c>
      <c r="W472" s="149" t="s">
        <v>1728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1729</v>
      </c>
      <c r="BK472" s="17" t="s">
        <v>1730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1176</v>
      </c>
      <c r="W473" s="149" t="s">
        <v>1731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1732</v>
      </c>
      <c r="BK473" s="17" t="s">
        <v>1732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1133</v>
      </c>
      <c r="W477" s="149" t="s">
        <v>1731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1733</v>
      </c>
      <c r="BK477" s="17" t="s">
        <v>1733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1734</v>
      </c>
      <c r="W478" s="149" t="s">
        <v>1127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1735</v>
      </c>
      <c r="BK478" s="17" t="s">
        <v>1736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1737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1166</v>
      </c>
      <c r="W479" s="149" t="s">
        <v>1127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1735</v>
      </c>
      <c r="BK479" s="109" t="s">
        <v>1736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1738</v>
      </c>
      <c r="W480" s="149" t="s">
        <v>1157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1739</v>
      </c>
      <c r="BK480" s="17" t="s">
        <v>1735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1740</v>
      </c>
      <c r="W481" s="149" t="s">
        <v>1741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1735</v>
      </c>
      <c r="BK481" s="17" t="s">
        <v>1742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1164</v>
      </c>
      <c r="W482" s="149" t="s">
        <v>1743</v>
      </c>
      <c r="X482" s="103" t="s">
        <v>421</v>
      </c>
      <c r="Y482" s="128" t="s">
        <v>424</v>
      </c>
      <c r="Z482" s="103"/>
      <c r="AA482" s="104" t="s">
        <v>1744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1745</v>
      </c>
      <c r="BK482" s="17" t="s">
        <v>1745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1746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1747</v>
      </c>
      <c r="N485" s="126" t="s">
        <v>1748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1284</v>
      </c>
      <c r="W485" s="149" t="s">
        <v>1749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1750</v>
      </c>
      <c r="BK485" s="17" t="s">
        <v>1750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1751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1752</v>
      </c>
      <c r="W487" s="149" t="s">
        <v>1127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1753</v>
      </c>
      <c r="BK487" s="17" t="s">
        <v>1753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1754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1755</v>
      </c>
      <c r="W488" s="149" t="s">
        <v>1127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1753</v>
      </c>
      <c r="BK488" s="17" t="s">
        <v>1753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1754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1756</v>
      </c>
      <c r="W489" s="149" t="s">
        <v>1127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1753</v>
      </c>
      <c r="BK489" s="17" t="s">
        <v>1753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1754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1429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1215</v>
      </c>
      <c r="W491" s="149" t="s">
        <v>1757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1758</v>
      </c>
      <c r="BK491" s="17" t="s">
        <v>1758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1176</v>
      </c>
      <c r="W493" s="149" t="s">
        <v>1759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1760</v>
      </c>
      <c r="BK493" s="17" t="s">
        <v>1760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1761</v>
      </c>
      <c r="W494" s="149" t="s">
        <v>1762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1696</v>
      </c>
      <c r="BK494" s="18" t="s">
        <v>1763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1764</v>
      </c>
      <c r="W495" s="149" t="s">
        <v>1762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1696</v>
      </c>
      <c r="BK495" s="18" t="s">
        <v>1765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1766</v>
      </c>
      <c r="W496" s="149" t="s">
        <v>1127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1767</v>
      </c>
      <c r="BK496" s="17" t="s">
        <v>1767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1768</v>
      </c>
      <c r="W498" s="149" t="s">
        <v>1263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1769</v>
      </c>
      <c r="BK498" s="17" t="s">
        <v>1770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1771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1772</v>
      </c>
      <c r="W499" s="149" t="s">
        <v>1127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1773</v>
      </c>
      <c r="BK499" s="17" t="s">
        <v>1773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1774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1602</v>
      </c>
      <c r="N501" s="126" t="s">
        <v>1603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1126</v>
      </c>
      <c r="W501" s="149" t="s">
        <v>1127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1775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1776</v>
      </c>
      <c r="BK501" s="18" t="s">
        <v>1776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1777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1400</v>
      </c>
      <c r="I502" s="105" t="s">
        <v>1400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1645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1136</v>
      </c>
      <c r="W502" s="149" t="s">
        <v>1165</v>
      </c>
      <c r="X502" s="103" t="s">
        <v>416</v>
      </c>
      <c r="Y502" s="128" t="s">
        <v>415</v>
      </c>
      <c r="Z502" s="103"/>
      <c r="AA502" s="104" t="s">
        <v>1778</v>
      </c>
      <c r="AB502" s="102" t="s">
        <v>412</v>
      </c>
      <c r="AC502" s="150"/>
      <c r="AD502" s="106">
        <v>0.29166666666666669</v>
      </c>
      <c r="AE502" s="104" t="s">
        <v>1403</v>
      </c>
      <c r="AF502" s="104" t="s">
        <v>1404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1400</v>
      </c>
      <c r="AL502" s="31" t="s">
        <v>1400</v>
      </c>
      <c r="AM502" s="104" t="s">
        <v>286</v>
      </c>
      <c r="AN502" s="104" t="s">
        <v>1645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1779</v>
      </c>
      <c r="BK502" s="18" t="s">
        <v>1779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1779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1780</v>
      </c>
      <c r="B503" s="101"/>
      <c r="C503" s="134" t="s">
        <v>1780</v>
      </c>
      <c r="D503" s="103"/>
      <c r="E503" s="155">
        <v>497</v>
      </c>
      <c r="F503" s="125"/>
      <c r="G503" s="140" t="s">
        <v>1061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1061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1061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1781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1176</v>
      </c>
      <c r="W504" s="149" t="s">
        <v>1782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1313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1783</v>
      </c>
      <c r="BK504" s="18" t="s">
        <v>1784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1785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1786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1246</v>
      </c>
      <c r="W505" s="149" t="s">
        <v>1142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1787</v>
      </c>
      <c r="BK505" s="18" t="s">
        <v>1787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1787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1788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1284</v>
      </c>
      <c r="W506" s="149" t="s">
        <v>1127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1789</v>
      </c>
      <c r="BK506" s="18" t="s">
        <v>1789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1789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1790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1176</v>
      </c>
      <c r="W507" s="149" t="s">
        <v>1731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1283</v>
      </c>
      <c r="BK507" s="18" t="s">
        <v>1283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1283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1791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1484</v>
      </c>
      <c r="W508" s="149" t="s">
        <v>1142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1283</v>
      </c>
      <c r="BK508" s="18" t="s">
        <v>1283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1283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1792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1484</v>
      </c>
      <c r="W509" s="149" t="s">
        <v>1263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1793</v>
      </c>
      <c r="BK509" s="18" t="s">
        <v>1793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1793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1780</v>
      </c>
      <c r="B510" s="101"/>
      <c r="C510" s="134" t="s">
        <v>1780</v>
      </c>
      <c r="D510" s="103"/>
      <c r="E510" s="155">
        <v>504</v>
      </c>
      <c r="F510" s="125"/>
      <c r="G510" s="140" t="s">
        <v>1061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1061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1061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1780</v>
      </c>
      <c r="B511" s="101"/>
      <c r="C511" s="134" t="s">
        <v>1780</v>
      </c>
      <c r="D511" s="103"/>
      <c r="E511" s="155">
        <v>505</v>
      </c>
      <c r="F511" s="125"/>
      <c r="G511" s="140" t="s">
        <v>1061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1061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1061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1780</v>
      </c>
      <c r="B512" s="101"/>
      <c r="C512" s="134" t="s">
        <v>1780</v>
      </c>
      <c r="D512" s="103"/>
      <c r="E512" s="155">
        <v>506</v>
      </c>
      <c r="F512" s="125"/>
      <c r="G512" s="140" t="s">
        <v>1061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1061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1061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1780</v>
      </c>
      <c r="B513" s="101"/>
      <c r="C513" s="134" t="s">
        <v>1780</v>
      </c>
      <c r="D513" s="103"/>
      <c r="E513" s="155">
        <v>507</v>
      </c>
      <c r="F513" s="125"/>
      <c r="G513" s="140" t="s">
        <v>1061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1061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1061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1794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1795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1164</v>
      </c>
      <c r="W514" s="149" t="s">
        <v>1796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1795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1797</v>
      </c>
      <c r="BK514" s="18" t="s">
        <v>1798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1799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1133</v>
      </c>
      <c r="W515" s="149" t="s">
        <v>1731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1800</v>
      </c>
      <c r="BK515" s="18" t="s">
        <v>1801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1802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1734</v>
      </c>
      <c r="W516" s="149" t="s">
        <v>1127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1803</v>
      </c>
      <c r="BK516" s="18" t="s">
        <v>1804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1805</v>
      </c>
      <c r="B517" s="101">
        <v>46073</v>
      </c>
      <c r="C517" s="134">
        <v>8</v>
      </c>
      <c r="D517" s="103" t="s">
        <v>894</v>
      </c>
      <c r="E517" s="155" t="s">
        <v>1737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1166</v>
      </c>
      <c r="W517" s="149" t="s">
        <v>1127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1803</v>
      </c>
      <c r="BK517" s="18" t="s">
        <v>1804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1806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1164</v>
      </c>
      <c r="W518" s="149" t="s">
        <v>1807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1808</v>
      </c>
      <c r="BK518" s="18" t="s">
        <v>1809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1810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1740</v>
      </c>
      <c r="W519" s="149" t="s">
        <v>1811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1803</v>
      </c>
      <c r="BK519" s="18" t="s">
        <v>1812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1780</v>
      </c>
      <c r="B520" s="101"/>
      <c r="C520" s="134" t="s">
        <v>1780</v>
      </c>
      <c r="D520" s="103"/>
      <c r="E520" s="155">
        <v>514</v>
      </c>
      <c r="F520" s="125"/>
      <c r="G520" s="140" t="s">
        <v>1061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1061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1061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1813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1371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1172</v>
      </c>
      <c r="W521" s="149" t="s">
        <v>1814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1371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1779</v>
      </c>
      <c r="BK521" s="18" t="s">
        <v>1779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1779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1815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1172</v>
      </c>
      <c r="W522" s="149" t="s">
        <v>1651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1779</v>
      </c>
      <c r="BK522" s="18" t="s">
        <v>1779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1779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1816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1756</v>
      </c>
      <c r="W523" s="149" t="s">
        <v>1127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1779</v>
      </c>
      <c r="BK523" s="18" t="s">
        <v>1779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1779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1817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1755</v>
      </c>
      <c r="W524" s="149" t="s">
        <v>1127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1779</v>
      </c>
      <c r="BK524" s="18" t="s">
        <v>1779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1779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1818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1752</v>
      </c>
      <c r="W525" s="149" t="s">
        <v>1127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1779</v>
      </c>
      <c r="BK525" s="18" t="s">
        <v>1779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1779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1780</v>
      </c>
      <c r="B526" s="101"/>
      <c r="C526" s="134" t="s">
        <v>1780</v>
      </c>
      <c r="D526" s="103"/>
      <c r="E526" s="155">
        <v>520</v>
      </c>
      <c r="F526" s="125"/>
      <c r="G526" s="140" t="s">
        <v>1061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1061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1061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1819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1820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1215</v>
      </c>
      <c r="W527" s="149" t="s">
        <v>1821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1820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1779</v>
      </c>
      <c r="BK527" s="18" t="s">
        <v>1779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1779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1822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1820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1215</v>
      </c>
      <c r="W528" s="149" t="s">
        <v>1823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1820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1824</v>
      </c>
      <c r="BK528" s="18" t="s">
        <v>1825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1826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1215</v>
      </c>
      <c r="W529" s="149" t="s">
        <v>1827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1779</v>
      </c>
      <c r="BK529" s="18" t="s">
        <v>1779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1779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1828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1829</v>
      </c>
      <c r="W530" s="149" t="s">
        <v>1127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1779</v>
      </c>
      <c r="BK530" s="18" t="s">
        <v>1779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1779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1780</v>
      </c>
      <c r="B531" s="101"/>
      <c r="C531" s="134" t="s">
        <v>1780</v>
      </c>
      <c r="D531" s="103"/>
      <c r="E531" s="155">
        <v>525</v>
      </c>
      <c r="F531" s="125"/>
      <c r="G531" s="140" t="s">
        <v>1061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1061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1061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1780</v>
      </c>
      <c r="B532" s="101"/>
      <c r="C532" s="134" t="s">
        <v>1780</v>
      </c>
      <c r="D532" s="103"/>
      <c r="E532" s="155"/>
      <c r="F532" s="125"/>
      <c r="G532" s="140" t="s">
        <v>1061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1061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1061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1780</v>
      </c>
      <c r="B533" s="101"/>
      <c r="C533" s="134" t="s">
        <v>1780</v>
      </c>
      <c r="D533" s="103"/>
      <c r="E533" s="155"/>
      <c r="F533" s="125"/>
      <c r="G533" s="140" t="s">
        <v>1061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1061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1061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1830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1179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1176</v>
      </c>
      <c r="W534" s="149" t="s">
        <v>1831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1179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1832</v>
      </c>
      <c r="BK534" s="18" t="s">
        <v>1833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1834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1835</v>
      </c>
      <c r="W535" s="149" t="s">
        <v>1836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1837</v>
      </c>
      <c r="BK535" s="18" t="s">
        <v>1838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1838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1839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1840</v>
      </c>
      <c r="N536" s="126" t="s">
        <v>1841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1215</v>
      </c>
      <c r="W536" s="149" t="s">
        <v>1842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1840</v>
      </c>
      <c r="AN536" s="104" t="s">
        <v>1841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1843</v>
      </c>
      <c r="BK536" s="18" t="s">
        <v>1844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1844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1845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1766</v>
      </c>
      <c r="W537" s="149" t="s">
        <v>1127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1846</v>
      </c>
      <c r="BK537" s="18" t="s">
        <v>1847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1847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1848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1768</v>
      </c>
      <c r="W538" s="149" t="s">
        <v>1263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1849</v>
      </c>
      <c r="BK538" s="18" t="s">
        <v>1850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1851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1772</v>
      </c>
      <c r="W539" s="149" t="s">
        <v>1127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1852</v>
      </c>
      <c r="BK539" s="18" t="s">
        <v>1853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1780</v>
      </c>
      <c r="B540" s="101"/>
      <c r="C540" s="134" t="s">
        <v>1780</v>
      </c>
      <c r="D540" s="103"/>
      <c r="E540" s="155">
        <v>534</v>
      </c>
      <c r="F540" s="125"/>
      <c r="G540" s="140" t="s">
        <v>1061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1061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1061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1780</v>
      </c>
      <c r="B541" s="101"/>
      <c r="C541" s="134" t="s">
        <v>1780</v>
      </c>
      <c r="D541" s="103"/>
      <c r="E541" s="155">
        <v>535</v>
      </c>
      <c r="F541" s="125"/>
      <c r="G541" s="140" t="s">
        <v>1061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1061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1061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1854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1344</v>
      </c>
      <c r="W542" s="149" t="s">
        <v>1127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1855</v>
      </c>
      <c r="BK542" s="18" t="s">
        <v>1855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1856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1602</v>
      </c>
      <c r="N543" s="126" t="s">
        <v>1603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1126</v>
      </c>
      <c r="W543" s="149" t="s">
        <v>1127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1602</v>
      </c>
      <c r="AN543" s="104" t="s">
        <v>1603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1857</v>
      </c>
      <c r="BK543" s="18" t="s">
        <v>1857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1858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1442</v>
      </c>
      <c r="I544" s="105" t="s">
        <v>1859</v>
      </c>
      <c r="J544" s="104">
        <v>70</v>
      </c>
      <c r="K544" s="104">
        <v>82</v>
      </c>
      <c r="L544" s="104" t="s">
        <v>593</v>
      </c>
      <c r="M544" s="126" t="s">
        <v>1860</v>
      </c>
      <c r="N544" s="126" t="s">
        <v>1861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1172</v>
      </c>
      <c r="W544" s="149" t="s">
        <v>1862</v>
      </c>
      <c r="X544" s="103" t="s">
        <v>421</v>
      </c>
      <c r="Y544" s="128" t="s">
        <v>424</v>
      </c>
      <c r="Z544" s="103"/>
      <c r="AA544" s="104" t="s">
        <v>1863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1442</v>
      </c>
      <c r="AL544" s="31" t="s">
        <v>1859</v>
      </c>
      <c r="AM544" s="104" t="s">
        <v>1860</v>
      </c>
      <c r="AN544" s="104" t="s">
        <v>1861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1864</v>
      </c>
      <c r="BK544" s="18" t="s">
        <v>1865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1780</v>
      </c>
      <c r="B545" s="101"/>
      <c r="C545" s="134" t="s">
        <v>1780</v>
      </c>
      <c r="D545" s="103"/>
      <c r="E545" s="155">
        <v>539</v>
      </c>
      <c r="F545" s="125"/>
      <c r="G545" s="140" t="s">
        <v>1061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1061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1061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1780</v>
      </c>
      <c r="B546" s="101"/>
      <c r="C546" s="134" t="s">
        <v>1780</v>
      </c>
      <c r="D546" s="103"/>
      <c r="E546" s="155">
        <v>540</v>
      </c>
      <c r="F546" s="125"/>
      <c r="G546" s="140" t="s">
        <v>1061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1061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1061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1866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1284</v>
      </c>
      <c r="W547" s="149" t="s">
        <v>1127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1285</v>
      </c>
      <c r="BK547" s="18" t="s">
        <v>1285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1867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1176</v>
      </c>
      <c r="W548" s="149" t="s">
        <v>1731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1285</v>
      </c>
      <c r="BK548" s="18" t="s">
        <v>1285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1868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1246</v>
      </c>
      <c r="W549" s="149" t="s">
        <v>1142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1285</v>
      </c>
      <c r="BK549" s="18" t="s">
        <v>1285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1869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1484</v>
      </c>
      <c r="W550" s="149" t="s">
        <v>1142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1285</v>
      </c>
      <c r="BK550" s="18" t="s">
        <v>1285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1870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1871</v>
      </c>
      <c r="W551" s="149" t="s">
        <v>1142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1285</v>
      </c>
      <c r="BK551" s="18" t="s">
        <v>1285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1872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1484</v>
      </c>
      <c r="W552" s="149" t="s">
        <v>1263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1285</v>
      </c>
      <c r="BK552" s="18" t="s">
        <v>1285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1780</v>
      </c>
      <c r="B553" s="101"/>
      <c r="C553" s="134" t="s">
        <v>1780</v>
      </c>
      <c r="D553" s="103"/>
      <c r="E553" s="155">
        <v>547</v>
      </c>
      <c r="F553" s="125"/>
      <c r="G553" s="140" t="s">
        <v>1061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1061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1061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1873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1164</v>
      </c>
      <c r="W554" s="149" t="s">
        <v>1127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1285</v>
      </c>
      <c r="BK554" s="18" t="s">
        <v>1285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1874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1164</v>
      </c>
      <c r="W555" s="149" t="s">
        <v>1127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1285</v>
      </c>
      <c r="BK555" s="18" t="s">
        <v>1285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1875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1164</v>
      </c>
      <c r="W556" s="149" t="s">
        <v>1411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1285</v>
      </c>
      <c r="BK556" s="18" t="s">
        <v>1285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1876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1877</v>
      </c>
      <c r="J557" s="104">
        <v>48</v>
      </c>
      <c r="K557" s="104">
        <v>134</v>
      </c>
      <c r="L557" s="104" t="s">
        <v>593</v>
      </c>
      <c r="M557" s="126" t="s">
        <v>1878</v>
      </c>
      <c r="N557" s="126" t="s">
        <v>1879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1172</v>
      </c>
      <c r="W557" s="149" t="s">
        <v>1117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1877</v>
      </c>
      <c r="AM557" s="104" t="s">
        <v>1878</v>
      </c>
      <c r="AN557" s="104" t="s">
        <v>1879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1195</v>
      </c>
      <c r="BK557" s="18" t="s">
        <v>1880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1881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1172</v>
      </c>
      <c r="W558" s="149" t="s">
        <v>1127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1882</v>
      </c>
      <c r="BK558" s="18" t="s">
        <v>1882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1883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1172</v>
      </c>
      <c r="W559" s="149" t="s">
        <v>1127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1882</v>
      </c>
      <c r="BK559" s="18" t="s">
        <v>1882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1884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1429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1172</v>
      </c>
      <c r="W560" s="149" t="s">
        <v>1127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1429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1882</v>
      </c>
      <c r="BK560" s="18" t="s">
        <v>1882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1885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1179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1429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1215</v>
      </c>
      <c r="W561" s="149" t="s">
        <v>1117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1179</v>
      </c>
      <c r="AM561" s="104" t="s">
        <v>11</v>
      </c>
      <c r="AN561" s="104" t="s">
        <v>1429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1886</v>
      </c>
      <c r="BK561" s="18" t="s">
        <v>1886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1885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1179</v>
      </c>
      <c r="I562" s="105" t="s">
        <v>1877</v>
      </c>
      <c r="J562" s="104">
        <v>54</v>
      </c>
      <c r="K562" s="104">
        <v>106</v>
      </c>
      <c r="L562" s="104" t="s">
        <v>593</v>
      </c>
      <c r="M562" s="126" t="s">
        <v>1223</v>
      </c>
      <c r="N562" s="126" t="s">
        <v>1224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1215</v>
      </c>
      <c r="W562" s="149" t="s">
        <v>1117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1179</v>
      </c>
      <c r="AL562" s="31" t="s">
        <v>1877</v>
      </c>
      <c r="AM562" s="104" t="s">
        <v>1223</v>
      </c>
      <c r="AN562" s="104" t="s">
        <v>1224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1887</v>
      </c>
      <c r="BK562" s="18" t="s">
        <v>1888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1889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1176</v>
      </c>
      <c r="W563" s="149" t="s">
        <v>1127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1285</v>
      </c>
      <c r="BK563" s="18" t="s">
        <v>1285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1890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1768</v>
      </c>
      <c r="W564" s="149" t="s">
        <v>1263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1891</v>
      </c>
      <c r="BK564" s="18" t="s">
        <v>1891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1854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1892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1185</v>
      </c>
      <c r="W565" s="149" t="s">
        <v>1127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1893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1894</v>
      </c>
      <c r="BK565" s="18" t="s">
        <v>1894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1895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1176</v>
      </c>
      <c r="W566" s="149" t="s">
        <v>1896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1511</v>
      </c>
      <c r="BK566" s="18" t="s">
        <v>1897</v>
      </c>
      <c r="BL566" s="16"/>
      <c r="BM566" s="129" t="s">
        <v>445</v>
      </c>
      <c r="BN566" s="129" t="s">
        <v>445</v>
      </c>
      <c r="BO566" s="129" t="s">
        <v>1276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1780</v>
      </c>
      <c r="B567" s="101"/>
      <c r="C567" s="134" t="s">
        <v>1780</v>
      </c>
      <c r="D567" s="103"/>
      <c r="E567" s="155">
        <v>561</v>
      </c>
      <c r="F567" s="125"/>
      <c r="G567" s="140" t="s">
        <v>1061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1061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1061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1780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1898</v>
      </c>
      <c r="N568" s="126" t="s">
        <v>1899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1421</v>
      </c>
      <c r="W568" s="149" t="s">
        <v>1900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1898</v>
      </c>
      <c r="AN568" s="104" t="s">
        <v>1899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1901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1176</v>
      </c>
      <c r="W569" s="149" t="s">
        <v>1731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1285</v>
      </c>
      <c r="BK569" s="18" t="s">
        <v>1285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1902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1164</v>
      </c>
      <c r="W570" s="149" t="s">
        <v>1263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1285</v>
      </c>
      <c r="BK570" s="18" t="s">
        <v>1285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1903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1768</v>
      </c>
      <c r="W571" s="149" t="s">
        <v>1263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1285</v>
      </c>
      <c r="BK571" s="18" t="s">
        <v>1285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1780</v>
      </c>
      <c r="B572" s="101"/>
      <c r="C572" s="134" t="s">
        <v>1780</v>
      </c>
      <c r="D572" s="103"/>
      <c r="E572" s="155">
        <v>566</v>
      </c>
      <c r="F572" s="125"/>
      <c r="G572" s="140" t="s">
        <v>1061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1061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1061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1780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1898</v>
      </c>
      <c r="N573" s="126" t="s">
        <v>1899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1421</v>
      </c>
      <c r="W573" s="149" t="s">
        <v>1900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1898</v>
      </c>
      <c r="AN573" s="104" t="s">
        <v>1899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1904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1126</v>
      </c>
      <c r="W574" s="149" t="s">
        <v>1127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1905</v>
      </c>
      <c r="BK574" s="18" t="s">
        <v>1905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1906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1400</v>
      </c>
      <c r="I575" s="105" t="s">
        <v>1400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1645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1136</v>
      </c>
      <c r="W575" s="149" t="s">
        <v>1165</v>
      </c>
      <c r="X575" s="103" t="s">
        <v>421</v>
      </c>
      <c r="Y575" s="128"/>
      <c r="Z575" s="103"/>
      <c r="AA575" s="104" t="s">
        <v>1778</v>
      </c>
      <c r="AB575" s="102" t="s">
        <v>412</v>
      </c>
      <c r="AC575" s="150"/>
      <c r="AD575" s="106">
        <v>0.29166666666666669</v>
      </c>
      <c r="AE575" s="104" t="s">
        <v>1403</v>
      </c>
      <c r="AF575" s="104" t="s">
        <v>1404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1400</v>
      </c>
      <c r="AL575" s="31" t="s">
        <v>1400</v>
      </c>
      <c r="AM575" s="104" t="s">
        <v>286</v>
      </c>
      <c r="AN575" s="104" t="s">
        <v>1645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1907</v>
      </c>
      <c r="BK575" s="18" t="s">
        <v>1908</v>
      </c>
      <c r="BL575" s="16"/>
      <c r="BM575" s="129" t="s">
        <v>440</v>
      </c>
      <c r="BN575" s="129" t="s">
        <v>469</v>
      </c>
      <c r="BO575" s="129" t="s">
        <v>547</v>
      </c>
      <c r="BP575" s="18"/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CCOCirculaçãoIntervaloOportunidade</v>
      </c>
    </row>
    <row r="576" spans="1:72" hidden="1">
      <c r="A576" s="47" t="s">
        <v>1780</v>
      </c>
      <c r="B576" s="101"/>
      <c r="C576" s="134" t="s">
        <v>1780</v>
      </c>
      <c r="D576" s="103"/>
      <c r="E576" s="155">
        <v>570</v>
      </c>
      <c r="F576" s="125"/>
      <c r="G576" s="140" t="s">
        <v>1061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1061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1061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1780</v>
      </c>
      <c r="B577" s="101"/>
      <c r="C577" s="134" t="s">
        <v>1780</v>
      </c>
      <c r="D577" s="103"/>
      <c r="E577" s="155">
        <v>571</v>
      </c>
      <c r="F577" s="125"/>
      <c r="G577" s="140" t="s">
        <v>1061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1061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1061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1909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1284</v>
      </c>
      <c r="W578" s="149" t="s">
        <v>1127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1910</v>
      </c>
      <c r="BK578" s="18" t="s">
        <v>1910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1910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1911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1176</v>
      </c>
      <c r="W579" s="149" t="s">
        <v>1731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1779</v>
      </c>
      <c r="BK579" s="18" t="s">
        <v>1779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1779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1912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1248</v>
      </c>
      <c r="W580" s="149" t="s">
        <v>1201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1913</v>
      </c>
      <c r="BK580" s="18" t="s">
        <v>1913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1914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1246</v>
      </c>
      <c r="W581" s="149" t="s">
        <v>1142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1915</v>
      </c>
      <c r="BK581" s="18" t="s">
        <v>1915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1915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1916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1917</v>
      </c>
      <c r="N582" s="126" t="s">
        <v>1918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1592</v>
      </c>
      <c r="W582" s="149" t="s">
        <v>1117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1917</v>
      </c>
      <c r="AN582" s="104" t="s">
        <v>1918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1919</v>
      </c>
      <c r="BK582" s="18" t="s">
        <v>1919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1920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1484</v>
      </c>
      <c r="W583" s="149" t="s">
        <v>1142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1921</v>
      </c>
      <c r="BK583" s="18" t="s">
        <v>1921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1921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1922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1871</v>
      </c>
      <c r="W584" s="149" t="s">
        <v>1142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1921</v>
      </c>
      <c r="BK584" s="18" t="s">
        <v>1921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1921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1923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1484</v>
      </c>
      <c r="W585" s="149" t="s">
        <v>1263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1924</v>
      </c>
      <c r="BK585" s="18" t="s">
        <v>1925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1925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1926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1164</v>
      </c>
      <c r="W586" s="149" t="s">
        <v>1411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1927</v>
      </c>
      <c r="BK586" s="18" t="s">
        <v>1928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1929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1930</v>
      </c>
      <c r="I587" s="105" t="s">
        <v>1931</v>
      </c>
      <c r="J587" s="104">
        <v>49</v>
      </c>
      <c r="K587" s="104">
        <v>149</v>
      </c>
      <c r="L587" s="104" t="s">
        <v>593</v>
      </c>
      <c r="M587" s="126" t="s">
        <v>1932</v>
      </c>
      <c r="N587" s="126" t="s">
        <v>1933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1592</v>
      </c>
      <c r="W587" s="149" t="s">
        <v>1117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1930</v>
      </c>
      <c r="AL587" s="31" t="s">
        <v>201</v>
      </c>
      <c r="AM587" s="104" t="s">
        <v>1934</v>
      </c>
      <c r="AN587" s="104" t="s">
        <v>1935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1195</v>
      </c>
      <c r="BK587" s="18" t="s">
        <v>1936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1937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1133</v>
      </c>
      <c r="W588" s="149" t="s">
        <v>1731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1938</v>
      </c>
      <c r="BK588" s="18" t="s">
        <v>1939</v>
      </c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1.8250000000000002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1940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1931</v>
      </c>
      <c r="I589" s="105" t="s">
        <v>1931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1941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1164</v>
      </c>
      <c r="W589" s="149" t="s">
        <v>1651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1931</v>
      </c>
      <c r="AL589" s="31" t="s">
        <v>1931</v>
      </c>
      <c r="AM589" s="104" t="s">
        <v>49</v>
      </c>
      <c r="AN589" s="104" t="s">
        <v>1941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1942</v>
      </c>
      <c r="BK589" s="18" t="s">
        <v>1943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1943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1944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1211</v>
      </c>
      <c r="I590" s="105" t="s">
        <v>1877</v>
      </c>
      <c r="J590" s="104">
        <v>48</v>
      </c>
      <c r="K590" s="104">
        <v>135</v>
      </c>
      <c r="L590" s="104" t="s">
        <v>593</v>
      </c>
      <c r="M590" s="126" t="s">
        <v>1878</v>
      </c>
      <c r="N590" s="126" t="s">
        <v>1879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1661</v>
      </c>
      <c r="W590" s="149" t="s">
        <v>1945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1211</v>
      </c>
      <c r="AL590" s="31" t="s">
        <v>1877</v>
      </c>
      <c r="AM590" s="104" t="s">
        <v>1878</v>
      </c>
      <c r="AN590" s="104" t="s">
        <v>1879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1946</v>
      </c>
      <c r="BK590" s="18" t="s">
        <v>1947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1947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1948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1661</v>
      </c>
      <c r="W591" s="149" t="s">
        <v>1127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1297</v>
      </c>
      <c r="BK591" s="18" t="s">
        <v>1297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1297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1949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1661</v>
      </c>
      <c r="W592" s="149" t="s">
        <v>1127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1297</v>
      </c>
      <c r="BK592" s="18" t="s">
        <v>1297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1297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1950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1661</v>
      </c>
      <c r="W593" s="149" t="s">
        <v>1127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1297</v>
      </c>
      <c r="BK593" s="18" t="s">
        <v>1297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1297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1951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1176</v>
      </c>
      <c r="W594" s="149" t="s">
        <v>1177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1952</v>
      </c>
      <c r="BK594" s="18" t="s">
        <v>1953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1954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1179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1176</v>
      </c>
      <c r="W595" s="149" t="s">
        <v>1831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1179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1955</v>
      </c>
      <c r="BK595" s="18" t="s">
        <v>1955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1956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1176</v>
      </c>
      <c r="W596" s="149" t="s">
        <v>1957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1958</v>
      </c>
      <c r="BK596" s="18" t="s">
        <v>1958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1958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1959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1176</v>
      </c>
      <c r="W597" s="149" t="s">
        <v>1957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1958</v>
      </c>
      <c r="BK597" s="18" t="s">
        <v>1958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1958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1960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1176</v>
      </c>
      <c r="W598" s="149" t="s">
        <v>1957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1958</v>
      </c>
      <c r="BK598" s="18" t="s">
        <v>1958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1958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1961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1176</v>
      </c>
      <c r="W599" s="149" t="s">
        <v>1127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1297</v>
      </c>
      <c r="BK599" s="18" t="s">
        <v>1297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1297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1962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1768</v>
      </c>
      <c r="W600" s="149" t="s">
        <v>1263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1963</v>
      </c>
      <c r="BK600" s="18" t="s">
        <v>1963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1963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1964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1185</v>
      </c>
      <c r="W601" s="149" t="s">
        <v>1127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1297</v>
      </c>
      <c r="BK601" s="18" t="s">
        <v>1297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1297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1898</v>
      </c>
      <c r="N603" s="126" t="s">
        <v>1899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1421</v>
      </c>
      <c r="W603" s="149" t="s">
        <v>1900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1344</v>
      </c>
      <c r="W604" s="149" t="s">
        <v>1127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1602</v>
      </c>
      <c r="N605" s="126" t="s">
        <v>1603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1126</v>
      </c>
      <c r="W605" s="149" t="s">
        <v>1127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tr">
        <f>IF(BS_CONTROLE[[#This Row],[Entre - Estações]]=0, "-", BS_CONTROLE[[#This Row],[Entre - Estações]])</f>
        <v>ZAC-S</v>
      </c>
      <c r="AN605" s="104" t="str">
        <f>IF(BS_CONTROLE[[#This Row],[SB]]=0, "-", BS_CONTROLE[[#This Row],[SB]])</f>
        <v>ZACS</v>
      </c>
      <c r="AO605" s="104">
        <f>IF(BS_CONTROLE[[#This Row],[SUB]]=0, "-", BS_CONTROLE[[#This Row],[SUB]])</f>
        <v>68</v>
      </c>
      <c r="AP605" s="104">
        <f>BS_CONTROLE[[#This Row],[KM - Inicio]]</f>
        <v>77.212999999999994</v>
      </c>
      <c r="AQ605" s="104">
        <f>BS_CONTROLE[[#This Row],[KM - Inicio]]</f>
        <v>77.212999999999994</v>
      </c>
      <c r="AR605" s="107"/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 ht="23.25" hidden="1">
      <c r="A606" s="47" t="str">
        <f t="shared" si="62"/>
        <v>E4246077</v>
      </c>
      <c r="B606" s="101">
        <v>46077</v>
      </c>
      <c r="C606" s="134">
        <f>IF(BS_CONTROLE[[#This Row],[DATA]]="","",WEEKNUM(BS_CONTROLE[[#This Row],[DATA]]))</f>
        <v>9</v>
      </c>
      <c r="D606" s="103" t="s">
        <v>752</v>
      </c>
      <c r="E606" s="155">
        <v>193</v>
      </c>
      <c r="F606" s="125" t="s">
        <v>660</v>
      </c>
      <c r="G606" s="140" t="str">
        <f>IF(D606="","*",VLOOKUP(F606,BS_ATIVIDADE[],3,FALSE))</f>
        <v>TRILHEIRO - DESCARGA</v>
      </c>
      <c r="H606" s="105" t="s">
        <v>1400</v>
      </c>
      <c r="I606" s="105" t="s">
        <v>1400</v>
      </c>
      <c r="J606" s="104">
        <v>68</v>
      </c>
      <c r="K606" s="104">
        <v>57.484000000000002</v>
      </c>
      <c r="L606" s="104">
        <v>68</v>
      </c>
      <c r="M606" s="126" t="s">
        <v>1965</v>
      </c>
      <c r="N606" s="126" t="s">
        <v>1966</v>
      </c>
      <c r="O606" s="105">
        <v>0.41666666666666669</v>
      </c>
      <c r="P606" s="105">
        <v>0.16666666666666666</v>
      </c>
      <c r="Q606" s="104">
        <v>2496</v>
      </c>
      <c r="R606" s="10" t="str">
        <f>IFERROR(_xlfn.XLOOKUP(F606, BS_ATIVIDADE[ATIVIDADE],BS_ATIVIDADE[UNIDADE] ), "*")</f>
        <v>M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6" s="104" t="s">
        <v>1136</v>
      </c>
      <c r="W606" s="149" t="s">
        <v>1967</v>
      </c>
      <c r="X606" s="103" t="s">
        <v>416</v>
      </c>
      <c r="Y606" s="128" t="s">
        <v>424</v>
      </c>
      <c r="Z606" s="103"/>
      <c r="AA606" s="104" t="s">
        <v>1968</v>
      </c>
      <c r="AB606" s="102" t="s">
        <v>412</v>
      </c>
      <c r="AC606" s="150" t="s">
        <v>406</v>
      </c>
      <c r="AD606" s="106">
        <v>0.375</v>
      </c>
      <c r="AE606" s="104" t="s">
        <v>593</v>
      </c>
      <c r="AF606" s="104"/>
      <c r="AG606" s="104"/>
      <c r="AH606" s="15"/>
      <c r="AI606" s="125" t="str">
        <f>IF(BS_CONTROLE[[#This Row],[Atividade]]=0, "-", BS_CONTROLE[[#This Row],[Atividade]])</f>
        <v>TRILHEIRO - DESCARGA</v>
      </c>
      <c r="AJ606" s="9" t="str">
        <f>IF(BS_CONTROLE[[#This Row],[Atividade]]=0, "-", BS_CONTROLE[[#This Row],[Atividade]])</f>
        <v>TRILHEIRO - DESCARGA</v>
      </c>
      <c r="AK606" s="31" t="str">
        <f>BS_CONTROLE[[#This Row],[Local - Partida]]</f>
        <v>ZBV3</v>
      </c>
      <c r="AL606" s="31" t="str">
        <f>BS_CONTROLE[[#This Row],[Local - Encerramento]]</f>
        <v>ZBV3</v>
      </c>
      <c r="AM606" s="104" t="str">
        <f>IF(BS_CONTROLE[[#This Row],[Entre - Estações]]=0, "-", BS_CONTROLE[[#This Row],[Entre - Estações]])</f>
        <v>ZBM-ZSU</v>
      </c>
      <c r="AN606" s="104" t="str">
        <f>IF(BS_CONTROLE[[#This Row],[SB]]=0, "-", BS_CONTROLE[[#This Row],[SB]])</f>
        <v>K57ZHO/ZSU2</v>
      </c>
      <c r="AO606" s="104">
        <f>IF(BS_CONTROLE[[#This Row],[SUB]]=0, "-", BS_CONTROLE[[#This Row],[SUB]])</f>
        <v>68</v>
      </c>
      <c r="AP606" s="104">
        <f>BS_CONTROLE[[#This Row],[KM - Inicio]]</f>
        <v>57.484000000000002</v>
      </c>
      <c r="AQ606" s="104">
        <f>BS_CONTROLE[[#This Row],[KM - Inicio]]</f>
        <v>57.484000000000002</v>
      </c>
      <c r="AR606" s="107"/>
      <c r="AS606" s="107"/>
      <c r="AT606" s="107"/>
      <c r="AU606" s="135"/>
      <c r="AV606" s="135"/>
      <c r="AW606" s="14"/>
      <c r="AX606" s="14"/>
      <c r="AY606" s="160">
        <f t="shared" si="63"/>
        <v>0</v>
      </c>
      <c r="AZ606" s="151"/>
      <c r="BA606" s="108"/>
      <c r="BB606" s="10" t="str">
        <f>IFERROR(_xlfn.XLOOKUP(AI606, BS_ATIVIDADE[ATIVIDADE],BS_ATIVIDADE[UNIDADE] ), "*")</f>
        <v>M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Produção e Intervalo</v>
      </c>
      <c r="BR606" s="19">
        <f t="shared" si="59"/>
        <v>0</v>
      </c>
      <c r="BS606" s="19">
        <f t="shared" si="60"/>
        <v>0</v>
      </c>
      <c r="BT606" s="185" t="str">
        <f t="shared" si="61"/>
        <v/>
      </c>
    </row>
    <row r="607" spans="1:72" hidden="1">
      <c r="A607" s="47" t="str">
        <f t="shared" si="62"/>
        <v>A7446077</v>
      </c>
      <c r="B607" s="101">
        <v>46077</v>
      </c>
      <c r="C607" s="134">
        <f>IF(BS_CONTROLE[[#This Row],[DATA]]="","",WEEKNUM(BS_CONTROLE[[#This Row],[DATA]]))</f>
        <v>9</v>
      </c>
      <c r="D607" s="103" t="s">
        <v>721</v>
      </c>
      <c r="E607" s="155">
        <v>601</v>
      </c>
      <c r="F607" s="125" t="s">
        <v>614</v>
      </c>
      <c r="G607" s="140" t="str">
        <f>IF(D607="","*",VLOOKUP(F607,BS_ATIVIDADE[],3,FALSE))</f>
        <v>DETECÇÃO</v>
      </c>
      <c r="H607" s="105" t="s">
        <v>1969</v>
      </c>
      <c r="I607" s="105" t="s">
        <v>20</v>
      </c>
      <c r="J607" s="104">
        <v>56</v>
      </c>
      <c r="K607" s="104">
        <v>248</v>
      </c>
      <c r="L607" s="104">
        <v>149</v>
      </c>
      <c r="M607" s="126" t="s">
        <v>1970</v>
      </c>
      <c r="N607" s="126" t="s">
        <v>1971</v>
      </c>
      <c r="O607" s="105">
        <v>0.33333333333333331</v>
      </c>
      <c r="P607" s="105">
        <v>4.1666666666666664E-2</v>
      </c>
      <c r="Q607" s="104">
        <v>100</v>
      </c>
      <c r="R607" s="10" t="str">
        <f>IFERROR(_xlfn.XLOOKUP(F607, BS_ATIVIDADE[ATIVIDADE],BS_ATIVIDADE[UNIDADE] ), "*")</f>
        <v>KM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7" s="104" t="s">
        <v>1421</v>
      </c>
      <c r="W607" s="149" t="s">
        <v>1422</v>
      </c>
      <c r="X607" s="103" t="s">
        <v>416</v>
      </c>
      <c r="Y607" s="128" t="s">
        <v>415</v>
      </c>
      <c r="Z607" s="103"/>
      <c r="AA607" s="104">
        <v>1</v>
      </c>
      <c r="AB607" s="102" t="s">
        <v>412</v>
      </c>
      <c r="AC607" s="150" t="s">
        <v>406</v>
      </c>
      <c r="AD607" s="106">
        <v>0.29166666666666669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DETECÇÃO - RONDA 7 DIAS</v>
      </c>
      <c r="AJ607" s="9" t="str">
        <f>IF(BS_CONTROLE[[#This Row],[Atividade]]=0, "-", BS_CONTROLE[[#This Row],[Atividade]])</f>
        <v>DETECÇÃO - RONDA 7 DIAS</v>
      </c>
      <c r="AK607" s="31" t="str">
        <f>BS_CONTROLE[[#This Row],[Local - Partida]]</f>
        <v>ZBVZQB</v>
      </c>
      <c r="AL607" s="31" t="str">
        <f>BS_CONTROLE[[#This Row],[Local - Encerramento]]</f>
        <v>ZKE</v>
      </c>
      <c r="AM607" s="104" t="str">
        <f>IF(BS_CONTROLE[[#This Row],[Entre - Estações]]=0, "-", BS_CONTROLE[[#This Row],[Entre - Estações]])</f>
        <v>ZQBZBV-ZKE</v>
      </c>
      <c r="AN607" s="104" t="str">
        <f>IF(BS_CONTROLE[[#This Row],[SB]]=0, "-", BS_CONTROLE[[#This Row],[SB]])</f>
        <v>ZQBZBVZKE</v>
      </c>
      <c r="AO607" s="104">
        <f>IF(BS_CONTROLE[[#This Row],[SUB]]=0, "-", BS_CONTROLE[[#This Row],[SUB]])</f>
        <v>56</v>
      </c>
      <c r="AP607" s="104">
        <f>BS_CONTROLE[[#This Row],[KM - Inicio]]</f>
        <v>248</v>
      </c>
      <c r="AQ607" s="104">
        <f>BS_CONTROLE[[#This Row],[KM - Inicio]]</f>
        <v>248</v>
      </c>
      <c r="AR607" s="107"/>
      <c r="AS607" s="107"/>
      <c r="AT607" s="107"/>
      <c r="AU607" s="135"/>
      <c r="AV607" s="135"/>
      <c r="AW607" s="14"/>
      <c r="AX607" s="14"/>
      <c r="AY607" s="160">
        <f t="shared" si="63"/>
        <v>0</v>
      </c>
      <c r="AZ607" s="151"/>
      <c r="BA607" s="108"/>
      <c r="BB607" s="10" t="str">
        <f>IFERROR(_xlfn.XLOOKUP(AI607, BS_ATIVIDADE[ATIVIDADE],BS_ATIVIDADE[UNIDADE] ), "*")</f>
        <v>KM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/>
      </c>
    </row>
    <row r="608" spans="1:72" hidden="1">
      <c r="A608" s="47" t="str">
        <f t="shared" si="62"/>
        <v>DANIEL (TP-647)46077</v>
      </c>
      <c r="B608" s="101">
        <v>46077</v>
      </c>
      <c r="C608" s="134">
        <f>IF(BS_CONTROLE[[#This Row],[DATA]]="","",WEEKNUM(BS_CONTROLE[[#This Row],[DATA]]))</f>
        <v>9</v>
      </c>
      <c r="D608" s="103" t="s">
        <v>867</v>
      </c>
      <c r="E608" s="155">
        <v>162</v>
      </c>
      <c r="F608" s="125" t="s">
        <v>775</v>
      </c>
      <c r="G608" s="140" t="str">
        <f>IF(D608="","*",VLOOKUP(F608,BS_ATIVIDADE[],3,FALSE))</f>
        <v>SOLDA</v>
      </c>
      <c r="H608" s="104" t="s">
        <v>593</v>
      </c>
      <c r="I608" s="104" t="s">
        <v>593</v>
      </c>
      <c r="J608" s="104">
        <v>56</v>
      </c>
      <c r="K608" s="104">
        <v>208.75</v>
      </c>
      <c r="L608" s="104" t="s">
        <v>593</v>
      </c>
      <c r="M608" s="126" t="s">
        <v>105</v>
      </c>
      <c r="N608" s="126" t="s">
        <v>250</v>
      </c>
      <c r="O608" s="105">
        <v>0.375</v>
      </c>
      <c r="P608" s="105">
        <v>6.25E-2</v>
      </c>
      <c r="Q608" s="104">
        <v>1</v>
      </c>
      <c r="R608" s="10" t="str">
        <f>IFERROR(_xlfn.XLOOKUP(F608, BS_ATIVIDADE[ATIVIDADE],BS_ATIVIDADE[UNIDADE] ), "*")</f>
        <v>Nº DE SOLDA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1284</v>
      </c>
      <c r="W608" s="149" t="s">
        <v>1127</v>
      </c>
      <c r="X608" s="103" t="s">
        <v>421</v>
      </c>
      <c r="Y608" s="128" t="s">
        <v>424</v>
      </c>
      <c r="Z608" s="103"/>
      <c r="AA608" s="104" t="s">
        <v>593</v>
      </c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PDM - SOLDA</v>
      </c>
      <c r="AJ608" s="9" t="str">
        <f>IF(BS_CONTROLE[[#This Row],[Atividade]]=0, "-", BS_CONTROLE[[#This Row],[Atividade]])</f>
        <v>PDM - SOLDA</v>
      </c>
      <c r="AK608" s="31" t="str">
        <f>BS_CONTROLE[[#This Row],[Local - Partida]]</f>
        <v>-</v>
      </c>
      <c r="AL608" s="31" t="str">
        <f>BS_CONTROLE[[#This Row],[Local - Encerramento]]</f>
        <v>-</v>
      </c>
      <c r="AM608" s="104" t="str">
        <f>IF(BS_CONTROLE[[#This Row],[Entre - Estações]]=0, "-", BS_CONTROLE[[#This Row],[Entre - Estações]])</f>
        <v>ZST</v>
      </c>
      <c r="AN608" s="104" t="str">
        <f>IF(BS_CONTROLE[[#This Row],[SB]]=0, "-", BS_CONTROLE[[#This Row],[SB]])</f>
        <v>ZST2</v>
      </c>
      <c r="AO608" s="104">
        <f>IF(BS_CONTROLE[[#This Row],[SUB]]=0, "-", BS_CONTROLE[[#This Row],[SUB]])</f>
        <v>56</v>
      </c>
      <c r="AP608" s="104">
        <f>BS_CONTROLE[[#This Row],[KM - Inicio]]</f>
        <v>208.75</v>
      </c>
      <c r="AQ608" s="104">
        <f>BS_CONTROLE[[#This Row],[KM - Inicio]]</f>
        <v>208.75</v>
      </c>
      <c r="AR608" s="107"/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Nº DE SOLDA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 hidden="1">
      <c r="A609" s="47" t="str">
        <f t="shared" si="62"/>
        <v>V9346077</v>
      </c>
      <c r="B609" s="101">
        <v>46077</v>
      </c>
      <c r="C609" s="134">
        <f>IF(BS_CONTROLE[[#This Row],[DATA]]="","",WEEKNUM(BS_CONTROLE[[#This Row],[DATA]]))</f>
        <v>9</v>
      </c>
      <c r="D609" s="103" t="s">
        <v>814</v>
      </c>
      <c r="E609" s="155">
        <v>162</v>
      </c>
      <c r="F609" s="125" t="s">
        <v>698</v>
      </c>
      <c r="G609" s="140" t="str">
        <f>IF(D609="","*",VLOOKUP(F609,BS_ATIVIDADE[],3,FALSE))</f>
        <v>MECANIZAÇÃO - SOCADORA</v>
      </c>
      <c r="H609" s="104" t="s">
        <v>104</v>
      </c>
      <c r="I609" s="104" t="s">
        <v>104</v>
      </c>
      <c r="J609" s="104">
        <v>56</v>
      </c>
      <c r="K609" s="104">
        <v>204.4</v>
      </c>
      <c r="L609" s="104">
        <v>205.8</v>
      </c>
      <c r="M609" s="126" t="s">
        <v>247</v>
      </c>
      <c r="N609" s="126" t="s">
        <v>248</v>
      </c>
      <c r="O609" s="105">
        <v>0.41666666666666669</v>
      </c>
      <c r="P609" s="105">
        <v>8.3333333333333329E-2</v>
      </c>
      <c r="Q609" s="104">
        <v>500</v>
      </c>
      <c r="R609" s="10" t="str">
        <f>IFERROR(_xlfn.XLOOKUP(F609, BS_ATIVIDADE[ATIVIDADE],BS_ATIVIDADE[UNIDADE] ), "*")</f>
        <v>M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1176</v>
      </c>
      <c r="W609" s="149" t="s">
        <v>1731</v>
      </c>
      <c r="X609" s="103" t="s">
        <v>421</v>
      </c>
      <c r="Y609" s="128" t="s">
        <v>424</v>
      </c>
      <c r="Z609" s="103"/>
      <c r="AA609" s="104">
        <v>1</v>
      </c>
      <c r="AB609" s="102" t="s">
        <v>418</v>
      </c>
      <c r="AC609" s="150" t="s">
        <v>419</v>
      </c>
      <c r="AD609" s="106">
        <v>0.33333333333333331</v>
      </c>
      <c r="AE609" s="104">
        <v>7309</v>
      </c>
      <c r="AF609" s="104" t="s">
        <v>593</v>
      </c>
      <c r="AG609" s="104" t="s">
        <v>593</v>
      </c>
      <c r="AH609" s="15"/>
      <c r="AI609" s="125" t="str">
        <f>IF(BS_CONTROLE[[#This Row],[Atividade]]=0, "-", BS_CONTROLE[[#This Row],[Atividade]])</f>
        <v>MECANIZAÇÃO - SOCADORA</v>
      </c>
      <c r="AJ609" s="9" t="str">
        <f>IF(BS_CONTROLE[[#This Row],[Atividade]]=0, "-", BS_CONTROLE[[#This Row],[Atividade]])</f>
        <v>MECANIZAÇÃO - SOCADORA</v>
      </c>
      <c r="AK609" s="31" t="str">
        <f>BS_CONTROLE[[#This Row],[Local - Partida]]</f>
        <v>ZYU1</v>
      </c>
      <c r="AL609" s="31" t="str">
        <f>BS_CONTROLE[[#This Row],[Local - Encerramento]]</f>
        <v>ZYU1</v>
      </c>
      <c r="AM609" s="104" t="str">
        <f>IF(BS_CONTROLE[[#This Row],[Entre - Estações]]=0, "-", BS_CONTROLE[[#This Row],[Entre - Estações]])</f>
        <v>ZYU-ZST</v>
      </c>
      <c r="AN609" s="104" t="str">
        <f>IF(BS_CONTROLE[[#This Row],[SB]]=0, "-", BS_CONTROLE[[#This Row],[SB]])</f>
        <v>ZYU206</v>
      </c>
      <c r="AO609" s="104">
        <f>IF(BS_CONTROLE[[#This Row],[SUB]]=0, "-", BS_CONTROLE[[#This Row],[SUB]])</f>
        <v>56</v>
      </c>
      <c r="AP609" s="104">
        <f>BS_CONTROLE[[#This Row],[KM - Inicio]]</f>
        <v>204.4</v>
      </c>
      <c r="AQ609" s="104">
        <f>BS_CONTROLE[[#This Row],[KM - Inicio]]</f>
        <v>204.4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M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 hidden="1">
      <c r="A610" s="47" t="str">
        <f t="shared" si="62"/>
        <v>ROGÉRIO (TP-730)46077</v>
      </c>
      <c r="B610" s="101">
        <v>46077</v>
      </c>
      <c r="C610" s="134">
        <f>IF(BS_CONTROLE[[#This Row],[DATA]]="","",WEEKNUM(BS_CONTROLE[[#This Row],[DATA]]))</f>
        <v>9</v>
      </c>
      <c r="D610" s="103" t="s">
        <v>937</v>
      </c>
      <c r="E610" s="155">
        <v>543</v>
      </c>
      <c r="F610" s="125" t="s">
        <v>779</v>
      </c>
      <c r="G610" s="140" t="str">
        <f>IF(D610="","*",VLOOKUP(F610,BS_ATIVIDADE[],3,FALSE))</f>
        <v>DORMENTE - SUBSTITUIÇÂO</v>
      </c>
      <c r="H610" s="105" t="s">
        <v>593</v>
      </c>
      <c r="I610" s="105"/>
      <c r="J610" s="104">
        <v>56</v>
      </c>
      <c r="K610" s="104">
        <v>202</v>
      </c>
      <c r="L610" s="104" t="s">
        <v>593</v>
      </c>
      <c r="M610" s="126" t="s">
        <v>103</v>
      </c>
      <c r="N610" s="126" t="s">
        <v>246</v>
      </c>
      <c r="O610" s="105">
        <v>0.41666666666666669</v>
      </c>
      <c r="P610" s="105">
        <v>8.3333333333333329E-2</v>
      </c>
      <c r="Q610" s="104">
        <v>20</v>
      </c>
      <c r="R610" s="10" t="str">
        <f>IFERROR(_xlfn.XLOOKUP(F610, BS_ATIVIDADE[ATIVIDADE],BS_ATIVIDADE[UNIDADE] ), "*")</f>
        <v>Nº DE DORMENTES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1246</v>
      </c>
      <c r="W610" s="149" t="s">
        <v>1142</v>
      </c>
      <c r="X610" s="103" t="s">
        <v>421</v>
      </c>
      <c r="Y610" s="128" t="s">
        <v>424</v>
      </c>
      <c r="Z610" s="103"/>
      <c r="AA610" s="104" t="s">
        <v>593</v>
      </c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PDM - SUBSTITUIÇÃO - DORMENTE</v>
      </c>
      <c r="AJ610" s="9" t="str">
        <f>IF(BS_CONTROLE[[#This Row],[Atividade]]=0, "-", BS_CONTROLE[[#This Row],[Atividade]])</f>
        <v>PDM - SUBSTITUIÇÃO - DORMENTE</v>
      </c>
      <c r="AK610" s="31" t="str">
        <f>BS_CONTROLE[[#This Row],[Local - Partida]]</f>
        <v>-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ZYU</v>
      </c>
      <c r="AN610" s="104" t="str">
        <f>IF(BS_CONTROLE[[#This Row],[SB]]=0, "-", BS_CONTROLE[[#This Row],[SB]])</f>
        <v>ZYU2</v>
      </c>
      <c r="AO610" s="104">
        <f>IF(BS_CONTROLE[[#This Row],[SUB]]=0, "-", BS_CONTROLE[[#This Row],[SUB]])</f>
        <v>56</v>
      </c>
      <c r="AP610" s="104">
        <f>BS_CONTROLE[[#This Row],[KM - Inicio]]</f>
        <v>202</v>
      </c>
      <c r="AQ610" s="104">
        <f>BS_CONTROLE[[#This Row],[KM - Inicio]]</f>
        <v>202</v>
      </c>
      <c r="AR610" s="107"/>
      <c r="AS610" s="107"/>
      <c r="AT610" s="107"/>
      <c r="AU610" s="135"/>
      <c r="AV610" s="135"/>
      <c r="AW610" s="14"/>
      <c r="AX610" s="14"/>
      <c r="AY610" s="160">
        <f t="shared" si="63"/>
        <v>0</v>
      </c>
      <c r="AZ610" s="151"/>
      <c r="BA610" s="108"/>
      <c r="BB610" s="10" t="str">
        <f>IFERROR(_xlfn.XLOOKUP(AI610, BS_ATIVIDADE[ATIVIDADE],BS_ATIVIDADE[UNIDADE] ), "*")</f>
        <v>Nº DE DORMENTES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/>
      </c>
    </row>
    <row r="611" spans="1:72" hidden="1">
      <c r="A611" s="47" t="str">
        <f t="shared" si="62"/>
        <v>W5946077</v>
      </c>
      <c r="B611" s="101">
        <v>46077</v>
      </c>
      <c r="C611" s="134">
        <f>IF(BS_CONTROLE[[#This Row],[DATA]]="","",WEEKNUM(BS_CONTROLE[[#This Row],[DATA]]))</f>
        <v>9</v>
      </c>
      <c r="D611" s="103" t="s">
        <v>827</v>
      </c>
      <c r="E611" s="155">
        <v>605</v>
      </c>
      <c r="F611" s="125" t="s">
        <v>756</v>
      </c>
      <c r="G611" s="140" t="str">
        <f>IF(D611="","*",VLOOKUP(F611,BS_ATIVIDADE[],3,FALSE))</f>
        <v>DORMENTE - DESCARGA</v>
      </c>
      <c r="H611" s="104" t="s">
        <v>104</v>
      </c>
      <c r="I611" s="104" t="s">
        <v>104</v>
      </c>
      <c r="J611" s="104">
        <v>56</v>
      </c>
      <c r="K611" s="104">
        <v>190</v>
      </c>
      <c r="L611" s="104">
        <v>167.5</v>
      </c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1" s="105">
        <v>0.375</v>
      </c>
      <c r="P611" s="105">
        <v>4.1666666666666664E-2</v>
      </c>
      <c r="Q611" s="104">
        <v>100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1248</v>
      </c>
      <c r="W611" s="149" t="s">
        <v>1972</v>
      </c>
      <c r="X611" s="103" t="s">
        <v>421</v>
      </c>
      <c r="Y611" s="128" t="s">
        <v>424</v>
      </c>
      <c r="Z611" s="103"/>
      <c r="AA611" s="104">
        <v>1</v>
      </c>
      <c r="AB611" s="102" t="s">
        <v>412</v>
      </c>
      <c r="AC611" s="150"/>
      <c r="AD611" s="106">
        <v>0.29166666666666669</v>
      </c>
      <c r="AE611" s="104">
        <v>7629</v>
      </c>
      <c r="AF611" s="104" t="s">
        <v>593</v>
      </c>
      <c r="AG611" s="104" t="s">
        <v>593</v>
      </c>
      <c r="AH611" s="15"/>
      <c r="AI611" s="125" t="str">
        <f>IF(BS_CONTROLE[[#This Row],[Atividade]]=0, "-", BS_CONTROLE[[#This Row],[Atividade]])</f>
        <v>PDM - DESCARGA - DORMENTE</v>
      </c>
      <c r="AJ611" s="9" t="str">
        <f>IF(BS_CONTROLE[[#This Row],[Atividade]]=0, "-", BS_CONTROLE[[#This Row],[Atividade]])</f>
        <v>PDM - DESCARGA - DORMENTE</v>
      </c>
      <c r="AK611" s="31" t="str">
        <f>BS_CONTROLE[[#This Row],[Local - Partida]]</f>
        <v>ZYU1</v>
      </c>
      <c r="AL611" s="31" t="str">
        <f>BS_CONTROLE[[#This Row],[Local - Encerramento]]</f>
        <v>ZYU1</v>
      </c>
      <c r="AM611" s="104" t="str">
        <f>IF(BS_CONTROLE[[#This Row],[Entre - Estações]]=0, "-", BS_CONTROLE[[#This Row],[Entre - Estações]])</f>
        <v>ZDY-ZFY</v>
      </c>
      <c r="AN611" s="104" t="str">
        <f>IF(BS_CONTROLE[[#This Row],[SB]]=0, "-", BS_CONTROLE[[#This Row],[SB]])</f>
        <v>189ZFY</v>
      </c>
      <c r="AO611" s="104">
        <f>IF(BS_CONTROLE[[#This Row],[SUB]]=0, "-", BS_CONTROLE[[#This Row],[SUB]])</f>
        <v>56</v>
      </c>
      <c r="AP611" s="104">
        <f>BS_CONTROLE[[#This Row],[KM - Inicio]]</f>
        <v>190</v>
      </c>
      <c r="AQ611" s="104">
        <f>BS_CONTROLE[[#This Row],[KM - Inicio]]</f>
        <v>190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 hidden="1">
      <c r="A612" s="47" t="str">
        <f t="shared" si="62"/>
        <v>ROBSON (TF-701)</v>
      </c>
      <c r="B612" s="101"/>
      <c r="C612" s="134" t="str">
        <f>IF(BS_CONTROLE[[#This Row],[DATA]]="","",WEEKNUM(BS_CONTROLE[[#This Row],[DATA]]))</f>
        <v/>
      </c>
      <c r="D612" s="103" t="s">
        <v>935</v>
      </c>
      <c r="E612" s="155">
        <v>310</v>
      </c>
      <c r="F612" s="125" t="s">
        <v>779</v>
      </c>
      <c r="G612" s="140" t="str">
        <f>IF(D612="","*",VLOOKUP(F612,BS_ATIVIDADE[],3,FALSE))</f>
        <v>DORMENTE - SUBSTITUIÇÂO</v>
      </c>
      <c r="H612" s="105" t="s">
        <v>593</v>
      </c>
      <c r="I612" s="105" t="s">
        <v>593</v>
      </c>
      <c r="J612" s="104">
        <v>56</v>
      </c>
      <c r="K612" s="104">
        <v>190.3</v>
      </c>
      <c r="L612" s="104">
        <v>190.5</v>
      </c>
      <c r="M612" s="126" t="s">
        <v>95</v>
      </c>
      <c r="N612" s="126" t="s">
        <v>242</v>
      </c>
      <c r="O612" s="105">
        <v>0.375</v>
      </c>
      <c r="P612" s="105">
        <v>8.3333333333333329E-2</v>
      </c>
      <c r="Q612" s="104">
        <v>50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1484</v>
      </c>
      <c r="W612" s="149" t="s">
        <v>1142</v>
      </c>
      <c r="X612" s="103" t="s">
        <v>421</v>
      </c>
      <c r="Y612" s="128"/>
      <c r="Z612" s="103"/>
      <c r="AA612" s="104" t="s">
        <v>593</v>
      </c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PDM - SUBSTITUIÇÃO - DORMENTE</v>
      </c>
      <c r="AJ612" s="9" t="str">
        <f>IF(BS_CONTROLE[[#This Row],[Atividade]]=0, "-", BS_CONTROLE[[#This Row],[Atividade]])</f>
        <v>PDM - SUBSTITUIÇÃO - DORMENTE</v>
      </c>
      <c r="AK612" s="31" t="str">
        <f>BS_CONTROLE[[#This Row],[Local - Partida]]</f>
        <v>-</v>
      </c>
      <c r="AL612" s="31" t="str">
        <f>BS_CONTROLE[[#This Row],[Local - Encerramento]]</f>
        <v>-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190.3</v>
      </c>
      <c r="AQ612" s="104">
        <f>BS_CONTROLE[[#This Row],[KM - Inicio]]</f>
        <v>190.3</v>
      </c>
      <c r="AR612" s="107"/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 hidden="1">
      <c r="A613" s="47" t="str">
        <f t="shared" si="62"/>
        <v>JACIANO (TF-674)</v>
      </c>
      <c r="B613" s="101"/>
      <c r="C613" s="134" t="str">
        <f>IF(BS_CONTROLE[[#This Row],[DATA]]="","",WEEKNUM(BS_CONTROLE[[#This Row],[DATA]]))</f>
        <v/>
      </c>
      <c r="D613" s="103" t="s">
        <v>895</v>
      </c>
      <c r="E613" s="155"/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1871</v>
      </c>
      <c r="W613" s="149" t="s">
        <v>1142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ROBSON (TP-729)</v>
      </c>
      <c r="B614" s="101"/>
      <c r="C614" s="134" t="str">
        <f>IF(BS_CONTROLE[[#This Row],[DATA]]="","",WEEKNUM(BS_CONTROLE[[#This Row],[DATA]]))</f>
        <v/>
      </c>
      <c r="D614" s="103" t="s">
        <v>936</v>
      </c>
      <c r="E614" s="155"/>
      <c r="F614" s="125" t="s">
        <v>671</v>
      </c>
      <c r="G614" s="140" t="str">
        <f>IF(D614="","*",VLOOKUP(F614,BS_ATIVIDADE[],3,FALSE))</f>
        <v>LIMPEZA LASTRO</v>
      </c>
      <c r="H614" s="105" t="s">
        <v>593</v>
      </c>
      <c r="I614" s="105" t="s">
        <v>593</v>
      </c>
      <c r="J614" s="104">
        <v>56</v>
      </c>
      <c r="K614" s="104">
        <v>187.58</v>
      </c>
      <c r="L614" s="104" t="s">
        <v>593</v>
      </c>
      <c r="M614" s="126" t="s">
        <v>95</v>
      </c>
      <c r="N614" s="126" t="s">
        <v>241</v>
      </c>
      <c r="O614" s="105">
        <v>0.375</v>
      </c>
      <c r="P614" s="105">
        <v>8.3333333333333329E-2</v>
      </c>
      <c r="Q614" s="104">
        <v>10</v>
      </c>
      <c r="R614" s="10" t="str">
        <f>IFERROR(_xlfn.XLOOKUP(F614, BS_ATIVIDADE[ATIVIDADE],BS_ATIVIDADE[UNIDADE] ), "*")</f>
        <v>M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1484</v>
      </c>
      <c r="W614" s="149" t="s">
        <v>1263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LIMPEZA LASTRO</v>
      </c>
      <c r="AJ614" s="9" t="str">
        <f>IF(BS_CONTROLE[[#This Row],[Atividade]]=0, "-", BS_CONTROLE[[#This Row],[Atividade]])</f>
        <v>LIMPEZA LASTRO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ZXP189</v>
      </c>
      <c r="AO614" s="104">
        <f>IF(BS_CONTROLE[[#This Row],[SUB]]=0, "-", BS_CONTROLE[[#This Row],[SUB]])</f>
        <v>56</v>
      </c>
      <c r="AP614" s="104">
        <f>BS_CONTROLE[[#This Row],[KM - Inicio]]</f>
        <v>187.58</v>
      </c>
      <c r="AQ614" s="104">
        <f>BS_CONTROLE[[#This Row],[KM - Inicio]]</f>
        <v>187.58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M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A8446077</v>
      </c>
      <c r="B615" s="101">
        <v>46077</v>
      </c>
      <c r="C615" s="134">
        <f>IF(BS_CONTROLE[[#This Row],[DATA]]="","",WEEKNUM(BS_CONTROLE[[#This Row],[DATA]]))</f>
        <v>9</v>
      </c>
      <c r="D615" s="103" t="s">
        <v>727</v>
      </c>
      <c r="E615" s="155">
        <v>609</v>
      </c>
      <c r="F615" s="125" t="s">
        <v>614</v>
      </c>
      <c r="G615" s="140" t="str">
        <f>IF(D615="","*",VLOOKUP(F615,BS_ATIVIDADE[],3,FALSE))</f>
        <v>DETECÇÃO</v>
      </c>
      <c r="H615" s="105" t="s">
        <v>1418</v>
      </c>
      <c r="I615" s="105" t="s">
        <v>1877</v>
      </c>
      <c r="J615" s="104">
        <v>55</v>
      </c>
      <c r="K615" s="104">
        <v>76.3</v>
      </c>
      <c r="L615" s="104" t="s">
        <v>593</v>
      </c>
      <c r="M615" s="126" t="s">
        <v>1973</v>
      </c>
      <c r="N615" s="126" t="s">
        <v>1974</v>
      </c>
      <c r="O615" s="105">
        <v>0.33333333333333331</v>
      </c>
      <c r="P615" s="105">
        <v>4.1666666666666664E-2</v>
      </c>
      <c r="Q615" s="104">
        <v>100</v>
      </c>
      <c r="R615" s="10" t="str">
        <f>IFERROR(_xlfn.XLOOKUP(F615, BS_ATIVIDADE[ATIVIDADE],BS_ATIVIDADE[UNIDADE] ), "*")</f>
        <v>KM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5" s="104" t="s">
        <v>1421</v>
      </c>
      <c r="W615" s="149" t="s">
        <v>1422</v>
      </c>
      <c r="X615" s="103" t="s">
        <v>416</v>
      </c>
      <c r="Y615" s="128" t="s">
        <v>415</v>
      </c>
      <c r="Z615" s="103"/>
      <c r="AA615" s="104">
        <v>1</v>
      </c>
      <c r="AB615" s="102" t="s">
        <v>412</v>
      </c>
      <c r="AC615" s="150"/>
      <c r="AD615" s="106">
        <v>0.29166666666666669</v>
      </c>
      <c r="AE615" s="104"/>
      <c r="AF615" s="104"/>
      <c r="AG615" s="104"/>
      <c r="AH615" s="15"/>
      <c r="AI615" s="125" t="str">
        <f>IF(BS_CONTROLE[[#This Row],[Atividade]]=0, "-", BS_CONTROLE[[#This Row],[Atividade]])</f>
        <v>DETECÇÃO - RONDA 7 DIAS</v>
      </c>
      <c r="AJ615" s="9" t="str">
        <f>IF(BS_CONTROLE[[#This Row],[Atividade]]=0, "-", BS_CONTROLE[[#This Row],[Atividade]])</f>
        <v>DETECÇÃO - RONDA 7 DIAS</v>
      </c>
      <c r="AK615" s="31" t="str">
        <f>BS_CONTROLE[[#This Row],[Local - Partida]]</f>
        <v>ZKEZGA</v>
      </c>
      <c r="AL615" s="31" t="str">
        <f>BS_CONTROLE[[#This Row],[Local - Encerramento]]</f>
        <v>ZEV-1</v>
      </c>
      <c r="AM615" s="104" t="str">
        <f>IF(BS_CONTROLE[[#This Row],[Entre - Estações]]=0, "-", BS_CONTROLE[[#This Row],[Entre - Estações]])</f>
        <v>ZKEZGA-ZEV</v>
      </c>
      <c r="AN615" s="104" t="str">
        <f>IF(BS_CONTROLE[[#This Row],[SB]]=0, "-", BS_CONTROLE[[#This Row],[SB]])</f>
        <v>ZKEZGAZEV</v>
      </c>
      <c r="AO615" s="104">
        <f>IF(BS_CONTROLE[[#This Row],[SUB]]=0, "-", BS_CONTROLE[[#This Row],[SUB]])</f>
        <v>55</v>
      </c>
      <c r="AP615" s="104">
        <f>BS_CONTROLE[[#This Row],[KM - Inicio]]</f>
        <v>76.3</v>
      </c>
      <c r="AQ615" s="104">
        <f>BS_CONTROLE[[#This Row],[KM - Inicio]]</f>
        <v>76.3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KM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Produção e Intervalo</v>
      </c>
      <c r="BR615" s="19">
        <f t="shared" si="59"/>
        <v>0</v>
      </c>
      <c r="BS615" s="19">
        <f t="shared" si="60"/>
        <v>0</v>
      </c>
      <c r="BT615" s="185" t="str">
        <f t="shared" si="61"/>
        <v/>
      </c>
    </row>
    <row r="616" spans="1:72" hidden="1">
      <c r="A616" s="47" t="str">
        <f t="shared" si="62"/>
        <v>SUPER ZWW46077</v>
      </c>
      <c r="B616" s="101">
        <v>46077</v>
      </c>
      <c r="C616" s="134">
        <f>IF(BS_CONTROLE[[#This Row],[DATA]]="","",WEEKNUM(BS_CONTROLE[[#This Row],[DATA]]))</f>
        <v>9</v>
      </c>
      <c r="D616" s="103" t="s">
        <v>662</v>
      </c>
      <c r="E616" s="155">
        <v>610</v>
      </c>
      <c r="F616" s="125" t="s">
        <v>583</v>
      </c>
      <c r="G616" s="140" t="str">
        <f>IF(D616="","*",VLOOKUP(F616,BS_ATIVIDADE[],3,FALSE))</f>
        <v>OUTROS</v>
      </c>
      <c r="H616" s="105" t="s">
        <v>593</v>
      </c>
      <c r="I616" s="105" t="s">
        <v>593</v>
      </c>
      <c r="J616" s="104">
        <v>55</v>
      </c>
      <c r="K616" s="104">
        <v>87.256</v>
      </c>
      <c r="L616" s="104">
        <v>97.6</v>
      </c>
      <c r="M616" s="126" t="s">
        <v>31</v>
      </c>
      <c r="N616" s="126" t="s">
        <v>1975</v>
      </c>
      <c r="O616" s="105">
        <v>0.41666666666666669</v>
      </c>
      <c r="P616" s="105">
        <v>0.125</v>
      </c>
      <c r="Q616" s="104">
        <v>1</v>
      </c>
      <c r="R616" s="10" t="str">
        <f>IFERROR(_xlfn.XLOOKUP(F616, BS_ATIVIDADE[ATIVIDADE],BS_ATIVIDADE[UNIDADE] ), "*")</f>
        <v>BINÁRIO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1164</v>
      </c>
      <c r="W616" s="149" t="s">
        <v>1976</v>
      </c>
      <c r="X616" s="103" t="s">
        <v>416</v>
      </c>
      <c r="Y616" s="128" t="s">
        <v>424</v>
      </c>
      <c r="Z616" s="103"/>
      <c r="AA616" s="104" t="s">
        <v>593</v>
      </c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BLOCO</v>
      </c>
      <c r="AJ616" s="9" t="str">
        <f>IF(BS_CONTROLE[[#This Row],[Atividade]]=0, "-", BS_CONTROLE[[#This Row],[Atividade]])</f>
        <v>BLOCO</v>
      </c>
      <c r="AK616" s="31" t="str">
        <f>BS_CONTROLE[[#This Row],[Local - Partida]]</f>
        <v>-</v>
      </c>
      <c r="AL616" s="31" t="str">
        <f>BS_CONTROLE[[#This Row],[Local - Encerramento]]</f>
        <v>-</v>
      </c>
      <c r="AM616" s="104" t="str">
        <f>IF(BS_CONTROLE[[#This Row],[Entre - Estações]]=0, "-", BS_CONTROLE[[#This Row],[Entre - Estações]])</f>
        <v>ZWW-ZKW</v>
      </c>
      <c r="AN616" s="104" t="str">
        <f>IF(BS_CONTROLE[[#This Row],[SB]]=0, "-", BS_CONTROLE[[#This Row],[SB]])</f>
        <v>ZWWZKW</v>
      </c>
      <c r="AO616" s="104">
        <f>IF(BS_CONTROLE[[#This Row],[SUB]]=0, "-", BS_CONTROLE[[#This Row],[SUB]])</f>
        <v>55</v>
      </c>
      <c r="AP616" s="104">
        <f>BS_CONTROLE[[#This Row],[KM - Inicio]]</f>
        <v>87.256</v>
      </c>
      <c r="AQ616" s="104">
        <f>BS_CONTROLE[[#This Row],[KM - Inicio]]</f>
        <v>87.256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BINÁRIO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 hidden="1">
      <c r="A617" s="47" t="str">
        <f t="shared" si="62"/>
        <v>EDSON (TP-780)46077</v>
      </c>
      <c r="B617" s="101">
        <v>46077</v>
      </c>
      <c r="C617" s="134">
        <f>IF(BS_CONTROLE[[#This Row],[DATA]]="","",WEEKNUM(BS_CONTROLE[[#This Row],[DATA]]))</f>
        <v>9</v>
      </c>
      <c r="D617" s="103" t="s">
        <v>878</v>
      </c>
      <c r="E617" s="155">
        <v>580</v>
      </c>
      <c r="F617" s="125" t="s">
        <v>782</v>
      </c>
      <c r="G617" s="140" t="str">
        <f>IF(D617="","*",VLOOKUP(F617,BS_ATIVIDADE[],3,FALSE))</f>
        <v>TRILHO - SUBSTITUIÇÂO</v>
      </c>
      <c r="H617" s="105" t="s">
        <v>593</v>
      </c>
      <c r="I617" s="105"/>
      <c r="J617" s="104">
        <v>55</v>
      </c>
      <c r="K617" s="104">
        <v>95.664000000000001</v>
      </c>
      <c r="L617" s="104">
        <v>96.132999999999996</v>
      </c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7" s="105">
        <v>0.41666666666666669</v>
      </c>
      <c r="P617" s="105">
        <v>6.9444444444444447E-4</v>
      </c>
      <c r="Q617" s="104">
        <v>624</v>
      </c>
      <c r="R617" s="10" t="str">
        <f>IFERROR(_xlfn.XLOOKUP(F617, BS_ATIVIDADE[ATIVIDADE],BS_ATIVIDADE[UNIDADE] ), "*")</f>
        <v>M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1164</v>
      </c>
      <c r="W617" s="149" t="s">
        <v>1411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PDM - SUBSTITUIÇÃO - TRILHO</v>
      </c>
      <c r="AJ617" s="9" t="str">
        <f>IF(BS_CONTROLE[[#This Row],[Atividade]]=0, "-", BS_CONTROLE[[#This Row],[Atividade]])</f>
        <v>PDM - SUBSTITUIÇÃO - TRILHO</v>
      </c>
      <c r="AK617" s="31" t="str">
        <f>BS_CONTROLE[[#This Row],[Local - Partida]]</f>
        <v>-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ZKW</v>
      </c>
      <c r="AN617" s="104" t="str">
        <f>IF(BS_CONTROLE[[#This Row],[SB]]=0, "-", BS_CONTROLE[[#This Row],[SB]])</f>
        <v>ZKW2</v>
      </c>
      <c r="AO617" s="104">
        <f>IF(BS_CONTROLE[[#This Row],[SUB]]=0, "-", BS_CONTROLE[[#This Row],[SUB]])</f>
        <v>55</v>
      </c>
      <c r="AP617" s="104">
        <f>BS_CONTROLE[[#This Row],[KM - Inicio]]</f>
        <v>95.664000000000001</v>
      </c>
      <c r="AQ617" s="104">
        <f>BS_CONTROLE[[#This Row],[KM - Inicio]]</f>
        <v>95.664000000000001</v>
      </c>
      <c r="AR617" s="107"/>
      <c r="AS617" s="107"/>
      <c r="AT617" s="107"/>
      <c r="AU617" s="135"/>
      <c r="AV617" s="135"/>
      <c r="AW617" s="14"/>
      <c r="AX617" s="14"/>
      <c r="AY617" s="160">
        <f t="shared" si="63"/>
        <v>0</v>
      </c>
      <c r="AZ617" s="151"/>
      <c r="BA617" s="108"/>
      <c r="BB617" s="10" t="str">
        <f>IFERROR(_xlfn.XLOOKUP(AI617, BS_ATIVIDADE[ATIVIDADE],BS_ATIVIDADE[UNIDADE] ), "*")</f>
        <v>M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/>
      </c>
    </row>
    <row r="618" spans="1:72" hidden="1">
      <c r="A618" s="47" t="str">
        <f t="shared" si="62"/>
        <v>V8946077</v>
      </c>
      <c r="B618" s="101">
        <v>46077</v>
      </c>
      <c r="C618" s="134">
        <f>IF(BS_CONTROLE[[#This Row],[DATA]]="","",WEEKNUM(BS_CONTROLE[[#This Row],[DATA]]))</f>
        <v>9</v>
      </c>
      <c r="D618" s="103" t="s">
        <v>807</v>
      </c>
      <c r="E618" s="155"/>
      <c r="F618" s="125" t="s">
        <v>698</v>
      </c>
      <c r="G618" s="140" t="str">
        <f>IF(D618="","*",VLOOKUP(F618,BS_ATIVIDADE[],3,FALSE))</f>
        <v>MECANIZAÇÃO - SOCADORA</v>
      </c>
      <c r="H618" s="105" t="s">
        <v>201</v>
      </c>
      <c r="I618" s="105" t="s">
        <v>201</v>
      </c>
      <c r="J618" s="104">
        <v>55</v>
      </c>
      <c r="K618" s="104">
        <v>94.2</v>
      </c>
      <c r="L618" s="104">
        <v>94.8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8" s="105">
        <v>0.40277777777777779</v>
      </c>
      <c r="P618" s="105">
        <v>6.9444444444444447E-4</v>
      </c>
      <c r="Q618" s="104">
        <v>480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1133</v>
      </c>
      <c r="W618" s="149" t="s">
        <v>1731</v>
      </c>
      <c r="X618" s="103" t="s">
        <v>416</v>
      </c>
      <c r="Y618" s="128" t="s">
        <v>424</v>
      </c>
      <c r="Z618" s="103"/>
      <c r="AA618" s="104">
        <v>1</v>
      </c>
      <c r="AB618" s="102" t="s">
        <v>412</v>
      </c>
      <c r="AC618" s="150" t="s">
        <v>406</v>
      </c>
      <c r="AD618" s="106">
        <v>0.35416666666666669</v>
      </c>
      <c r="AE618" s="104">
        <v>6239</v>
      </c>
      <c r="AF618" s="104">
        <v>6809</v>
      </c>
      <c r="AG618" s="104" t="s">
        <v>593</v>
      </c>
      <c r="AH618" s="15"/>
      <c r="AI618" s="125" t="str">
        <f>IF(BS_CONTROLE[[#This Row],[Atividade]]=0, "-", BS_CONTROLE[[#This Row],[Atividade]])</f>
        <v>MECANIZAÇÃO - SOCADORA</v>
      </c>
      <c r="AJ618" s="9" t="str">
        <f>IF(BS_CONTROLE[[#This Row],[Atividade]]=0, "-", BS_CONTROLE[[#This Row],[Atividade]])</f>
        <v>MECANIZAÇÃO - SOCADORA</v>
      </c>
      <c r="AK618" s="31" t="str">
        <f>BS_CONTROLE[[#This Row],[Local - Partida]]</f>
        <v>102ZKW2</v>
      </c>
      <c r="AL618" s="31" t="str">
        <f>BS_CONTROLE[[#This Row],[Local - Encerramento]]</f>
        <v>102ZKW2</v>
      </c>
      <c r="AM618" s="104" t="str">
        <f>IF(BS_CONTROLE[[#This Row],[Entre - Estações]]=0, "-", BS_CONTROLE[[#This Row],[Entre - Estações]])</f>
        <v>ZWW-ZKW</v>
      </c>
      <c r="AN618" s="104" t="str">
        <f>IF(BS_CONTROLE[[#This Row],[SB]]=0, "-", BS_CONTROLE[[#This Row],[SB]])</f>
        <v>ZKWK932</v>
      </c>
      <c r="AO618" s="104">
        <f>IF(BS_CONTROLE[[#This Row],[SUB]]=0, "-", BS_CONTROLE[[#This Row],[SUB]])</f>
        <v>55</v>
      </c>
      <c r="AP618" s="104">
        <f>BS_CONTROLE[[#This Row],[KM - Inicio]]</f>
        <v>94.2</v>
      </c>
      <c r="AQ618" s="104">
        <f>BS_CONTROLE[[#This Row],[KM - Inicio]]</f>
        <v>94.2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 hidden="1">
      <c r="A619" s="47" t="str">
        <f t="shared" si="62"/>
        <v>W6046077</v>
      </c>
      <c r="B619" s="101">
        <v>46077</v>
      </c>
      <c r="C619" s="134">
        <f>IF(BS_CONTROLE[[#This Row],[DATA]]="","",WEEKNUM(BS_CONTROLE[[#This Row],[DATA]]))</f>
        <v>9</v>
      </c>
      <c r="D619" s="103" t="s">
        <v>828</v>
      </c>
      <c r="E619" s="155">
        <v>582</v>
      </c>
      <c r="F619" s="125" t="s">
        <v>756</v>
      </c>
      <c r="G619" s="140" t="str">
        <f>IF(D619="","*",VLOOKUP(F619,BS_ATIVIDADE[],3,FALSE))</f>
        <v>DORMENTE - DESCARGA</v>
      </c>
      <c r="H619" s="105" t="s">
        <v>1931</v>
      </c>
      <c r="I619" s="105" t="s">
        <v>1931</v>
      </c>
      <c r="J619" s="104">
        <v>55</v>
      </c>
      <c r="K619" s="104">
        <v>127.4</v>
      </c>
      <c r="L619" s="104">
        <v>137</v>
      </c>
      <c r="M619" s="126" t="s">
        <v>49</v>
      </c>
      <c r="N619" s="126" t="s">
        <v>1941</v>
      </c>
      <c r="O619" s="105">
        <v>0.33333333333333331</v>
      </c>
      <c r="P619" s="105">
        <v>8.3333333333333329E-2</v>
      </c>
      <c r="Q619" s="104">
        <v>1000</v>
      </c>
      <c r="R619" s="10" t="str">
        <f>IFERROR(_xlfn.XLOOKUP(F619, BS_ATIVIDADE[ATIVIDADE],BS_ATIVIDADE[UNIDADE] ), "*")</f>
        <v>Nº DE DORMENTES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1164</v>
      </c>
      <c r="W619" s="149" t="s">
        <v>1651</v>
      </c>
      <c r="X619" s="103" t="s">
        <v>421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0.29166666666666669</v>
      </c>
      <c r="AE619" s="104">
        <v>7694</v>
      </c>
      <c r="AF619" s="104" t="s">
        <v>593</v>
      </c>
      <c r="AG619" s="104" t="s">
        <v>593</v>
      </c>
      <c r="AH619" s="15"/>
      <c r="AI619" s="125" t="str">
        <f>IF(BS_CONTROLE[[#This Row],[Atividade]]=0, "-", BS_CONTROLE[[#This Row],[Atividade]])</f>
        <v>PDM - DESCARGA - DORMENTE</v>
      </c>
      <c r="AJ619" s="9" t="str">
        <f>IF(BS_CONTROLE[[#This Row],[Atividade]]=0, "-", BS_CONTROLE[[#This Row],[Atividade]])</f>
        <v>PDM - DESCARGA - DORMENTE</v>
      </c>
      <c r="AK619" s="31" t="str">
        <f>BS_CONTROLE[[#This Row],[Local - Partida]]</f>
        <v>ZEM130-2</v>
      </c>
      <c r="AL619" s="31" t="str">
        <f>BS_CONTROLE[[#This Row],[Local - Encerramento]]</f>
        <v>ZEM130-2</v>
      </c>
      <c r="AM619" s="104" t="str">
        <f>IF(BS_CONTROLE[[#This Row],[Entre - Estações]]=0, "-", BS_CONTROLE[[#This Row],[Entre - Estações]])</f>
        <v>ZWI-ZEM</v>
      </c>
      <c r="AN619" s="104" t="str">
        <f>IF(BS_CONTROLE[[#This Row],[SB]]=0, "-", BS_CONTROLE[[#This Row],[SB]])</f>
        <v>130ZYQW/ZEM2</v>
      </c>
      <c r="AO619" s="104">
        <f>IF(BS_CONTROLE[[#This Row],[SUB]]=0, "-", BS_CONTROLE[[#This Row],[SUB]])</f>
        <v>55</v>
      </c>
      <c r="AP619" s="104">
        <f>BS_CONTROLE[[#This Row],[KM - Inicio]]</f>
        <v>127.4</v>
      </c>
      <c r="AQ619" s="104">
        <f>BS_CONTROLE[[#This Row],[KM - Inicio]]</f>
        <v>127.4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Nº DE DORMENTES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 hidden="1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 hidden="1">
      <c r="A621" s="47" t="str">
        <f t="shared" si="62"/>
        <v>W9946077</v>
      </c>
      <c r="B621" s="101">
        <v>46077</v>
      </c>
      <c r="C621" s="134">
        <f>IF(BS_CONTROLE[[#This Row],[DATA]]="","",WEEKNUM(BS_CONTROLE[[#This Row],[DATA]]))</f>
        <v>9</v>
      </c>
      <c r="D621" s="103" t="s">
        <v>845</v>
      </c>
      <c r="E621" s="155"/>
      <c r="F621" s="125" t="s">
        <v>607</v>
      </c>
      <c r="G621" s="140" t="str">
        <f>IF(D621="","*",VLOOKUP(F621,BS_ATIVIDADE[],3,FALSE))</f>
        <v>OUTROS</v>
      </c>
      <c r="H621" s="105" t="s">
        <v>201</v>
      </c>
      <c r="I621" s="105" t="s">
        <v>1931</v>
      </c>
      <c r="J621" s="104">
        <v>55</v>
      </c>
      <c r="K621" s="104">
        <v>102</v>
      </c>
      <c r="L621" s="104">
        <v>135</v>
      </c>
      <c r="M621" s="126" t="s">
        <v>1977</v>
      </c>
      <c r="N621" s="126" t="s">
        <v>1978</v>
      </c>
      <c r="O621" s="105">
        <v>0.45833333333333331</v>
      </c>
      <c r="P621" s="105">
        <v>4.1666666666666664E-2</v>
      </c>
      <c r="Q621" s="104">
        <v>1</v>
      </c>
      <c r="R621" s="10" t="str">
        <f>IFERROR(_xlfn.XLOOKUP(F621, BS_ATIVIDADE[ATIVIDADE],BS_ATIVIDADE[UNIDADE] ), "*")</f>
        <v>BINÁRIO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1" s="104" t="s">
        <v>1172</v>
      </c>
      <c r="W621" s="149" t="s">
        <v>1979</v>
      </c>
      <c r="X621" s="103" t="s">
        <v>421</v>
      </c>
      <c r="Y621" s="128" t="s">
        <v>424</v>
      </c>
      <c r="Z621" s="103"/>
      <c r="AA621" s="104">
        <v>2</v>
      </c>
      <c r="AB621" s="102" t="s">
        <v>412</v>
      </c>
      <c r="AC621" s="150"/>
      <c r="AD621" s="106">
        <v>0.4375</v>
      </c>
      <c r="AE621" s="104" t="s">
        <v>593</v>
      </c>
      <c r="AF621" s="104" t="s">
        <v>593</v>
      </c>
      <c r="AG621" s="104" t="s">
        <v>593</v>
      </c>
      <c r="AH621" s="15"/>
      <c r="AI621" s="125" t="str">
        <f>IF(BS_CONTROLE[[#This Row],[Atividade]]=0, "-", BS_CONTROLE[[#This Row],[Atividade]])</f>
        <v>DESLOCAMENTO</v>
      </c>
      <c r="AJ621" s="9" t="str">
        <f>IF(BS_CONTROLE[[#This Row],[Atividade]]=0, "-", BS_CONTROLE[[#This Row],[Atividade]])</f>
        <v>DESLOCAMENTO</v>
      </c>
      <c r="AK621" s="31" t="str">
        <f>BS_CONTROLE[[#This Row],[Local - Partida]]</f>
        <v>102ZKW2</v>
      </c>
      <c r="AL621" s="31" t="str">
        <f>BS_CONTROLE[[#This Row],[Local - Encerramento]]</f>
        <v>ZEM130-2</v>
      </c>
      <c r="AM621" s="104" t="str">
        <f>IF(BS_CONTROLE[[#This Row],[Entre - Estações]]=0, "-", BS_CONTROLE[[#This Row],[Entre - Estações]])</f>
        <v>ZKW-ZEM</v>
      </c>
      <c r="AN621" s="104" t="str">
        <f>IF(BS_CONTROLE[[#This Row],[SB]]=0, "-", BS_CONTROLE[[#This Row],[SB]])</f>
        <v>ZKWZEM</v>
      </c>
      <c r="AO621" s="104">
        <f>IF(BS_CONTROLE[[#This Row],[SUB]]=0, "-", BS_CONTROLE[[#This Row],[SUB]])</f>
        <v>55</v>
      </c>
      <c r="AP621" s="104">
        <f>BS_CONTROLE[[#This Row],[KM - Inicio]]</f>
        <v>102</v>
      </c>
      <c r="AQ621" s="104">
        <f>BS_CONTROLE[[#This Row],[KM - Inicio]]</f>
        <v>102</v>
      </c>
      <c r="AR621" s="107"/>
      <c r="AS621" s="107"/>
      <c r="AT621" s="107"/>
      <c r="AU621" s="135"/>
      <c r="AV621" s="135"/>
      <c r="AW621" s="14"/>
      <c r="AX621" s="14"/>
      <c r="AY621" s="160">
        <f t="shared" si="63"/>
        <v>0</v>
      </c>
      <c r="AZ621" s="151"/>
      <c r="BA621" s="108"/>
      <c r="BB621" s="10" t="str">
        <f>IFERROR(_xlfn.XLOOKUP(AI621, BS_ATIVIDADE[ATIVIDADE],BS_ATIVIDADE[UNIDADE] ), "*")</f>
        <v>BINÁRIO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Produção e Intervalo</v>
      </c>
      <c r="BR621" s="19">
        <f t="shared" si="59"/>
        <v>0</v>
      </c>
      <c r="BS621" s="19">
        <f t="shared" si="60"/>
        <v>0</v>
      </c>
      <c r="BT621" s="185" t="str">
        <f t="shared" si="61"/>
        <v/>
      </c>
    </row>
    <row r="622" spans="1:72" hidden="1">
      <c r="A622" s="47" t="str">
        <f t="shared" si="62"/>
        <v>MOD ZRB</v>
      </c>
      <c r="B622" s="101"/>
      <c r="C622" s="134" t="str">
        <f>IF(BS_CONTROLE[[#This Row],[DATA]]="","",WEEKNUM(BS_CONTROLE[[#This Row],[DATA]]))</f>
        <v/>
      </c>
      <c r="D622" s="103" t="s">
        <v>625</v>
      </c>
      <c r="E622" s="155">
        <v>584</v>
      </c>
      <c r="F622" s="125" t="s">
        <v>583</v>
      </c>
      <c r="G622" s="140" t="str">
        <f>IF(D622="","*",VLOOKUP(F622,BS_ATIVIDADE[],3,FALSE))</f>
        <v>OUTROS</v>
      </c>
      <c r="H622" s="105" t="s">
        <v>593</v>
      </c>
      <c r="I622" s="105" t="s">
        <v>593</v>
      </c>
      <c r="J622" s="104">
        <v>48</v>
      </c>
      <c r="K622" s="104">
        <v>145.9</v>
      </c>
      <c r="L622" s="104">
        <v>152</v>
      </c>
      <c r="M622" s="126" t="s">
        <v>63</v>
      </c>
      <c r="N622" s="126" t="s">
        <v>1371</v>
      </c>
      <c r="O622" s="105">
        <v>0.33333333333333331</v>
      </c>
      <c r="P622" s="105">
        <v>0.33333333333333331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2" s="104" t="s">
        <v>1172</v>
      </c>
      <c r="W622" s="149" t="s">
        <v>1814</v>
      </c>
      <c r="X622" s="103" t="s">
        <v>416</v>
      </c>
      <c r="Y622" s="128"/>
      <c r="Z622" s="103"/>
      <c r="AA622" s="104" t="s">
        <v>593</v>
      </c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BLOCO</v>
      </c>
      <c r="AJ622" s="9" t="str">
        <f>IF(BS_CONTROLE[[#This Row],[Atividade]]=0, "-", BS_CONTROLE[[#This Row],[Atividade]])</f>
        <v>BLOCO</v>
      </c>
      <c r="AK622" s="31" t="str">
        <f>BS_CONTROLE[[#This Row],[Local - Partida]]</f>
        <v>-</v>
      </c>
      <c r="AL622" s="31" t="str">
        <f>BS_CONTROLE[[#This Row],[Local - Encerramento]]</f>
        <v>-</v>
      </c>
      <c r="AM622" s="104" t="str">
        <f>IF(BS_CONTROLE[[#This Row],[Entre - Estações]]=0, "-", BS_CONTROLE[[#This Row],[Entre - Estações]])</f>
        <v>ZEJ-ZRB</v>
      </c>
      <c r="AN622" s="104" t="str">
        <f>IF(BS_CONTROLE[[#This Row],[SB]]=0, "-", BS_CONTROLE[[#This Row],[SB]])</f>
        <v>ZEJZRB</v>
      </c>
      <c r="AO622" s="104">
        <f>IF(BS_CONTROLE[[#This Row],[SUB]]=0, "-", BS_CONTROLE[[#This Row],[SUB]])</f>
        <v>48</v>
      </c>
      <c r="AP622" s="104">
        <f>BS_CONTROLE[[#This Row],[KM - Inicio]]</f>
        <v>145.9</v>
      </c>
      <c r="AQ622" s="104">
        <f>BS_CONTROLE[[#This Row],[KM - Inicio]]</f>
        <v>145.9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 ht="23.25" hidden="1">
      <c r="A623" s="47" t="str">
        <f t="shared" si="62"/>
        <v>W9746077</v>
      </c>
      <c r="B623" s="101">
        <v>46077</v>
      </c>
      <c r="C623" s="134">
        <f>IF(BS_CONTROLE[[#This Row],[DATA]]="","",WEEKNUM(BS_CONTROLE[[#This Row],[DATA]]))</f>
        <v>9</v>
      </c>
      <c r="D623" s="103" t="s">
        <v>843</v>
      </c>
      <c r="E623" s="155">
        <v>584</v>
      </c>
      <c r="F623" s="125" t="s">
        <v>607</v>
      </c>
      <c r="G623" s="140" t="str">
        <f>IF(D623="","*",VLOOKUP(F623,BS_ATIVIDADE[],3,FALSE))</f>
        <v>OUTROS</v>
      </c>
      <c r="H623" s="105" t="s">
        <v>1211</v>
      </c>
      <c r="I623" s="105" t="s">
        <v>1877</v>
      </c>
      <c r="J623" s="104">
        <v>48</v>
      </c>
      <c r="K623" s="104">
        <v>135</v>
      </c>
      <c r="L623" s="104" t="s">
        <v>593</v>
      </c>
      <c r="M623" s="126" t="s">
        <v>1878</v>
      </c>
      <c r="N623" s="126" t="s">
        <v>1879</v>
      </c>
      <c r="O623" s="105">
        <v>0.375</v>
      </c>
      <c r="P623" s="105">
        <v>4.1666666666666664E-2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1661</v>
      </c>
      <c r="W623" s="149" t="s">
        <v>1980</v>
      </c>
      <c r="X623" s="103" t="s">
        <v>421</v>
      </c>
      <c r="Y623" s="128" t="s">
        <v>424</v>
      </c>
      <c r="Z623" s="103"/>
      <c r="AA623" s="104">
        <v>2</v>
      </c>
      <c r="AB623" s="102" t="s">
        <v>412</v>
      </c>
      <c r="AC623" s="150"/>
      <c r="AD623" s="106">
        <v>0.375</v>
      </c>
      <c r="AE623" s="104" t="s">
        <v>593</v>
      </c>
      <c r="AF623" s="104"/>
      <c r="AG623" s="104"/>
      <c r="AH623" s="15"/>
      <c r="AI623" s="125" t="str">
        <f>IF(BS_CONTROLE[[#This Row],[Atividade]]=0, "-", BS_CONTROLE[[#This Row],[Atividade]])</f>
        <v>DESLOCAMENTO</v>
      </c>
      <c r="AJ623" s="9" t="str">
        <f>IF(BS_CONTROLE[[#This Row],[Atividade]]=0, "-", BS_CONTROLE[[#This Row],[Atividade]])</f>
        <v>DESLOCAMENTO</v>
      </c>
      <c r="AK623" s="31" t="str">
        <f>BS_CONTROLE[[#This Row],[Local - Partida]]</f>
        <v>ZEM-1</v>
      </c>
      <c r="AL623" s="31" t="str">
        <f>BS_CONTROLE[[#This Row],[Local - Encerramento]]</f>
        <v>ZEV-1</v>
      </c>
      <c r="AM623" s="104" t="str">
        <f>IF(BS_CONTROLE[[#This Row],[Entre - Estações]]=0, "-", BS_CONTROLE[[#This Row],[Entre - Estações]])</f>
        <v>ZEM-ZEV</v>
      </c>
      <c r="AN623" s="104" t="str">
        <f>IF(BS_CONTROLE[[#This Row],[SB]]=0, "-", BS_CONTROLE[[#This Row],[SB]])</f>
        <v>ZEMZEV</v>
      </c>
      <c r="AO623" s="104">
        <f>IF(BS_CONTROLE[[#This Row],[SUB]]=0, "-", BS_CONTROLE[[#This Row],[SUB]])</f>
        <v>48</v>
      </c>
      <c r="AP623" s="104">
        <f>BS_CONTROLE[[#This Row],[KM - Inicio]]</f>
        <v>135</v>
      </c>
      <c r="AQ623" s="104">
        <f>BS_CONTROLE[[#This Row],[KM - Inicio]]</f>
        <v>135</v>
      </c>
      <c r="AR623" s="107"/>
      <c r="AS623" s="107"/>
      <c r="AT623" s="107"/>
      <c r="AU623" s="135"/>
      <c r="AV623" s="135"/>
      <c r="AW623" s="14"/>
      <c r="AX623" s="14"/>
      <c r="AY623" s="160">
        <f t="shared" si="63"/>
        <v>0</v>
      </c>
      <c r="AZ623" s="151"/>
      <c r="BA623" s="108"/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/>
      </c>
    </row>
    <row r="624" spans="1:72" hidden="1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 hidden="1">
      <c r="A625" s="47" t="str">
        <f t="shared" si="62"/>
        <v>MOD ZEZ</v>
      </c>
      <c r="B625" s="101"/>
      <c r="C625" s="134" t="str">
        <f>IF(BS_CONTROLE[[#This Row],[DATA]]="","",WEEKNUM(BS_CONTROLE[[#This Row],[DATA]]))</f>
        <v/>
      </c>
      <c r="D625" s="103" t="s">
        <v>617</v>
      </c>
      <c r="E625" s="155">
        <v>619</v>
      </c>
      <c r="F625" s="125" t="s">
        <v>583</v>
      </c>
      <c r="G625" s="140" t="str">
        <f>IF(D625="","*",VLOOKUP(F625,BS_ATIVIDADE[],3,FALSE))</f>
        <v>OUTROS</v>
      </c>
      <c r="H625" s="105" t="s">
        <v>593</v>
      </c>
      <c r="I625" s="105" t="s">
        <v>593</v>
      </c>
      <c r="J625" s="104">
        <v>92</v>
      </c>
      <c r="K625" s="104">
        <v>75.2</v>
      </c>
      <c r="L625" s="104">
        <v>81.8</v>
      </c>
      <c r="M625" s="126" t="s">
        <v>162</v>
      </c>
      <c r="N625" s="126" t="s">
        <v>1820</v>
      </c>
      <c r="O625" s="105">
        <v>0.35416666666666669</v>
      </c>
      <c r="P625" s="105">
        <v>0.33333333333333331</v>
      </c>
      <c r="Q625" s="104">
        <v>1</v>
      </c>
      <c r="R625" s="10" t="str">
        <f>IFERROR(_xlfn.XLOOKUP(F625, BS_ATIVIDADE[ATIVIDADE],BS_ATIVIDADE[UNIDADE] ), "*")</f>
        <v>BINÁRIO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5" s="104" t="s">
        <v>1215</v>
      </c>
      <c r="W625" s="149" t="s">
        <v>1821</v>
      </c>
      <c r="X625" s="103" t="s">
        <v>416</v>
      </c>
      <c r="Y625" s="128"/>
      <c r="Z625" s="103"/>
      <c r="AA625" s="104" t="s">
        <v>593</v>
      </c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BLOCO</v>
      </c>
      <c r="AJ625" s="9" t="str">
        <f>IF(BS_CONTROLE[[#This Row],[Atividade]]=0, "-", BS_CONTROLE[[#This Row],[Atividade]])</f>
        <v>BLOCO</v>
      </c>
      <c r="AK625" s="31" t="str">
        <f>BS_CONTROLE[[#This Row],[Local - Partida]]</f>
        <v>-</v>
      </c>
      <c r="AL625" s="31" t="str">
        <f>BS_CONTROLE[[#This Row],[Local - Encerramento]]</f>
        <v>-</v>
      </c>
      <c r="AM625" s="104" t="str">
        <f>IF(BS_CONTROLE[[#This Row],[Entre - Estações]]=0, "-", BS_CONTROLE[[#This Row],[Entre - Estações]])</f>
        <v>ZEZ-ZXW</v>
      </c>
      <c r="AN625" s="104" t="str">
        <f>IF(BS_CONTROLE[[#This Row],[SB]]=0, "-", BS_CONTROLE[[#This Row],[SB]])</f>
        <v>ZEZZXW</v>
      </c>
      <c r="AO625" s="104">
        <f>IF(BS_CONTROLE[[#This Row],[SUB]]=0, "-", BS_CONTROLE[[#This Row],[SUB]])</f>
        <v>92</v>
      </c>
      <c r="AP625" s="104">
        <f>BS_CONTROLE[[#This Row],[KM - Inicio]]</f>
        <v>75.2</v>
      </c>
      <c r="AQ625" s="104">
        <f>BS_CONTROLE[[#This Row],[KM - Inicio]]</f>
        <v>75.2</v>
      </c>
      <c r="AR625" s="107"/>
      <c r="AS625" s="107"/>
      <c r="AT625" s="107"/>
      <c r="AU625" s="135"/>
      <c r="AV625" s="135"/>
      <c r="AW625" s="14"/>
      <c r="AX625" s="14"/>
      <c r="AY625" s="160">
        <f t="shared" si="63"/>
        <v>0</v>
      </c>
      <c r="AZ625" s="151"/>
      <c r="BA625" s="108"/>
      <c r="BB625" s="10" t="str">
        <f>IFERROR(_xlfn.XLOOKUP(AI625, BS_ATIVIDADE[ATIVIDADE],BS_ATIVIDADE[UNIDADE] ), "*")</f>
        <v>BINÁRIO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ZGP</v>
      </c>
      <c r="B626" s="101"/>
      <c r="C626" s="134" t="str">
        <f>IF(BS_CONTROLE[[#This Row],[DATA]]="","",WEEKNUM(BS_CONTROLE[[#This Row],[DATA]]))</f>
        <v/>
      </c>
      <c r="D626" s="103" t="s">
        <v>622</v>
      </c>
      <c r="E626" s="155">
        <v>527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102</v>
      </c>
      <c r="L626" s="104">
        <v>106</v>
      </c>
      <c r="M626" s="126" t="s">
        <v>1840</v>
      </c>
      <c r="N626" s="126" t="s">
        <v>1841</v>
      </c>
      <c r="O626" s="105">
        <v>0.33333333333333331</v>
      </c>
      <c r="P626" s="105">
        <v>0.22916666666666666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1215</v>
      </c>
      <c r="W626" s="149" t="s">
        <v>1842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ZPT-ZGP</v>
      </c>
      <c r="AN626" s="104" t="str">
        <f>IF(BS_CONTROLE[[#This Row],[SB]]=0, "-", BS_CONTROLE[[#This Row],[SB]])</f>
        <v>ZPTZGP</v>
      </c>
      <c r="AO626" s="104">
        <f>IF(BS_CONTROLE[[#This Row],[SUB]]=0, "-", BS_CONTROLE[[#This Row],[SUB]])</f>
        <v>92</v>
      </c>
      <c r="AP626" s="104">
        <f>BS_CONTROLE[[#This Row],[KM - Inicio]]</f>
        <v>102</v>
      </c>
      <c r="AQ626" s="104">
        <f>BS_CONTROLE[[#This Row],[KM - Inicio]]</f>
        <v>102</v>
      </c>
      <c r="AR626" s="107"/>
      <c r="AS626" s="107"/>
      <c r="AT626" s="107"/>
      <c r="AU626" s="135"/>
      <c r="AV626" s="135"/>
      <c r="AW626" s="14"/>
      <c r="AX626" s="14"/>
      <c r="AY626" s="160">
        <f t="shared" si="63"/>
        <v>0</v>
      </c>
      <c r="AZ626" s="151"/>
      <c r="BA626" s="108"/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 hidden="1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 hidden="1">
      <c r="A628" s="47" t="str">
        <f t="shared" si="62"/>
        <v>HUELTON (TP-725)46077</v>
      </c>
      <c r="B628" s="101">
        <v>46077</v>
      </c>
      <c r="C628" s="134">
        <f>IF(BS_CONTROLE[[#This Row],[DATA]]="","",WEEKNUM(BS_CONTROLE[[#This Row],[DATA]]))</f>
        <v>9</v>
      </c>
      <c r="D628" s="103" t="s">
        <v>891</v>
      </c>
      <c r="E628" s="155">
        <v>557</v>
      </c>
      <c r="F628" s="125" t="s">
        <v>775</v>
      </c>
      <c r="G628" s="140" t="str">
        <f>IF(D628="","*",VLOOKUP(F628,BS_ATIVIDADE[],3,FALSE))</f>
        <v>SOLDA</v>
      </c>
      <c r="H628" s="105" t="s">
        <v>593</v>
      </c>
      <c r="I628" s="105" t="s">
        <v>593</v>
      </c>
      <c r="J628" s="104">
        <v>92</v>
      </c>
      <c r="K628" s="104">
        <v>106.7</v>
      </c>
      <c r="L628" s="104" t="s">
        <v>593</v>
      </c>
      <c r="M628" s="126" t="s">
        <v>335</v>
      </c>
      <c r="N628" s="126" t="s">
        <v>337</v>
      </c>
      <c r="O628" s="105">
        <v>0.41666666666666669</v>
      </c>
      <c r="P628" s="105">
        <v>6.25E-2</v>
      </c>
      <c r="Q628" s="104">
        <v>15</v>
      </c>
      <c r="R628" s="10" t="str">
        <f>IFERROR(_xlfn.XLOOKUP(F628, BS_ATIVIDADE[ATIVIDADE],BS_ATIVIDADE[UNIDADE] ), "*")</f>
        <v>Nº DE SOLDA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8" s="104" t="s">
        <v>1176</v>
      </c>
      <c r="W628" s="149" t="s">
        <v>1127</v>
      </c>
      <c r="X628" s="103" t="s">
        <v>421</v>
      </c>
      <c r="Y628" s="128" t="s">
        <v>424</v>
      </c>
      <c r="Z628" s="103"/>
      <c r="AA628" s="104" t="s">
        <v>593</v>
      </c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PDM - SOLDA</v>
      </c>
      <c r="AJ628" s="9" t="str">
        <f>IF(BS_CONTROLE[[#This Row],[Atividade]]=0, "-", BS_CONTROLE[[#This Row],[Atividade]])</f>
        <v>PDM - SOLDA</v>
      </c>
      <c r="AK628" s="31" t="str">
        <f>BS_CONTROLE[[#This Row],[Local - Partida]]</f>
        <v>-</v>
      </c>
      <c r="AL628" s="31" t="str">
        <f>BS_CONTROLE[[#This Row],[Local - Encerramento]]</f>
        <v>-</v>
      </c>
      <c r="AM628" s="104" t="str">
        <f>IF(BS_CONTROLE[[#This Row],[Entre - Estações]]=0, "-", BS_CONTROLE[[#This Row],[Entre - Estações]])</f>
        <v>ZPT</v>
      </c>
      <c r="AN628" s="104" t="str">
        <f>IF(BS_CONTROLE[[#This Row],[SB]]=0, "-", BS_CONTROLE[[#This Row],[SB]])</f>
        <v>ZPT2</v>
      </c>
      <c r="AO628" s="104">
        <f>IF(BS_CONTROLE[[#This Row],[SUB]]=0, "-", BS_CONTROLE[[#This Row],[SUB]])</f>
        <v>92</v>
      </c>
      <c r="AP628" s="104">
        <f>BS_CONTROLE[[#This Row],[KM - Inicio]]</f>
        <v>106.7</v>
      </c>
      <c r="AQ628" s="104">
        <f>BS_CONTROLE[[#This Row],[KM - Inicio]]</f>
        <v>106.7</v>
      </c>
      <c r="AR628" s="107"/>
      <c r="AS628" s="107"/>
      <c r="AT628" s="107"/>
      <c r="AU628" s="135"/>
      <c r="AV628" s="135"/>
      <c r="AW628" s="14"/>
      <c r="AX628" s="14"/>
      <c r="AY628" s="160">
        <f t="shared" si="63"/>
        <v>0</v>
      </c>
      <c r="AZ628" s="151"/>
      <c r="BA628" s="108"/>
      <c r="BB628" s="10" t="str">
        <f>IFERROR(_xlfn.XLOOKUP(AI628, BS_ATIVIDADE[ATIVIDADE],BS_ATIVIDADE[UNIDADE] ), "*")</f>
        <v>Nº DE SOLDA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Produção e Intervalo</v>
      </c>
      <c r="BR628" s="19">
        <f t="shared" si="59"/>
        <v>0</v>
      </c>
      <c r="BS628" s="19">
        <f t="shared" si="60"/>
        <v>0</v>
      </c>
      <c r="BT628" s="185" t="str">
        <f t="shared" si="61"/>
        <v/>
      </c>
    </row>
    <row r="629" spans="1:72" hidden="1">
      <c r="A629" s="47" t="str">
        <f t="shared" si="62"/>
        <v>DIEGO (TF-42)46077</v>
      </c>
      <c r="B629" s="101">
        <v>46077</v>
      </c>
      <c r="C629" s="134">
        <f>IF(BS_CONTROLE[[#This Row],[DATA]]="","",WEEKNUM(BS_CONTROLE[[#This Row],[DATA]]))</f>
        <v>9</v>
      </c>
      <c r="D629" s="103" t="s">
        <v>872</v>
      </c>
      <c r="E629" s="155">
        <v>492</v>
      </c>
      <c r="F629" s="125" t="s">
        <v>671</v>
      </c>
      <c r="G629" s="140" t="str">
        <f>IF(D629="","*",VLOOKUP(F629,BS_ATIVIDADE[],3,FALSE))</f>
        <v>LIMPEZA LASTRO</v>
      </c>
      <c r="H629" s="105" t="s">
        <v>593</v>
      </c>
      <c r="I629" s="105" t="s">
        <v>593</v>
      </c>
      <c r="J629" s="104">
        <v>53</v>
      </c>
      <c r="K629" s="104">
        <v>109.25</v>
      </c>
      <c r="L629" s="104" t="s">
        <v>593</v>
      </c>
      <c r="M629" s="126" t="s">
        <v>129</v>
      </c>
      <c r="N629" s="126" t="s">
        <v>130</v>
      </c>
      <c r="O629" s="105">
        <v>0.41666666666666669</v>
      </c>
      <c r="P629" s="105">
        <v>8.3333333333333329E-2</v>
      </c>
      <c r="Q629" s="104">
        <v>20</v>
      </c>
      <c r="R629" s="10" t="str">
        <f>IFERROR(_xlfn.XLOOKUP(F629, BS_ATIVIDADE[ATIVIDADE],BS_ATIVIDADE[UNIDADE] ), "*")</f>
        <v>M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29" s="104" t="s">
        <v>1768</v>
      </c>
      <c r="W629" s="149" t="s">
        <v>1263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LIMPEZA LASTRO</v>
      </c>
      <c r="AJ629" s="9" t="str">
        <f>IF(BS_CONTROLE[[#This Row],[Atividade]]=0, "-", BS_CONTROLE[[#This Row],[Atividade]])</f>
        <v>LIMPEZA LASTRO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PAT-ZGM</v>
      </c>
      <c r="AN629" s="104" t="str">
        <f>IF(BS_CONTROLE[[#This Row],[SB]]=0, "-", BS_CONTROLE[[#This Row],[SB]])</f>
        <v>PAT1102</v>
      </c>
      <c r="AO629" s="104">
        <f>IF(BS_CONTROLE[[#This Row],[SUB]]=0, "-", BS_CONTROLE[[#This Row],[SUB]])</f>
        <v>53</v>
      </c>
      <c r="AP629" s="104">
        <f>BS_CONTROLE[[#This Row],[KM - Inicio]]</f>
        <v>109.25</v>
      </c>
      <c r="AQ629" s="104">
        <f>BS_CONTROLE[[#This Row],[KM - Inicio]]</f>
        <v>109.25</v>
      </c>
      <c r="AR629" s="107"/>
      <c r="AS629" s="107"/>
      <c r="AT629" s="107"/>
      <c r="AU629" s="135"/>
      <c r="AV629" s="135"/>
      <c r="AW629" s="14"/>
      <c r="AX629" s="14"/>
      <c r="AY629" s="160">
        <f t="shared" si="63"/>
        <v>0</v>
      </c>
      <c r="AZ629" s="151"/>
      <c r="BA629" s="108"/>
      <c r="BB629" s="10" t="str">
        <f>IFERROR(_xlfn.XLOOKUP(AI629, BS_ATIVIDADE[ATIVIDADE],BS_ATIVIDADE[UNIDADE] ), "*")</f>
        <v>M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/>
      </c>
    </row>
    <row r="630" spans="1:72" hidden="1">
      <c r="A630" s="47" t="str">
        <f t="shared" si="62"/>
        <v>EXPANSÃO TURMA 146077</v>
      </c>
      <c r="B630" s="101">
        <v>46077</v>
      </c>
      <c r="C630" s="134">
        <f>IF(BS_CONTROLE[[#This Row],[DATA]]="","",WEEKNUM(BS_CONTROLE[[#This Row],[DATA]]))</f>
        <v>9</v>
      </c>
      <c r="D630" s="103" t="s">
        <v>594</v>
      </c>
      <c r="E630" s="155">
        <v>559</v>
      </c>
      <c r="F630" s="125" t="s">
        <v>654</v>
      </c>
      <c r="G630" s="140" t="str">
        <f>IF(D630="","*",VLOOKUP(F630,BS_ATIVIDADE[],3,FALSE))</f>
        <v>EXPANSÃO</v>
      </c>
      <c r="H630" s="105" t="s">
        <v>593</v>
      </c>
      <c r="I630" s="105" t="s">
        <v>593</v>
      </c>
      <c r="J630" s="104">
        <v>30</v>
      </c>
      <c r="K630" s="104">
        <v>111.98</v>
      </c>
      <c r="L630" s="104" t="s">
        <v>593</v>
      </c>
      <c r="M630" s="126" t="s">
        <v>9</v>
      </c>
      <c r="N630" s="126">
        <v>1131121</v>
      </c>
      <c r="O630" s="105">
        <v>0.35416666666666669</v>
      </c>
      <c r="P630" s="105">
        <v>6.25E-2</v>
      </c>
      <c r="Q630" s="104">
        <v>1</v>
      </c>
      <c r="R630" s="10" t="str">
        <f>IFERROR(_xlfn.XLOOKUP(F630, BS_ATIVIDADE[ATIVIDADE],BS_ATIVIDADE[UNIDADE] ), "*")</f>
        <v>Nº DE SOLDA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0" s="104" t="s">
        <v>1185</v>
      </c>
      <c r="W630" s="149" t="s">
        <v>1127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EXPANSÃO - SOLDA</v>
      </c>
      <c r="AJ630" s="9" t="str">
        <f>IF(BS_CONTROLE[[#This Row],[Atividade]]=0, "-", BS_CONTROLE[[#This Row],[Atividade]])</f>
        <v>EXPANSÃO - SOLDA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109-ZGM</v>
      </c>
      <c r="AN630" s="104">
        <f>IF(BS_CONTROLE[[#This Row],[SB]]=0, "-", BS_CONTROLE[[#This Row],[SB]])</f>
        <v>1131121</v>
      </c>
      <c r="AO630" s="104">
        <f>IF(BS_CONTROLE[[#This Row],[SUB]]=0, "-", BS_CONTROLE[[#This Row],[SUB]])</f>
        <v>30</v>
      </c>
      <c r="AP630" s="104">
        <f>BS_CONTROLE[[#This Row],[KM - Inicio]]</f>
        <v>111.98</v>
      </c>
      <c r="AQ630" s="104">
        <f>BS_CONTROLE[[#This Row],[KM - Inicio]]</f>
        <v>111.98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Nº DE SOLDA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 hidden="1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 hidden="1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 hidden="1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 hidden="1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 hidden="1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 hidden="1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 hidden="1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 hidden="1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 hidden="1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 hidden="1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 hidden="1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 hidden="1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 hidden="1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 hidden="1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 hidden="1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 hidden="1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 hidden="1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 hidden="1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 hidden="1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 hidden="1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63" priority="53931" operator="equal">
      <formula>"OPORTUNIDADE"</formula>
    </cfRule>
  </conditionalFormatting>
  <conditionalFormatting sqref="Y6:Z27 Y29:Z1001">
    <cfRule type="cellIs" dxfId="162" priority="11517" operator="equal">
      <formula>"NÃO"</formula>
    </cfRule>
    <cfRule type="cellIs" dxfId="161" priority="11518" operator="equal">
      <formula>"SIM"</formula>
    </cfRule>
  </conditionalFormatting>
  <conditionalFormatting sqref="AZ6:AZ1001">
    <cfRule type="expression" dxfId="160" priority="53973">
      <formula>#REF!=1</formula>
    </cfRule>
  </conditionalFormatting>
  <conditionalFormatting sqref="BE6:BE1001 U6:U1001 AY6:AY1001">
    <cfRule type="cellIs" dxfId="159" priority="53957" operator="equal">
      <formula>"ERRO"</formula>
    </cfRule>
  </conditionalFormatting>
  <conditionalFormatting sqref="BQ6:BQ1001">
    <cfRule type="cellIs" dxfId="158" priority="53952" operator="equal">
      <formula>"Produção e Intervalo"</formula>
    </cfRule>
    <cfRule type="cellIs" dxfId="157" priority="53953" operator="equal">
      <formula>"Aderente"</formula>
    </cfRule>
    <cfRule type="cellIs" dxfId="156" priority="53954" operator="equal">
      <formula>"Intervalo"</formula>
    </cfRule>
    <cfRule type="cellIs" dxfId="155" priority="53955" operator="equal">
      <formula>"Produção"</formula>
    </cfRule>
    <cfRule type="cellIs" dxfId="154" priority="53956" operator="equal">
      <formula>"ERRO"</formula>
    </cfRule>
  </conditionalFormatting>
  <conditionalFormatting sqref="BR6:BS1001">
    <cfRule type="cellIs" dxfId="153" priority="53934" operator="equal">
      <formula>"*"</formula>
    </cfRule>
    <cfRule type="cellIs" dxfId="152" priority="53935" operator="greaterThanOrEqual">
      <formula>1</formula>
    </cfRule>
    <cfRule type="cellIs" dxfId="151" priority="53936" operator="lessThan">
      <formula>1</formula>
    </cfRule>
  </conditionalFormatting>
  <conditionalFormatting sqref="BH6:BH1001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1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1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0" priority="60" operator="equal">
      <formula>"OPORTUNIDADE"</formula>
    </cfRule>
  </conditionalFormatting>
  <conditionalFormatting sqref="Z28">
    <cfRule type="cellIs" dxfId="149" priority="58" operator="equal">
      <formula>"NÃO"</formula>
    </cfRule>
    <cfRule type="cellIs" dxfId="148" priority="59" operator="equal">
      <formula>"SIM"</formula>
    </cfRule>
  </conditionalFormatting>
  <conditionalFormatting sqref="Y28">
    <cfRule type="cellIs" dxfId="147" priority="57" operator="equal">
      <formula>"OPORTUNIDADE"</formula>
    </cfRule>
  </conditionalFormatting>
  <conditionalFormatting sqref="Y28">
    <cfRule type="cellIs" dxfId="146" priority="55" operator="equal">
      <formula>"NÃO"</formula>
    </cfRule>
    <cfRule type="cellIs" dxfId="145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1981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2026-02-23T21:50:44Z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