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33" documentId="120_S{118792C3-22EF-5104-A093-F22BFE3913F3}" xr6:coauthVersionLast="47" xr6:coauthVersionMax="47" xr10:uidLastSave="{10D5AD8F-1438-4905-9FAF-7731269D148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9" i="1" l="1" a="1"/>
  <c r="N179" i="1" s="1"/>
  <c r="M179" i="1" a="1"/>
  <c r="M179" i="1" s="1"/>
  <c r="N177" i="1" a="1"/>
  <c r="N177" i="1" s="1"/>
  <c r="M177" i="1" a="1"/>
  <c r="M177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K145" i="15"/>
  <c r="L145" i="15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 s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 s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 s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 s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L171" i="15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L173" i="15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<sst xmlns="http://schemas.openxmlformats.org/spreadsheetml/2006/main" count="4917" uniqueCount="1394">
  <si>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</si>
  <si>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</si>
  <si>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</si>
  <si>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</si>
  <si>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</si>
  <si>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</si>
  <si>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</si>
  <si>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</si>
  <si>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</si>
  <si>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</si>
  <si>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</si>
  <si>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</si>
  <si>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</si>
  <si>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</si>
  <si>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</si>
  <si>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</si>
  <si>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</si>
  <si>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</si>
  <si>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</si>
  <si>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</si>
  <si>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</si>
  <si>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</si>
  <si>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</si>
  <si>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</si>
  <si>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</si>
  <si>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</si>
  <si>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</si>
  <si>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</si>
  <si>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</si>
  <si>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</si>
  <si>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</si>
  <si>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</si>
  <si>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</si>
  <si>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</si>
  <si>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</si>
  <si>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</si>
  <si>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</si>
  <si>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</si>
  <si>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</si>
  <si>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</si>
  <si>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</si>
  <si>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</si>
  <si>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</si>
  <si>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</si>
  <si>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</si>
  <si>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</si>
  <si>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</si>
  <si>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</si>
  <si>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</si>
  <si>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</si>
  <si>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</si>
  <si>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</si>
  <si>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</si>
  <si>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</si>
  <si>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</si>
  <si>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</si>
  <si>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</si>
  <si>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</si>
  <si>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</si>
  <si>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</si>
  <si>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</si>
  <si>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</si>
  <si>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</si>
  <si>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</si>
  <si>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</si>
  <si>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</si>
  <si>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</si>
  <si>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</si>
  <si>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</si>
  <si>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</si>
  <si>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</si>
  <si>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</si>
  <si>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</si>
  <si>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</si>
  <si>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</si>
  <si>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</si>
  <si>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</si>
  <si>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</si>
  <si>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</si>
  <si>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</si>
  <si>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</si>
  <si>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</si>
  <si>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</si>
  <si>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</si>
  <si>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</si>
  <si>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</si>
  <si>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</si>
  <si>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</si>
  <si>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</si>
  <si>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</si>
  <si>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</si>
  <si>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</si>
  <si>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</si>
  <si>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</si>
  <si>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</si>
  <si>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</si>
  <si>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</si>
  <si>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</si>
  <si>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</si>
  <si>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</si>
  <si>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</si>
  <si>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</si>
  <si>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</si>
  <si>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</si>
  <si>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</si>
  <si>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</si>
  <si>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</si>
  <si>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</si>
  <si>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</si>
  <si>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</si>
  <si>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</si>
  <si>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</si>
  <si>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</si>
  <si>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</si>
  <si>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</si>
  <si>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</si>
  <si>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</si>
  <si>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</si>
  <si>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</si>
  <si>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</si>
  <si>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</si>
  <si>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</si>
  <si>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</si>
  <si>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</si>
  <si>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</si>
  <si>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</si>
  <si>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</si>
  <si>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</si>
  <si>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</si>
  <si>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</si>
  <si>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</si>
  <si>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</si>
  <si>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</si>
  <si>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</si>
  <si>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</si>
  <si>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</si>
  <si>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</si>
  <si>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</si>
  <si>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</si>
  <si>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</si>
  <si>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</si>
  <si>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</si>
  <si>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</si>
  <si>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</si>
  <si>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</si>
  <si>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</si>
  <si>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</si>
  <si>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</si>
  <si>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</si>
  <si>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</si>
  <si>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</si>
  <si>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</si>
  <si>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</si>
  <si>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</si>
  <si>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</si>
  <si>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</si>
  <si>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</si>
  <si>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</si>
  <si>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</si>
  <si>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</si>
  <si>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</si>
  <si>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</si>
  <si>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</si>
  <si>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</si>
  <si>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</si>
  <si>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</si>
  <si>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</si>
  <si>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</si>
  <si>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</si>
  <si>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</si>
  <si>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</si>
  <si>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</si>
  <si>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</si>
  <si>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</si>
  <si>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</si>
  <si>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</si>
  <si>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</si>
  <si>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</si>
  <si>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</si>
  <si>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</si>
  <si>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</si>
  <si>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</si>
  <si>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</si>
  <si>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</si>
  <si>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</si>
  <si>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</si>
  <si>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</si>
  <si>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</si>
  <si>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</si>
  <si>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</si>
  <si>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</si>
  <si>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</si>
  <si>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</si>
  <si>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</si>
  <si>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</si>
  <si>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</si>
  <si>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</si>
  <si>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</si>
  <si>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</si>
  <si>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</si>
  <si>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</si>
  <si>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</si>
  <si>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</si>
  <si>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</si>
  <si>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</si>
  <si>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</si>
  <si>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</si>
  <si>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</si>
  <si>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</si>
  <si>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</si>
  <si>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</si>
  <si>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</si>
  <si>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</si>
  <si>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</si>
  <si>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</si>
  <si>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</si>
  <si>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</si>
  <si>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</si>
  <si>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</si>
  <si>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</si>
  <si>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</si>
  <si>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</si>
  <si>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</si>
  <si>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</si>
  <si>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</si>
  <si>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</si>
  <si>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</si>
  <si>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</si>
  <si>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</si>
  <si>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</si>
  <si>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</si>
  <si>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</si>
  <si>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</si>
  <si>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</si>
  <si>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</si>
  <si>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</si>
  <si>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</si>
  <si>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</si>
  <si>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</si>
  <si>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</si>
  <si>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</si>
  <si>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</si>
  <si>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</si>
  <si>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</si>
  <si>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</si>
  <si>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</si>
  <si>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</si>
  <si>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</si>
  <si>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</si>
  <si>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</si>
  <si>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</si>
  <si>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</si>
  <si>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</si>
  <si>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</si>
  <si>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</si>
  <si>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</si>
  <si>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</si>
  <si>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</si>
  <si>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</si>
  <si>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</si>
  <si>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</si>
  <si>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</si>
  <si>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</si>
  <si>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</si>
  <si>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</si>
  <si>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</si>
  <si>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</si>
  <si>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</si>
  <si>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</si>
  <si>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</si>
  <si>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</si>
  <si>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</si>
  <si>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</si>
  <si>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</si>
  <si>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</si>
  <si>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</si>
  <si>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</si>
  <si>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</si>
  <si>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</si>
  <si>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</si>
  <si>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</si>
  <si>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</si>
  <si>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</si>
  <si>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</si>
  <si>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</si>
  <si>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</si>
  <si>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</si>
  <si>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</si>
  <si>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</si>
  <si>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</si>
  <si>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</si>
  <si>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</si>
  <si>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</si>
  <si>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</si>
  <si>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</si>
  <si>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</si>
  <si>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</si>
  <si>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</si>
  <si>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</si>
  <si>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</si>
  <si>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</si>
  <si>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</si>
  <si>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</si>
  <si>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</si>
  <si>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</si>
  <si>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</si>
  <si>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</si>
  <si>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</si>
  <si>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</si>
  <si>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</si>
  <si>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</si>
  <si>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</si>
  <si>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</si>
  <si>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</si>
  <si>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</si>
  <si>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</si>
  <si>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</si>
  <si>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</si>
  <si>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</si>
  <si>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</si>
  <si>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</si>
  <si>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</si>
  <si>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</si>
  <si>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</si>
  <si>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</si>
  <si>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</si>
  <si>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</si>
  <si>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</si>
  <si>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</si>
  <si>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</si>
  <si>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</si>
  <si>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</si>
  <si>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</si>
  <si>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</si>
  <si>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</si>
  <si>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</si>
  <si>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</si>
  <si>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</si>
  <si>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</si>
  <si>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</si>
  <si>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</si>
  <si>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</si>
  <si>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</si>
  <si>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</si>
  <si>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</si>
  <si>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</si>
  <si>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</si>
  <si>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</si>
  <si>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</si>
  <si>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</si>
  <si>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</si>
  <si>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</si>
  <si>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</si>
  <si>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</si>
  <si>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</si>
  <si>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</si>
  <si>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</si>
  <si>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</si>
  <si>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</si>
  <si>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</si>
  <si>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</si>
  <si>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</si>
  <si>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</si>
  <si>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</si>
  <si>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</si>
  <si>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</si>
  <si>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</si>
  <si>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</si>
  <si>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</si>
  <si>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</si>
  <si>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</si>
  <si>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</si>
  <si>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</si>
  <si>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</si>
  <si>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</si>
  <si>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</si>
  <si>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</si>
  <si>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</si>
  <si>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</si>
  <si>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</si>
  <si>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</si>
  <si>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</si>
  <si>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</si>
  <si>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</si>
  <si>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</si>
  <si>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</si>
  <si>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</si>
  <si>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</si>
  <si>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</si>
  <si>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</si>
  <si>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</si>
  <si>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</si>
  <si>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</si>
  <si>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</si>
  <si>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</si>
  <si>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</si>
  <si>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</si>
  <si>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</si>
  <si>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</si>
  <si>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</si>
  <si>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</si>
  <si>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</si>
  <si>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</si>
  <si>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</si>
  <si>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</si>
  <si>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</si>
  <si>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</si>
  <si>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</si>
  <si>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</si>
  <si>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</si>
  <si>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</si>
  <si>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</si>
  <si>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</si>
  <si>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</si>
  <si>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</si>
  <si>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</si>
  <si>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</si>
  <si>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</si>
  <si>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</si>
  <si>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</si>
  <si>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</si>
  <si>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</si>
  <si>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</si>
  <si>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</si>
  <si>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</si>
  <si>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</si>
  <si>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</si>
  <si>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</si>
  <si>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</si>
  <si>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</si>
  <si>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</si>
  <si>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</si>
  <si>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</si>
  <si>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</si>
  <si>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</si>
  <si>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</si>
  <si>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</si>
  <si>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</si>
  <si>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</si>
  <si>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</si>
  <si>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</si>
  <si>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</si>
  <si>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</si>
  <si>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</si>
  <si>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</si>
  <si>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</si>
  <si>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</si>
  <si>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</si>
  <si>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</si>
  <si>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</si>
  <si>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</si>
  <si>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</si>
  <si>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</si>
  <si>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</si>
  <si>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</si>
  <si>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</si>
  <si>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</si>
  <si>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</si>
  <si>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</si>
  <si>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</si>
  <si>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</si>
  <si>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</si>
  <si>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</si>
  <si>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</si>
  <si>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</si>
  <si>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</si>
  <si>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</si>
  <si>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</si>
  <si>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</si>
  <si>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</si>
  <si>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</si>
  <si>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</si>
  <si>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</si>
  <si>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</si>
  <si>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</si>
  <si>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</si>
  <si>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</si>
  <si>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</si>
  <si>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</si>
  <si>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</si>
  <si>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</si>
  <si>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</si>
  <si>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</si>
  <si>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</si>
  <si>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</si>
  <si>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</si>
  <si>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</si>
  <si>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</si>
  <si>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</si>
  <si>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</si>
  <si>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</si>
  <si>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</si>
  <si>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</si>
  <si>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</si>
  <si>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</si>
  <si>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</si>
  <si>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</si>
  <si>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</si>
  <si>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</si>
  <si>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</si>
  <si>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</si>
  <si>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</si>
  <si>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</si>
  <si>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</si>
  <si>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</si>
  <si>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</si>
  <si>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</si>
  <si>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</si>
  <si>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</si>
  <si>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</si>
  <si>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</si>
  <si>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</si>
  <si>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</si>
  <si>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</si>
  <si>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</si>
  <si>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</si>
  <si>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</si>
  <si>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</si>
  <si>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</si>
  <si>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</si>
  <si>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</si>
  <si>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</si>
  <si>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</si>
  <si>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</si>
  <si>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</si>
  <si>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</si>
  <si>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</si>
  <si>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</si>
  <si>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</si>
  <si>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</si>
  <si>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</si>
  <si>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</si>
  <si>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</si>
  <si>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</si>
  <si>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</si>
  <si>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</si>
  <si>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</si>
  <si>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</si>
  <si>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</si>
  <si>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</si>
  <si>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</si>
  <si>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</si>
  <si>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</si>
  <si>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</si>
  <si>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</si>
  <si>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</si>
  <si>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</si>
  <si>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</si>
  <si>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</si>
  <si>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</si>
  <si>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</si>
  <si>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</si>
  <si>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</si>
  <si>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</si>
  <si>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</si>
  <si>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</si>
  <si>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</si>
  <si>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</si>
  <si>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</si>
  <si>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</si>
  <si>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</si>
  <si>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</si>
  <si>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</si>
  <si>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</si>
  <si>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</si>
  <si>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</si>
  <si>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</si>
  <si>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</si>
  <si>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</si>
  <si>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</si>
  <si>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</si>
  <si>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</si>
  <si>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</si>
  <si>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</si>
  <si>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</si>
  <si>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</si>
  <si>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</si>
  <si>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</si>
  <si>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</si>
  <si>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</si>
  <si>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</si>
  <si>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</si>
  <si>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</si>
  <si>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</si>
  <si>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</si>
  <si>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</si>
  <si>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</si>
  <si>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</si>
  <si>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</si>
  <si>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</si>
  <si>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</si>
  <si>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</si>
  <si>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</si>
  <si>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</si>
  <si>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</si>
  <si>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</si>
  <si>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</si>
  <si>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</si>
  <si>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</si>
  <si>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</si>
  <si>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</si>
  <si>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</si>
  <si>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</si>
  <si>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</si>
  <si>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</si>
  <si>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</si>
  <si>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</si>
  <si>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</si>
  <si>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</si>
  <si>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</si>
  <si>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</si>
  <si>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</si>
  <si>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</si>
  <si>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</si>
  <si>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</si>
  <si>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</si>
  <si>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</si>
  <si>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</si>
  <si>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</si>
  <si>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</si>
  <si>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</si>
  <si>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</si>
  <si>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</si>
  <si>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</si>
  <si>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</si>
  <si>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</si>
  <si>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</si>
  <si>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</si>
  <si>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</si>
  <si>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</si>
  <si>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</si>
  <si>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</si>
  <si>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</si>
  <si>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</si>
  <si>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</si>
  <si>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</si>
  <si>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</si>
  <si>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</si>
  <si>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</si>
  <si>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</si>
  <si>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</si>
  <si>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</si>
  <si>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</si>
  <si>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</si>
  <si>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</si>
  <si>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</si>
  <si>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</si>
  <si>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</si>
  <si>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</si>
  <si>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</si>
  <si>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</si>
  <si>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</si>
  <si>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</si>
  <si>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</si>
  <si>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</si>
  <si>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</si>
  <si>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</si>
  <si>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</si>
  <si>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</si>
  <si>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</si>
  <si>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</si>
  <si>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</si>
  <si>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</si>
  <si>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</si>
  <si>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</si>
  <si>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</si>
  <si>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</si>
  <si>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</si>
  <si>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</si>
  <si>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</si>
  <si>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</si>
  <si>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</si>
  <si>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</si>
  <si>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</si>
  <si>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</si>
  <si>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</si>
  <si>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</si>
  <si>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</si>
  <si>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</si>
  <si>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</si>
  <si>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</si>
  <si>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</si>
  <si>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</si>
  <si>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</si>
  <si>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</si>
  <si>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</si>
  <si>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</si>
  <si>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</si>
  <si>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</si>
  <si>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</si>
  <si>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</si>
  <si>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</si>
  <si>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</si>
  <si>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</si>
  <si>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</si>
  <si>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</si>
  <si>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</si>
  <si>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</si>
  <si>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</si>
  <si>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</si>
  <si>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</si>
  <si>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</si>
  <si>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</si>
  <si>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</si>
  <si>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</si>
  <si>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</si>
  <si>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</si>
  <si>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</si>
  <si>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</si>
  <si>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</si>
  <si>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</si>
  <si>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</si>
  <si>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</si>
  <si>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</si>
  <si>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</si>
  <si>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</si>
  <si>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</si>
  <si>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</si>
  <si>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</si>
  <si>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</si>
  <si>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</si>
  <si>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</si>
  <si>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</si>
  <si>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</si>
  <si>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</si>
  <si>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</si>
  <si>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</si>
  <si>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</si>
  <si>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</si>
  <si>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</si>
  <si>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</si>
  <si>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</si>
  <si>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</si>
  <si>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</si>
  <si>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</si>
  <si>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</si>
  <si>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</si>
  <si>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</si>
  <si>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</si>
  <si>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</si>
  <si>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</si>
  <si>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</si>
  <si>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</si>
  <si>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</si>
  <si>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</si>
  <si>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</si>
  <si>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</si>
  <si>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</si>
  <si>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</si>
  <si>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</si>
  <si>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</si>
  <si>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</si>
  <si>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</si>
  <si>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</si>
  <si>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</si>
  <si>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</si>
  <si>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</si>
  <si>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</si>
  <si>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</si>
  <si>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</si>
  <si>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</si>
  <si>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</si>
  <si>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</si>
  <si>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</si>
  <si>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</si>
  <si>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</si>
  <si>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</si>
  <si>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</si>
  <si>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</si>
  <si>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</si>
  <si>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</si>
  <si>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</si>
  <si>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</si>
  <si>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</si>
  <si>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</si>
  <si>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</si>
  <si>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</si>
  <si>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</si>
  <si>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</si>
  <si>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</si>
  <si>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</si>
  <si>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</si>
  <si>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</si>
  <si>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</si>
  <si>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</si>
  <si>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</si>
  <si>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</si>
  <si>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</si>
  <si>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</si>
  <si>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</si>
  <si>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</si>
  <si>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</si>
  <si>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</si>
  <si>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</si>
  <si>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</si>
  <si>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</si>
  <si>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</si>
  <si>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</si>
  <si>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</si>
  <si>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</si>
  <si>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</si>
  <si>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</si>
  <si>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</si>
  <si>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</si>
  <si>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</si>
  <si>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</si>
  <si>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</si>
  <si>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</si>
  <si>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</si>
  <si>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</si>
  <si>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</si>
  <si>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</si>
  <si>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</si>
  <si>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</si>
  <si>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</si>
  <si>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</si>
  <si>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</si>
  <si>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</si>
  <si>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</si>
  <si>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</si>
  <si>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</si>
  <si>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</si>
  <si>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</si>
  <si>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</si>
  <si>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</si>
  <si>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</si>
  <si>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</si>
  <si>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</si>
  <si>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</si>
  <si>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</si>
  <si>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</si>
  <si>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</si>
  <si>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</si>
  <si>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</si>
  <si>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</si>
  <si>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</si>
  <si>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</si>
  <si>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</si>
  <si>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</si>
  <si>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</si>
  <si>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</si>
  <si>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</si>
  <si>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</si>
  <si>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</si>
  <si>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</si>
  <si>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</si>
  <si>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</si>
  <si>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</si>
  <si>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</si>
  <si>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</si>
  <si>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</si>
  <si>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</si>
  <si>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</si>
  <si>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</si>
  <si>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</si>
  <si>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</si>
  <si>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</si>
  <si>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</si>
  <si>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</si>
  <si>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</si>
  <si>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</si>
  <si>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</si>
  <si>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</si>
  <si>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</si>
  <si>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</si>
  <si>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</si>
  <si>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</si>
  <si>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</si>
  <si>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</si>
  <si>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</si>
  <si>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</si>
  <si>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</si>
  <si>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</si>
  <si>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</si>
  <si>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</si>
  <si>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</si>
  <si>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</si>
  <si>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</si>
  <si>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</si>
  <si>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</si>
  <si>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</si>
  <si>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</si>
  <si>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</si>
  <si>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</si>
  <si>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</si>
  <si>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</si>
  <si>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</si>
  <si>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</si>
  <si>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</si>
  <si>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</si>
  <si>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</si>
  <si>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</si>
  <si>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</si>
  <si>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</si>
  <si>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</si>
  <si>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</si>
  <si>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</si>
  <si>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</si>
  <si>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</si>
  <si>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</si>
  <si>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</si>
  <si>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</si>
  <si>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</si>
  <si>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</si>
  <si>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</si>
  <si>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</si>
  <si>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</si>
  <si>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</si>
  <si>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</si>
  <si>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</si>
  <si>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</si>
  <si>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</si>
  <si>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</si>
  <si>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</si>
  <si>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</si>
  <si>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</si>
  <si>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</si>
  <si>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</si>
  <si>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</si>
  <si>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</si>
  <si>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</si>
  <si>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</si>
  <si>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</si>
  <si>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</si>
  <si>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</si>
  <si>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</si>
  <si>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</si>
  <si>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</si>
  <si>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</si>
  <si>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</si>
  <si>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</si>
  <si>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</si>
  <si>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</si>
  <si>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</si>
  <si>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</si>
  <si>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</si>
  <si>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</si>
  <si>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</si>
  <si>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</si>
  <si>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</si>
  <si>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</si>
  <si>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</si>
  <si>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</si>
  <si>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</si>
  <si>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</si>
  <si>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</si>
  <si>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</si>
  <si>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</si>
  <si>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</si>
  <si>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</si>
  <si>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</si>
  <si>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</si>
  <si>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</si>
  <si>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</si>
  <si>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</si>
  <si>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</si>
  <si>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</si>
  <si>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</si>
  <si>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</si>
  <si>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</si>
  <si>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</si>
  <si>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</si>
  <si>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</si>
  <si>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</si>
  <si>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</si>
  <si>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</si>
  <si>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</si>
  <si>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</si>
  <si>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</si>
  <si>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</si>
  <si>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</si>
  <si>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</si>
  <si>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</si>
  <si>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</si>
  <si>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</si>
  <si>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</si>
  <si>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</si>
  <si>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</si>
  <si>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</si>
  <si>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</si>
  <si>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</si>
  <si>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</si>
  <si>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</si>
  <si>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</si>
  <si>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</si>
  <si>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</si>
  <si>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</si>
  <si>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</si>
  <si>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</si>
  <si>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</si>
  <si>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</si>
  <si>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</si>
  <si>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</si>
  <si>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</si>
  <si>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</si>
  <si>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</si>
  <si>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</si>
  <si>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</si>
  <si>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</si>
  <si>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</si>
  <si>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</si>
  <si>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</si>
  <si>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</si>
  <si>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</si>
  <si>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</si>
  <si>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</si>
  <si>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</si>
  <si>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</si>
  <si>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</si>
  <si>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</si>
  <si>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</si>
  <si>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</si>
  <si>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</si>
  <si>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</si>
  <si>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</si>
  <si>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</si>
  <si>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</si>
  <si>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</si>
  <si>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</si>
  <si>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</si>
  <si>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</si>
  <si>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</si>
  <si>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</si>
  <si>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</si>
  <si>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</si>
  <si>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</si>
  <si>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</si>
  <si>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</si>
  <si>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</si>
  <si>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</si>
  <si>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</si>
  <si>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</si>
  <si>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</si>
  <si>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</si>
  <si>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</si>
  <si>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</si>
  <si>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</si>
  <si>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</si>
  <si>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</si>
  <si>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</si>
  <si>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</si>
  <si>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</si>
  <si>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</si>
  <si>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</si>
  <si>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</si>
  <si>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</si>
  <si>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</si>
  <si>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</si>
  <si>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</si>
  <si>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</si>
  <si>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</si>
  <si>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</si>
  <si>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</si>
  <si>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</si>
  <si>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</si>
  <si>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</si>
  <si>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</si>
  <si>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</si>
  <si>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</si>
  <si>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</si>
  <si>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</si>
  <si>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</si>
  <si>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</si>
  <si>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</si>
  <si>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</si>
  <si>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</si>
  <si>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</si>
  <si>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</si>
  <si>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</si>
  <si>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</si>
  <si>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</si>
  <si>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</si>
  <si>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</si>
  <si>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</si>
  <si>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</si>
  <si>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</si>
  <si>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</si>
  <si>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</si>
  <si>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</si>
  <si>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</si>
  <si>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</si>
  <si>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</si>
  <si>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</si>
  <si>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</si>
  <si>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</si>
  <si>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</si>
  <si>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</si>
  <si>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</si>
  <si>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</si>
  <si>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</si>
  <si>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</si>
  <si>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</si>
  <si>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</si>
  <si>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</si>
  <si>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</si>
  <si>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</si>
  <si>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</si>
  <si>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</si>
  <si>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</si>
  <si>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</si>
  <si>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</si>
  <si>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</si>
  <si>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</si>
  <si>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</si>
  <si>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</si>
  <si>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</si>
  <si>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</si>
  <si>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</si>
  <si>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</si>
  <si>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</si>
  <si>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</si>
  <si>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</si>
  <si>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</si>
  <si>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</si>
  <si>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</si>
  <si>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</si>
  <si>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</si>
  <si>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</si>
  <si>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</si>
  <si>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</si>
  <si>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</si>
  <si>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</si>
  <si>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</si>
  <si>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</si>
  <si>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</si>
  <si>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</si>
  <si>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</si>
  <si>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</si>
  <si>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</si>
  <si>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</si>
  <si>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</si>
  <si>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</si>
  <si>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</si>
  <si>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</si>
  <si>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</si>
  <si>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</si>
  <si>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</si>
  <si>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</si>
  <si>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</si>
  <si>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</si>
  <si>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</si>
  <si>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</si>
  <si>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</si>
  <si>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</si>
  <si>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</si>
  <si>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</si>
  <si>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</si>
  <si>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</si>
  <si>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</si>
  <si>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</si>
  <si>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</si>
  <si>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</si>
  <si>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</si>
  <si>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</si>
  <si>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</si>
  <si>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</si>
  <si>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</si>
  <si>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</si>
  <si>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</si>
  <si>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</si>
  <si>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</si>
  <si>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</si>
  <si>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</si>
  <si>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</si>
  <si>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</si>
  <si>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</si>
  <si>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</si>
  <si>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</si>
  <si>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</si>
  <si>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</si>
  <si>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</si>
  <si>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</si>
  <si>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</si>
  <si>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</si>
  <si>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</si>
  <si>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</si>
  <si>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</si>
  <si>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</si>
  <si>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</si>
  <si>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</si>
  <si>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</si>
  <si>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</si>
  <si>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</si>
  <si>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</si>
  <si>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</si>
  <si>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</si>
  <si>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</si>
  <si>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</si>
  <si>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</si>
  <si>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</si>
  <si>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</si>
  <si>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</si>
  <si>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</si>
  <si>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</si>
  <si>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</si>
  <si>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</si>
  <si>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</si>
  <si>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</si>
  <si>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</si>
  <si>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</si>
  <si>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</si>
  <si>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</si>
  <si>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</si>
  <si>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</si>
  <si>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</si>
  <si>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</si>
  <si>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</si>
  <si>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</si>
  <si>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</si>
  <si>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</si>
  <si>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</si>
  <si>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</si>
  <si>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</si>
  <si>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</si>
  <si>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</si>
  <si>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</si>
  <si>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</si>
  <si>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</si>
  <si>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</si>
  <si>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</si>
  <si>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</si>
  <si>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</si>
  <si>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</si>
  <si>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 xml:space="preserve">Nelson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</si>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</sst>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149" activePane="topRight" state="frozen"/>
      <selection pane="topRight" activeCell="D182" sqref="D182:F1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ERRO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e">
        <f>IF(AND(BR64&lt;1,BS64&lt;1),"Produção e Intervalo",IF(BR64&lt;1,"Intervalo",IF(BS64&lt;1,"Produção","Aderente")))</f>
        <v>#VALUE!</v>
      </c>
      <c r="BR64" s="19" t="e">
        <f>IF(OR(B64="",F64=""),"*",AY64/P64)</f>
        <v>#VALUE!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 t="str">
        <f t="shared" ref="AY85:AY104" si="8">IF(D85="","*",IFERROR(IF(ISODD(COUNT(AS85:AX1087)),"ERRO",SUM((AT85-AS85),(AV85-AU85),(AX85-AW85))),"ERRO"))</f>
        <v>ERRO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 t="shared" si="8"/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 t="str">
        <f t="shared" si="8"/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 t="str">
        <f t="shared" si="8"/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 t="str">
        <f t="shared" si="8"/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 t="str">
        <f t="shared" si="8"/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 t="str">
        <f t="shared" si="8"/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 t="str">
        <f t="shared" si="8"/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 t="str">
        <f t="shared" si="8"/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 t="shared" si="8"/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 t="str">
        <f t="shared" si="8"/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 t="shared" si="8"/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 t="shared" si="8"/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 t="shared" si="8"/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 t="shared" si="8"/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e">
        <f t="shared" ref="BQ99:BQ163" si="10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 t="str">
        <f t="shared" si="8"/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 t="str">
        <f t="shared" si="8"/>
        <v>ERRO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e">
        <f t="shared" si="10"/>
        <v>#VALUE!</v>
      </c>
      <c r="BR101" s="19" t="e">
        <f>IF(OR(B101="",F101=""),"*",AY101/P101)</f>
        <v>#VALUE!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 t="str">
        <f t="shared" si="8"/>
        <v>ERRO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e">
        <f t="shared" si="10"/>
        <v>#VALUE!</v>
      </c>
      <c r="BR102" s="19" t="e">
        <f>IF(OR(B102="",F102=""),"*",AY102/P102)</f>
        <v>#VALUE!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 t="str">
        <f t="shared" si="8"/>
        <v>ERRO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e">
        <f t="shared" si="10"/>
        <v>#VALUE!</v>
      </c>
      <c r="BR103" s="19" t="e">
        <f>IF(OR(B103="",F103=""),"*",AY103/P103)</f>
        <v>#VALUE!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 t="str">
        <f t="shared" si="8"/>
        <v>ERRO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ERRO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e">
        <f t="shared" si="10"/>
        <v>#VALUE!</v>
      </c>
      <c r="BR105" s="19" t="e">
        <f>IF(OR(B105="",F105=""),"*",AY105/P105)</f>
        <v>#VALUE!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ERRO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e">
        <f t="shared" si="10"/>
        <v>#VALUE!</v>
      </c>
      <c r="BR108" s="19" t="e">
        <f>IF(OR(B108="",F108=""),"*",AY108/P108)</f>
        <v>#VALUE!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ERRO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e">
        <f t="shared" si="10"/>
        <v>#VALUE!</v>
      </c>
      <c r="BR109" s="19" t="e">
        <f>IF(OR(B109="",F109=""),"*",AY109/P109)</f>
        <v>#VALUE!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ERRO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e">
        <f t="shared" si="10"/>
        <v>#VALUE!</v>
      </c>
      <c r="BR110" s="19" t="e">
        <f>IF(OR(B110="",F110=""),"*",AY110/P110)</f>
        <v>#VALUE!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ERRO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e">
        <f t="shared" si="10"/>
        <v>#VALUE!</v>
      </c>
      <c r="BR111" s="19" t="e">
        <f>IF(OR(B111="",F111=""),"*",AY111/P111)</f>
        <v>#VALUE!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ERRO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e">
        <f t="shared" si="10"/>
        <v>#VALUE!</v>
      </c>
      <c r="BR112" s="19" t="e">
        <f>IF(OR(B112="",F112=""),"*",AY112/P112)</f>
        <v>#VALUE!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ERRO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e">
        <f t="shared" si="10"/>
        <v>#VALUE!</v>
      </c>
      <c r="BR113" s="19" t="e">
        <f>IF(OR(B113="",F113=""),"*",AY113/P113)</f>
        <v>#VALUE!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ERRO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e">
        <f t="shared" si="10"/>
        <v>#VALUE!</v>
      </c>
      <c r="BR115" s="19" t="e">
        <f>IF(OR(B115="",F115=""),"*",AY115/P115)</f>
        <v>#VALUE!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ERRO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e">
        <f t="shared" si="10"/>
        <v>#VALUE!</v>
      </c>
      <c r="BR116" s="19" t="e">
        <f>IF(OR(B116="",F116=""),"*",AY116/P116)</f>
        <v>#VALUE!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ERRO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e">
        <f t="shared" si="10"/>
        <v>#VALUE!</v>
      </c>
      <c r="BR118" s="19" t="e">
        <f>IF(OR(B118="",F118=""),"*",AY118/P118)</f>
        <v>#VALUE!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ERRO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e">
        <f t="shared" si="10"/>
        <v>#VALUE!</v>
      </c>
      <c r="BR121" s="19" t="e">
        <f>IF(OR(B121="",F121=""),"*",AY121/P121)</f>
        <v>#VALUE!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ERRO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e">
        <f t="shared" si="10"/>
        <v>#VALUE!</v>
      </c>
      <c r="BR122" s="19" t="e">
        <f>IF(OR(B122="",F122=""),"*",AY122/P122)</f>
        <v>#VALUE!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ERRO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e">
        <f t="shared" si="10"/>
        <v>#VALUE!</v>
      </c>
      <c r="BR124" s="19" t="e">
        <f>IF(OR(B124="",F124=""),"*",AY124/P124)</f>
        <v>#VALUE!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ERRO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e">
        <f t="shared" si="10"/>
        <v>#VALUE!</v>
      </c>
      <c r="BR126" s="19" t="e">
        <f>IF(OR(B126="",F126=""),"*",AY126/P126)</f>
        <v>#VALUE!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ERRO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e">
        <f t="shared" si="10"/>
        <v>#VALUE!</v>
      </c>
      <c r="BR127" s="19" t="e">
        <f>IF(OR(B127="",F127=""),"*",AY127/P127)</f>
        <v>#VALUE!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ERRO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e">
        <f t="shared" si="10"/>
        <v>#VALUE!</v>
      </c>
      <c r="BR128" s="19" t="e">
        <f>IF(OR(B128="",F128=""),"*",AY128/P128)</f>
        <v>#VALUE!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ERRO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e">
        <f t="shared" si="10"/>
        <v>#VALUE!</v>
      </c>
      <c r="BR130" s="19" t="e">
        <f>IF(OR(B130="",F130=""),"*",AY130/P130)</f>
        <v>#VALUE!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ERRO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e">
        <f t="shared" si="10"/>
        <v>#VALUE!</v>
      </c>
      <c r="BR131" s="19" t="e">
        <f>IF(OR(B131="",F131=""),"*",AY131/P131)</f>
        <v>#VALUE!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ERRO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e">
        <f t="shared" si="10"/>
        <v>#VALUE!</v>
      </c>
      <c r="BR132" s="19" t="e">
        <f>IF(OR(B132="",F132=""),"*",AY132/P132)</f>
        <v>#VALUE!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ERRO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e">
        <f t="shared" si="10"/>
        <v>#VALUE!</v>
      </c>
      <c r="BR133" s="19" t="e">
        <f>IF(OR(B133="",F133=""),"*",AY133/P133)</f>
        <v>#VALUE!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ERRO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e">
        <f t="shared" si="10"/>
        <v>#VALUE!</v>
      </c>
      <c r="BR134" s="19" t="e">
        <f>IF(OR(B134="",F134=""),"*",AY134/P134)</f>
        <v>#VALUE!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ERRO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e">
        <f t="shared" si="10"/>
        <v>#VALUE!</v>
      </c>
      <c r="BR136" s="19" t="e">
        <f>IF(OR(B136="",F136=""),"*",AY136/P136)</f>
        <v>#VALUE!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ERRO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e">
        <f t="shared" si="10"/>
        <v>#VALUE!</v>
      </c>
      <c r="BR137" s="19" t="e">
        <f>IF(OR(B137="",F137=""),"*",AY137/P137)</f>
        <v>#VALUE!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ERRO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e">
        <f t="shared" si="10"/>
        <v>#VALUE!</v>
      </c>
      <c r="BR138" s="19" t="e">
        <f>IF(OR(B138="",F138=""),"*",AY138/P138)</f>
        <v>#VALUE!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ERRO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e">
        <f t="shared" si="10"/>
        <v>#VALUE!</v>
      </c>
      <c r="BR139" s="19" t="e">
        <f>IF(OR(B139="",F139=""),"*",AY139/P139)</f>
        <v>#VALUE!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ERRO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e">
        <f t="shared" si="10"/>
        <v>#VALUE!</v>
      </c>
      <c r="BR140" s="19" t="e">
        <f>IF(OR(B140="",F140=""),"*",AY140/P140)</f>
        <v>#VALUE!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ERRO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e">
        <f t="shared" si="10"/>
        <v>#VALUE!</v>
      </c>
      <c r="BR141" s="19" t="e">
        <f>IF(OR(B141="",F141=""),"*",AY141/P141)</f>
        <v>#VALUE!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ERRO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e">
        <f t="shared" si="10"/>
        <v>#VALUE!</v>
      </c>
      <c r="BR142" s="19" t="e">
        <f>IF(OR(B142="",F142=""),"*",AY142/P142)</f>
        <v>#VALUE!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ERRO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e">
        <f t="shared" si="10"/>
        <v>#VALUE!</v>
      </c>
      <c r="BR145" s="19" t="e">
        <f>IF(OR(B145="",F145=""),"*",AY145/P145)</f>
        <v>#VALUE!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10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1187</v>
      </c>
      <c r="N148" s="130" t="s">
        <v>1188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1189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IF(D148="","*",IFERROR(IF(ISODD(COUNT(AS148:AX1142)),"ERRO",SUM((AT148-AS148),(AV148-AU148),(AX148-AW148))),"ERRO"))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1</v>
      </c>
      <c r="BI148" s="17"/>
      <c r="BJ148" s="17"/>
      <c r="BK148" s="18" t="s">
        <v>1190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10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9" t="str">
        <f t="shared" si="12"/>
        <v>OKOK</v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1191</v>
      </c>
      <c r="BK150" s="17" t="s">
        <v>1191</v>
      </c>
      <c r="BL150" s="16"/>
      <c r="BM150" s="133" t="s">
        <v>1192</v>
      </c>
      <c r="BN150" s="133" t="s">
        <v>965</v>
      </c>
      <c r="BO150" s="133" t="s">
        <v>1193</v>
      </c>
      <c r="BP150" s="18" t="s">
        <v>1194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1195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1196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1197</v>
      </c>
      <c r="BG156" s="16"/>
      <c r="BH156" s="17">
        <v>1</v>
      </c>
      <c r="BI156" s="17"/>
      <c r="BJ156" s="17" t="s">
        <v>1198</v>
      </c>
      <c r="BK156" s="17" t="s">
        <v>1198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1199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1200</v>
      </c>
      <c r="BK158" s="17" t="s">
        <v>1201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10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9" t="str">
        <f t="shared" si="12"/>
        <v>OKOK</v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1202</v>
      </c>
      <c r="BK161" s="17" t="s">
        <v>1203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>OKOK</v>
      </c>
    </row>
    <row r="162" spans="1:72" hidden="1">
      <c r="A162" s="47" t="str">
        <f t="shared" si="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1204</v>
      </c>
      <c r="N162" s="130" t="s">
        <v>1205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1206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IF(D162="","*",IFERROR(IF(ISODD(COUNT(AS162:AX1156)),"ERRO",SUM((AT162-AS162),(AV162-AU162),(AX162-AW162))),"ERRO"))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1207</v>
      </c>
      <c r="BG162" s="16"/>
      <c r="BH162" s="17">
        <v>2</v>
      </c>
      <c r="BI162" s="17"/>
      <c r="BJ162" s="17" t="s">
        <v>1208</v>
      </c>
      <c r="BK162" s="17" t="s">
        <v>1208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10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9" t="str">
        <f t="shared" si="12"/>
        <v>OKOK</v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1209</v>
      </c>
      <c r="W164" s="155" t="s">
        <v>1210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1211</v>
      </c>
      <c r="BK164" s="17" t="s">
        <v>1211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1212</v>
      </c>
      <c r="O165" s="109" t="s">
        <v>1213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1211</v>
      </c>
      <c r="BK165" s="17" t="s">
        <v>1211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1212</v>
      </c>
      <c r="O166" s="109" t="s">
        <v>1213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1214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1214</v>
      </c>
      <c r="BG166" s="16"/>
      <c r="BH166" s="17">
        <v>1</v>
      </c>
      <c r="BI166" s="17"/>
      <c r="BJ166" s="17" t="s">
        <v>1211</v>
      </c>
      <c r="BK166" s="17" t="s">
        <v>1211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1211</v>
      </c>
      <c r="BK167" s="17" t="s">
        <v>1211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1215</v>
      </c>
      <c r="N168" s="130" t="s">
        <v>1216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1217</v>
      </c>
      <c r="W168" s="155" t="s">
        <v>1218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1219</v>
      </c>
      <c r="BK168" s="17" t="s">
        <v>1219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1220</v>
      </c>
      <c r="X170" s="107" t="s">
        <v>825</v>
      </c>
      <c r="Y170" s="132" t="s">
        <v>886</v>
      </c>
      <c r="Z170" s="107"/>
      <c r="AA170" s="108" t="s">
        <v>1221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1222</v>
      </c>
      <c r="BK170" s="17" t="s">
        <v>1222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1223</v>
      </c>
      <c r="W174" s="155" t="s">
        <v>1137</v>
      </c>
      <c r="X174" s="107" t="s">
        <v>825</v>
      </c>
      <c r="Y174" s="132"/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IF(D174="","*",IFERROR(IF(ISODD(COUNT(AS174:AX1168)),"ERRO",SUM((AT174-AS174),(AV174-AU174),(AX174-AW174))),"ERRO"))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>V97</v>
      </c>
      <c r="B176" s="105"/>
      <c r="C176" s="138" t="str">
        <f>IF(BS_CONTROLE[[#This Row],[DATA]]="","",WEEKNUM(BS_CONTROLE[[#This Row],[DATA]]))</f>
        <v/>
      </c>
      <c r="D176" s="107" t="s">
        <v>606</v>
      </c>
      <c r="E176" s="163">
        <v>97</v>
      </c>
      <c r="F176" s="129" t="s">
        <v>407</v>
      </c>
      <c r="G176" s="146" t="str">
        <f>IF(D176="","*",VLOOKUP(F176,BS_ATIVIDADE[],3,FALSE))</f>
        <v>DETECÇÃO</v>
      </c>
      <c r="H176" s="109" t="s">
        <v>30</v>
      </c>
      <c r="I176" s="109" t="s">
        <v>1143</v>
      </c>
      <c r="J176" s="108">
        <v>73</v>
      </c>
      <c r="K176" s="108">
        <v>287.2</v>
      </c>
      <c r="L176" s="108" t="s">
        <v>384</v>
      </c>
      <c r="M176" s="130" t="s">
        <v>1092</v>
      </c>
      <c r="N176" s="130" t="s">
        <v>1093</v>
      </c>
      <c r="O176" s="109">
        <v>0.35416666666666669</v>
      </c>
      <c r="P176" s="109">
        <v>4.1666666666666664E-2</v>
      </c>
      <c r="Q176" s="108">
        <v>27</v>
      </c>
      <c r="R176" s="10" t="str">
        <f>IFERROR(_xlfn.XLOOKUP(F176, BS_ATIVIDADE[ATIVIDADE],BS_ATIVIDADE[UNIDADE] ), "*")</f>
        <v>KM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1094</v>
      </c>
      <c r="W176" s="155" t="s">
        <v>1144</v>
      </c>
      <c r="X176" s="107" t="s">
        <v>825</v>
      </c>
      <c r="Y176" s="132"/>
      <c r="Z176" s="107"/>
      <c r="AA176" s="108">
        <v>1</v>
      </c>
      <c r="AB176" s="106" t="s">
        <v>830</v>
      </c>
      <c r="AC176" s="156"/>
      <c r="AD176" s="110">
        <v>0.29166666666666669</v>
      </c>
      <c r="AE176" s="108">
        <v>6527</v>
      </c>
      <c r="AF176" s="108" t="s">
        <v>384</v>
      </c>
      <c r="AG176" s="108"/>
      <c r="AH176" s="15"/>
      <c r="AI176" s="129" t="str">
        <f>IF(BS_CONTROLE[[#This Row],[Atividade]]=0, "-", BS_CONTROLE[[#This Row],[Atividade]])</f>
        <v>DETECÇÃO - ULTRASSOM - SPERRY</v>
      </c>
      <c r="AJ176" s="9" t="str">
        <f>IF(BS_CONTROLE[[#This Row],[Atividade]]=0, "-", BS_CONTROLE[[#This Row],[Atividade]])</f>
        <v>DETECÇÃO - ULTRASSOM - SPERRY</v>
      </c>
      <c r="AK176" s="31" t="str">
        <f>BS_CONTROLE[[#This Row],[Local - Partida]]</f>
        <v>286ZZM</v>
      </c>
      <c r="AL176" s="31" t="str">
        <f>BS_CONTROLE[[#This Row],[Local - Encerramento]]</f>
        <v xml:space="preserve">ZEC </v>
      </c>
      <c r="AM176" s="108" t="str">
        <f>IF(BS_CONTROLE[[#This Row],[Entre - Estações]]=0, "-", BS_CONTROLE[[#This Row],[Entre - Estações]])</f>
        <v>ZZM-ZEB</v>
      </c>
      <c r="AN176" s="108" t="str">
        <f>IF(BS_CONTROLE[[#This Row],[SB]]=0, "-", BS_CONTROLE[[#This Row],[SB]])</f>
        <v>ZZMZEB</v>
      </c>
      <c r="AO176" s="108">
        <f>IF(BS_CONTROLE[[#This Row],[SUB]]=0, "-", BS_CONTROLE[[#This Row],[SUB]])</f>
        <v>73</v>
      </c>
      <c r="AP176" s="108">
        <f>BS_CONTROLE[[#This Row],[KM - Inicio]]</f>
        <v>287.2</v>
      </c>
      <c r="AQ176" s="108">
        <f>BS_CONTROLE[[#This Row],[KM - Inicio]]</f>
        <v>287.2</v>
      </c>
      <c r="AR176" s="111"/>
      <c r="AS176" s="111"/>
      <c r="AT176" s="111"/>
      <c r="AU176" s="139"/>
      <c r="AV176" s="139"/>
      <c r="AW176" s="14"/>
      <c r="AX176" s="14"/>
      <c r="AY176" s="184">
        <f>IF(D176="","*",IFERROR(IF(ISODD(COUNT(AS176:AX1170)),"ERRO",SUM((AT176-AS176),(AV176-AU176),(AX176-AW176))),"ERRO"))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KM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>V19</v>
      </c>
      <c r="B177" s="105"/>
      <c r="C177" s="138" t="str">
        <f>IF(BS_CONTROLE[[#This Row],[DATA]]="","",WEEKNUM(BS_CONTROLE[[#This Row],[DATA]]))</f>
        <v/>
      </c>
      <c r="D177" s="200" t="s">
        <v>926</v>
      </c>
      <c r="E177" s="201"/>
      <c r="F177" s="129" t="s">
        <v>597</v>
      </c>
      <c r="G177" s="146" t="str">
        <f>IF(D177="","*",VLOOKUP(F177,BS_ATIVIDADE[],3,FALSE))</f>
        <v>OUTROS</v>
      </c>
      <c r="H177" s="203" t="s">
        <v>43</v>
      </c>
      <c r="I177" s="203" t="s">
        <v>41</v>
      </c>
      <c r="J177" s="130">
        <v>73</v>
      </c>
      <c r="K177" s="130">
        <v>282</v>
      </c>
      <c r="L177" s="108">
        <v>288.60000000000002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7" s="130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7" s="109">
        <v>0.375</v>
      </c>
      <c r="P177" s="109">
        <v>6.25E-2</v>
      </c>
      <c r="Q177" s="108">
        <v>800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247" t="s">
        <v>882</v>
      </c>
      <c r="X177" s="107" t="s">
        <v>825</v>
      </c>
      <c r="Y177" s="132"/>
      <c r="Z177" s="107"/>
      <c r="AA177" s="196">
        <v>1</v>
      </c>
      <c r="AB177" s="197" t="s">
        <v>830</v>
      </c>
      <c r="AC177" s="197"/>
      <c r="AD177" s="198">
        <v>0.29166666666666669</v>
      </c>
      <c r="AE177" s="196">
        <v>6219</v>
      </c>
      <c r="AF177" s="196" t="s">
        <v>384</v>
      </c>
      <c r="AG177" s="130" t="s">
        <v>384</v>
      </c>
      <c r="AH177" s="15"/>
      <c r="AI177" s="129" t="str">
        <f>IF(BS_CONTROLE[[#This Row],[Atividade]]=0, "-", BS_CONTROLE[[#This Row],[Atividade]])</f>
        <v>VARRIÇÃO</v>
      </c>
      <c r="AJ177" s="9" t="str">
        <f>IF(BS_CONTROLE[[#This Row],[Atividade]]=0, "-", BS_CONTROLE[[#This Row],[Atividade]])</f>
        <v>VARRIÇÃO</v>
      </c>
      <c r="AK177" s="31" t="str">
        <f>BS_CONTROLE[[#This Row],[Local - Partida]]</f>
        <v>ZDP2</v>
      </c>
      <c r="AL177" s="31" t="str">
        <f>BS_CONTROLE[[#This Row],[Local - Encerramento]]</f>
        <v>ZDP</v>
      </c>
      <c r="AM177" s="108" t="str">
        <f>IF(BS_CONTROLE[[#This Row],[Entre - Estações]]=0, "-", BS_CONTROLE[[#This Row],[Entre - Estações]])</f>
        <v>ZKY-ZZM</v>
      </c>
      <c r="AN177" s="108">
        <f>IF(BS_CONTROLE[[#This Row],[SB]]=0, "-", BS_CONTROLE[[#This Row],[SB]])</f>
        <v>282286</v>
      </c>
      <c r="AO177" s="108">
        <f>IF(BS_CONTROLE[[#This Row],[SUB]]=0, "-", BS_CONTROLE[[#This Row],[SUB]])</f>
        <v>73</v>
      </c>
      <c r="AP177" s="108">
        <f>BS_CONTROLE[[#This Row],[KM - Inicio]]</f>
        <v>282</v>
      </c>
      <c r="AQ177" s="108">
        <f>BS_CONTROLE[[#This Row],[KM - Inicio]]</f>
        <v>282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IF(D177="","*",IFERROR(IF(ISODD(COUNT(AS177:AX1171)),"ERRO",SUM((AT177-AS177),(AV177-AU177),(AX177-AW177))),"ERRO"))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>V40</v>
      </c>
      <c r="B179" s="105"/>
      <c r="C179" s="138" t="str">
        <f>IF(BS_CONTROLE[[#This Row],[DATA]]="","",WEEKNUM(BS_CONTROLE[[#This Row],[DATA]]))</f>
        <v/>
      </c>
      <c r="D179" s="107" t="s">
        <v>552</v>
      </c>
      <c r="E179" s="163">
        <v>77</v>
      </c>
      <c r="F179" s="129" t="s">
        <v>489</v>
      </c>
      <c r="G179" s="146" t="str">
        <f>IF(D179="","*",VLOOKUP(F179,BS_ATIVIDADE[],3,FALSE))</f>
        <v>MECANIZAÇÃO - SOCADORA</v>
      </c>
      <c r="H179" s="109" t="s">
        <v>1097</v>
      </c>
      <c r="I179" s="109" t="s">
        <v>1097</v>
      </c>
      <c r="J179" s="108">
        <v>73</v>
      </c>
      <c r="K179" s="108">
        <v>264.35000000000002</v>
      </c>
      <c r="L179" s="108">
        <v>267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9" s="109">
        <v>0.5625</v>
      </c>
      <c r="P179" s="109">
        <v>8.3333333333333329E-2</v>
      </c>
      <c r="Q179" s="108">
        <v>1792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828</v>
      </c>
      <c r="W179" s="155" t="s">
        <v>829</v>
      </c>
      <c r="X179" s="107" t="s">
        <v>862</v>
      </c>
      <c r="Y179" s="132"/>
      <c r="Z179" s="107"/>
      <c r="AA179" s="108">
        <v>1</v>
      </c>
      <c r="AB179" s="106" t="s">
        <v>830</v>
      </c>
      <c r="AC179" s="156"/>
      <c r="AD179" s="110">
        <v>0.5</v>
      </c>
      <c r="AE179" s="108">
        <v>6240</v>
      </c>
      <c r="AF179" s="108" t="s">
        <v>384</v>
      </c>
      <c r="AG179" s="108" t="s">
        <v>384</v>
      </c>
      <c r="AH179" s="15"/>
      <c r="AI179" s="129" t="str">
        <f>IF(BS_CONTROLE[[#This Row],[Atividade]]=0, "-", BS_CONTROLE[[#This Row],[Atividade]])</f>
        <v>MECANIZAÇÃO - SOCADORA</v>
      </c>
      <c r="AJ179" s="9" t="str">
        <f>IF(BS_CONTROLE[[#This Row],[Atividade]]=0, "-", BS_CONTROLE[[#This Row],[Atividade]])</f>
        <v>MECANIZAÇÃO - SOCADORA</v>
      </c>
      <c r="AK179" s="31" t="str">
        <f>BS_CONTROLE[[#This Row],[Local - Partida]]</f>
        <v>ZECPAT2</v>
      </c>
      <c r="AL179" s="31" t="str">
        <f>BS_CONTROLE[[#This Row],[Local - Encerramento]]</f>
        <v>ZECPAT2</v>
      </c>
      <c r="AM179" s="108" t="str">
        <f>IF(BS_CONTROLE[[#This Row],[Entre - Estações]]=0, "-", BS_CONTROLE[[#This Row],[Entre - Estações]])</f>
        <v>ZEC-ZKY</v>
      </c>
      <c r="AN179" s="108" t="str">
        <f>IF(BS_CONTROLE[[#This Row],[SB]]=0, "-", BS_CONTROLE[[#This Row],[SB]])</f>
        <v>ZEC267</v>
      </c>
      <c r="AO179" s="108">
        <f>IF(BS_CONTROLE[[#This Row],[SUB]]=0, "-", BS_CONTROLE[[#This Row],[SUB]])</f>
        <v>73</v>
      </c>
      <c r="AP179" s="108">
        <f>BS_CONTROLE[[#This Row],[KM - Inicio]]</f>
        <v>264.35000000000002</v>
      </c>
      <c r="AQ179" s="108">
        <f>BS_CONTROLE[[#This Row],[KM - Inicio]]</f>
        <v>264.35000000000002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IF(D179="","*",IFERROR(IF(ISODD(COUNT(AS179:AX1173)),"ERRO",SUM((AT179-AS179),(AV179-AU179),(AX179-AW179))),"ERRO"))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>PEDRO (TP-696)</v>
      </c>
      <c r="B182" s="105"/>
      <c r="C182" s="138" t="str">
        <f>IF(BS_CONTROLE[[#This Row],[DATA]]="","",WEEKNUM(BS_CONTROLE[[#This Row],[DATA]]))</f>
        <v/>
      </c>
      <c r="D182" s="107" t="s">
        <v>705</v>
      </c>
      <c r="E182" s="163">
        <v>122</v>
      </c>
      <c r="F182" s="129" t="s">
        <v>566</v>
      </c>
      <c r="G182" s="146" t="str">
        <f>IF(D182="","*",VLOOKUP(F182,BS_ATIVIDADE[],3,FALSE))</f>
        <v>SOLDA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PDM - SOLDA</v>
      </c>
      <c r="AJ182" s="9" t="str">
        <f>IF(BS_CONTROLE[[#This Row],[Atividade]]=0, "-", BS_CONTROLE[[#This Row],[Atividade]])</f>
        <v>PDM - SOLDA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>
        <f>IF(D182="","*",IFERROR(IF(ISODD(COUNT(AS182:AX1176)),"ERRO",SUM((AT182-AS182),(AV182-AU182),(AX182-AW182))),"ERRO"))</f>
        <v>0</v>
      </c>
      <c r="AZ182" s="157"/>
      <c r="BA182" s="112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2" priority="54196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5 Z176 Y176:Y177 Y178:Z1029">
    <cfRule type="cellIs" dxfId="251" priority="11782" operator="equal">
      <formula>"NÃO"</formula>
    </cfRule>
    <cfRule type="cellIs" dxfId="250" priority="11783" operator="equal">
      <formula>"SIM"</formula>
    </cfRule>
  </conditionalFormatting>
  <conditionalFormatting sqref="AZ6:AZ1030">
    <cfRule type="expression" dxfId="249" priority="54238">
      <formula>#REF!=1</formula>
    </cfRule>
  </conditionalFormatting>
  <conditionalFormatting sqref="U6:U1030 BE6:BE1030 AY6:AY1030">
    <cfRule type="cellIs" dxfId="248" priority="54222" operator="equal">
      <formula>"ERRO"</formula>
    </cfRule>
  </conditionalFormatting>
  <conditionalFormatting sqref="BQ6:BQ1030">
    <cfRule type="cellIs" dxfId="247" priority="54217" operator="equal">
      <formula>"Produção e Intervalo"</formula>
    </cfRule>
    <cfRule type="cellIs" dxfId="246" priority="54218" operator="equal">
      <formula>"Aderente"</formula>
    </cfRule>
    <cfRule type="cellIs" dxfId="245" priority="54219" operator="equal">
      <formula>"Intervalo"</formula>
    </cfRule>
    <cfRule type="cellIs" dxfId="244" priority="54220" operator="equal">
      <formula>"Produção"</formula>
    </cfRule>
    <cfRule type="cellIs" dxfId="243" priority="54221" operator="equal">
      <formula>"ERRO"</formula>
    </cfRule>
  </conditionalFormatting>
  <conditionalFormatting sqref="BR6:BS1030">
    <cfRule type="cellIs" dxfId="242" priority="54199" operator="equal">
      <formula>"*"</formula>
    </cfRule>
    <cfRule type="cellIs" dxfId="241" priority="54200" operator="greaterThanOrEqual">
      <formula>1</formula>
    </cfRule>
    <cfRule type="cellIs" dxfId="240" priority="54201" operator="lessThan">
      <formula>1</formula>
    </cfRule>
  </conditionalFormatting>
  <conditionalFormatting sqref="Y8:Z13">
    <cfRule type="cellIs" dxfId="239" priority="325" operator="equal">
      <formula>"OPORTUNIDADE"</formula>
    </cfRule>
  </conditionalFormatting>
  <conditionalFormatting sqref="Y8:Z13">
    <cfRule type="cellIs" dxfId="238" priority="323" operator="equal">
      <formula>"NÃO"</formula>
    </cfRule>
    <cfRule type="cellIs" dxfId="237" priority="324" operator="equal">
      <formula>"SIM"</formula>
    </cfRule>
  </conditionalFormatting>
  <conditionalFormatting sqref="Y17:Z18">
    <cfRule type="cellIs" dxfId="236" priority="322" operator="equal">
      <formula>"OPORTUNIDADE"</formula>
    </cfRule>
  </conditionalFormatting>
  <conditionalFormatting sqref="Y17:Z18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BJ8:BJ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08" operator="equal">
      <formula>"OPORTUNIDADE"</formula>
    </cfRule>
  </conditionalFormatting>
  <conditionalFormatting sqref="Y19:Z19">
    <cfRule type="cellIs" dxfId="232" priority="306" operator="equal">
      <formula>"NÃO"</formula>
    </cfRule>
    <cfRule type="cellIs" dxfId="231" priority="307" operator="equal">
      <formula>"SIM"</formula>
    </cfRule>
  </conditionalFormatting>
  <conditionalFormatting sqref="Z29">
    <cfRule type="cellIs" dxfId="230" priority="305" operator="equal">
      <formula>"OPORTUNIDADE"</formula>
    </cfRule>
  </conditionalFormatting>
  <conditionalFormatting sqref="Z2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BP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296" operator="equal">
      <formula>"OPORTUNIDADE"</formula>
    </cfRule>
  </conditionalFormatting>
  <conditionalFormatting sqref="Y16">
    <cfRule type="cellIs" dxfId="226" priority="294" operator="equal">
      <formula>"NÃO"</formula>
    </cfRule>
    <cfRule type="cellIs" dxfId="225" priority="295" operator="equal">
      <formula>"SIM"</formula>
    </cfRule>
  </conditionalFormatting>
  <conditionalFormatting sqref="BK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79" operator="equal">
      <formula>"OPORTUNIDADE"</formula>
    </cfRule>
  </conditionalFormatting>
  <conditionalFormatting sqref="Z32:Z33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Y32:Y33">
    <cfRule type="cellIs" dxfId="221" priority="276" operator="equal">
      <formula>"OPORTUNIDADE"</formula>
    </cfRule>
  </conditionalFormatting>
  <conditionalFormatting sqref="Y32:Y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BK2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67" operator="equal">
      <formula>"OPORTUNIDADE"</formula>
    </cfRule>
  </conditionalFormatting>
  <conditionalFormatting sqref="Y40:Y46 Y34:Y38">
    <cfRule type="cellIs" dxfId="217" priority="265" operator="equal">
      <formula>"NÃO"</formula>
    </cfRule>
    <cfRule type="cellIs" dxfId="216" priority="266" operator="equal">
      <formula>"SIM"</formula>
    </cfRule>
  </conditionalFormatting>
  <conditionalFormatting sqref="BK1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56" operator="equal">
      <formula>"OPORTUNIDADE"</formula>
    </cfRule>
  </conditionalFormatting>
  <conditionalFormatting sqref="Z36:Z37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Z38:Z39">
    <cfRule type="cellIs" dxfId="212" priority="253" operator="equal">
      <formula>"OPORTUNIDADE"</formula>
    </cfRule>
  </conditionalFormatting>
  <conditionalFormatting sqref="Z38:Z39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46">
    <cfRule type="cellIs" dxfId="209" priority="250" operator="equal">
      <formula>"OPORTUNIDADE"</formula>
    </cfRule>
  </conditionalFormatting>
  <conditionalFormatting sqref="Z46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BP1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38" operator="equal">
      <formula>"OPORTUNIDADE"</formula>
    </cfRule>
  </conditionalFormatting>
  <conditionalFormatting sqref="Y29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39">
    <cfRule type="cellIs" dxfId="203" priority="235" operator="equal">
      <formula>"OPORTUNIDADE"</formula>
    </cfRule>
  </conditionalFormatting>
  <conditionalFormatting sqref="Y3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25" operator="equal">
      <formula>"OPORTUNIDADE"</formula>
    </cfRule>
  </conditionalFormatting>
  <conditionalFormatting sqref="Z49:Z50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196" operator="equal">
      <formula>"OPORTUNIDADE"</formula>
    </cfRule>
  </conditionalFormatting>
  <conditionalFormatting sqref="Z53">
    <cfRule type="cellIs" dxfId="196" priority="194" operator="equal">
      <formula>"NÃO"</formula>
    </cfRule>
    <cfRule type="cellIs" dxfId="195" priority="195" operator="equal">
      <formula>"SIM"</formula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4" operator="equal">
      <formula>"OPORTUNIDADE"</formula>
    </cfRule>
  </conditionalFormatting>
  <conditionalFormatting sqref="Z54:Z55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Z56">
    <cfRule type="cellIs" dxfId="191" priority="178" operator="equal">
      <formula>"OPORTUNIDADE"</formula>
    </cfRule>
  </conditionalFormatting>
  <conditionalFormatting sqref="Z56">
    <cfRule type="cellIs" dxfId="190" priority="176" operator="equal">
      <formula>"NÃO"</formula>
    </cfRule>
    <cfRule type="cellIs" dxfId="189" priority="177" operator="equal">
      <formula>"SIM"</formula>
    </cfRule>
  </conditionalFormatting>
  <conditionalFormatting sqref="Z63:Z65">
    <cfRule type="cellIs" dxfId="188" priority="169" operator="equal">
      <formula>"OPORTUNIDADE"</formula>
    </cfRule>
  </conditionalFormatting>
  <conditionalFormatting sqref="Z63:Z65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4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1" operator="equal">
      <formula>"OPORTUNIDADE"</formula>
    </cfRule>
  </conditionalFormatting>
  <conditionalFormatting sqref="Z70:Z71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72">
    <cfRule type="cellIs" dxfId="182" priority="122" operator="equal">
      <formula>"OPORTUNIDADE"</formula>
    </cfRule>
  </conditionalFormatting>
  <conditionalFormatting sqref="Z72">
    <cfRule type="cellIs" dxfId="181" priority="120" operator="equal">
      <formula>"NÃO"</formula>
    </cfRule>
    <cfRule type="cellIs" dxfId="180" priority="121" operator="equal">
      <formula>"SIM"</formula>
    </cfRule>
  </conditionalFormatting>
  <conditionalFormatting sqref="BK5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1" operator="equal">
      <formula>"OPORTUNIDADE"</formula>
    </cfRule>
  </conditionalFormatting>
  <conditionalFormatting sqref="Z76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6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2" operator="equal">
      <formula>"OPORTUNIDADE"</formula>
    </cfRule>
  </conditionalFormatting>
  <conditionalFormatting sqref="Z99:Z100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7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4" operator="equal">
      <formula>"OPORTUNIDADE"</formula>
    </cfRule>
  </conditionalFormatting>
  <conditionalFormatting sqref="Z87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K6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8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9">
      <iconSet showValue="0">
        <cfvo type="percent" val="0"/>
        <cfvo type="num" val="1"/>
        <cfvo type="num" val="1" gte="0"/>
      </iconSet>
    </cfRule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79" operator="equal">
      <formula>"OPORTUNIDADE"</formula>
    </cfRule>
  </conditionalFormatting>
  <conditionalFormatting sqref="Z9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1" operator="equal">
      <formula>"OPORTUNIDADE"</formula>
    </cfRule>
  </conditionalFormatting>
  <conditionalFormatting sqref="Z110">
    <cfRule type="cellIs" dxfId="166" priority="49" operator="equal">
      <formula>"NÃO"</formula>
    </cfRule>
    <cfRule type="cellIs" dxfId="165" priority="50" operator="equal">
      <formula>"SIM"</formula>
    </cfRule>
  </conditionalFormatting>
  <conditionalFormatting sqref="Z121">
    <cfRule type="cellIs" dxfId="164" priority="48" operator="equal">
      <formula>"OPORTUNIDADE"</formula>
    </cfRule>
  </conditionalFormatting>
  <conditionalFormatting sqref="Z121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10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35" operator="equal">
      <formula>"OPORTUNIDADE"</formula>
    </cfRule>
  </conditionalFormatting>
  <conditionalFormatting sqref="Z132">
    <cfRule type="cellIs" dxfId="160" priority="33" operator="equal">
      <formula>"NÃO"</formula>
    </cfRule>
    <cfRule type="cellIs" dxfId="159" priority="34" operator="equal">
      <formula>"SIM"</formula>
    </cfRule>
  </conditionalFormatting>
  <conditionalFormatting sqref="BK1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3" operator="equal">
      <formula>"OPORTUNIDADE"</formula>
    </cfRule>
  </conditionalFormatting>
  <conditionalFormatting sqref="Z151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77">
    <cfRule type="cellIs" dxfId="155" priority="3" operator="equal">
      <formula>"OPORTUNIDADE"</formula>
    </cfRule>
  </conditionalFormatting>
  <conditionalFormatting sqref="Z177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 E17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6 D178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1224</v>
      </c>
      <c r="C2" s="124" t="s">
        <v>755</v>
      </c>
      <c r="D2" s="79" t="s">
        <v>757</v>
      </c>
      <c r="E2" s="79" t="s">
        <v>1225</v>
      </c>
      <c r="F2" s="102" t="s">
        <v>1226</v>
      </c>
      <c r="G2" s="79" t="s">
        <v>1227</v>
      </c>
      <c r="H2" s="79" t="s">
        <v>1228</v>
      </c>
      <c r="I2" s="79" t="s">
        <v>1229</v>
      </c>
      <c r="J2" s="79" t="s">
        <v>1230</v>
      </c>
      <c r="K2" s="81" t="s">
        <v>1231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V97</v>
      </c>
      <c r="E164" s="97" t="str">
        <f>IF(SP_NORTE!H176="","*",SP_NORTE!H176)</f>
        <v>286ZZM</v>
      </c>
      <c r="F164" s="103" t="str">
        <f>IF(SP_NORTE!M176="","*",SP_NORTE!M176)</f>
        <v>ZZM-ZEB</v>
      </c>
      <c r="G164" s="98" t="str">
        <f>IF(SP_NORTE!I176="","*",SP_NORTE!I176)</f>
        <v xml:space="preserve">ZEC </v>
      </c>
      <c r="H164" s="98" t="str">
        <f>IF(SP_NORTE!AB176="","*",SP_NORTE!AB176)</f>
        <v>FIXO</v>
      </c>
      <c r="I164" s="98" t="str">
        <f>IF(SP_NORTE!AC176="","*",SP_NORTE!AC176)</f>
        <v>*</v>
      </c>
      <c r="J164" s="99">
        <f>IF(SP_NORTE!AA176="","*",SP_NORTE!AA176)</f>
        <v>1</v>
      </c>
      <c r="K164" s="100">
        <f>IF(SP_NORTE!AD176="","*",SP_NORTE!AD176)</f>
        <v>0.29166666666666669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V19</v>
      </c>
      <c r="E165" s="97" t="str">
        <f>IF(SP_NORTE!H177="","*",SP_NORTE!H177)</f>
        <v>ZDP2</v>
      </c>
      <c r="F165" s="103" t="str">
        <f>IF(SP_NORTE!M177="","*",SP_NORTE!M177)</f>
        <v>ZKY-ZZM</v>
      </c>
      <c r="G165" s="98" t="str">
        <f>IF(SP_NORTE!I177="","*",SP_NORTE!I177)</f>
        <v>ZDP</v>
      </c>
      <c r="H165" s="98" t="str">
        <f>IF(SP_NORTE!AB177="","*",SP_NORTE!AB177)</f>
        <v>FIXO</v>
      </c>
      <c r="I165" s="98" t="str">
        <f>IF(SP_NORTE!AC177="","*",SP_NORTE!AC177)</f>
        <v>*</v>
      </c>
      <c r="J165" s="99">
        <f>IF(SP_NORTE!AA177="","*",SP_NORTE!AA177)</f>
        <v>1</v>
      </c>
      <c r="K165" s="100">
        <f>IF(SP_NORTE!AD177="","*",SP_NORTE!AD177)</f>
        <v>0.29166666666666669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V40</v>
      </c>
      <c r="E167" s="97" t="str">
        <f>IF(SP_NORTE!H179="","*",SP_NORTE!H179)</f>
        <v>ZECPAT2</v>
      </c>
      <c r="F167" s="103" t="str">
        <f>IF(SP_NORTE!M179="","*",SP_NORTE!M179)</f>
        <v>ZEC-ZKY</v>
      </c>
      <c r="G167" s="98" t="str">
        <f>IF(SP_NORTE!I179="","*",SP_NORTE!I179)</f>
        <v>ZECPAT2</v>
      </c>
      <c r="H167" s="98" t="str">
        <f>IF(SP_NORTE!AB179="","*",SP_NORTE!AB179)</f>
        <v>FIXO</v>
      </c>
      <c r="I167" s="98" t="str">
        <f>IF(SP_NORTE!AC179="","*",SP_NORTE!AC179)</f>
        <v>*</v>
      </c>
      <c r="J167" s="99">
        <f>IF(SP_NORTE!AA179="","*",SP_NORTE!AA179)</f>
        <v>1</v>
      </c>
      <c r="K167" s="100">
        <f>IF(SP_NORTE!AD179="","*",SP_NORTE!AD179)</f>
        <v>0.5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PEDRO (TP-696)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1232</v>
      </c>
      <c r="V1" s="283"/>
      <c r="W1" s="283"/>
    </row>
    <row r="2" spans="1:23" ht="15" customHeight="1">
      <c r="A2" s="90" t="s">
        <v>1233</v>
      </c>
      <c r="B2" s="90" t="s">
        <v>1234</v>
      </c>
      <c r="C2" s="90" t="s">
        <v>380</v>
      </c>
      <c r="D2" s="91" t="s">
        <v>770</v>
      </c>
      <c r="E2" s="91" t="s">
        <v>4</v>
      </c>
      <c r="F2" s="91" t="s">
        <v>1235</v>
      </c>
      <c r="G2" s="91" t="s">
        <v>1236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1237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 t="str">
        <f>IF(SP_NORTE!B176="","*",SP_NORTE!B176)</f>
        <v>*</v>
      </c>
      <c r="G173" s="149" t="str">
        <f>IF(SP_NORTE!D176="","*",SP_NORTE!D176)</f>
        <v>V97</v>
      </c>
      <c r="H173" s="149" t="str">
        <f>IF(SP_NORTE!F176="","*",SP_NORTE!F176)</f>
        <v>DETECÇÃO - ULTRASSOM - SPERRY</v>
      </c>
      <c r="I173" s="149" t="str">
        <f>IF(SP_NORTE!H176="","*",SP_NORTE!H176)</f>
        <v>286ZZM</v>
      </c>
      <c r="J173" s="149" t="str">
        <f>IF(SP_NORTE!I176="","*",SP_NORTE!I176)</f>
        <v xml:space="preserve">ZEC </v>
      </c>
      <c r="K173" s="142" t="str">
        <f>IF(SP_NORTE!M176="","*",SP_NORTE!M176)</f>
        <v>ZZM-ZEB</v>
      </c>
      <c r="L173" s="142" t="str">
        <f>IF(SP_NORTE!N176="","*",SP_NORTE!N176)</f>
        <v>ZZMZEB</v>
      </c>
      <c r="M173" s="143">
        <f>IF(SP_NORTE!J176="","*",SP_NORTE!J176)</f>
        <v>73</v>
      </c>
      <c r="N173" s="148">
        <f>IF(SP_NORTE!K176="","*",SP_NORTE!K176)</f>
        <v>287.2</v>
      </c>
      <c r="O173" s="148" t="str">
        <f>IF(SP_NORTE!L176="","*",SP_NORTE!L176)</f>
        <v>-</v>
      </c>
      <c r="P173" s="147">
        <f>IF(SP_NORTE!O176="","*",SP_NORTE!O176)</f>
        <v>0.35416666666666669</v>
      </c>
      <c r="Q173" s="147">
        <f>IF(SP_NORTE!P176="","*",SP_NORTE!P176)</f>
        <v>4.1666666666666664E-2</v>
      </c>
      <c r="R173" s="149" t="str">
        <f>IF(SP_NORTE!Q176="","*",CONCATENATE(SP_NORTE!Q176," ",SP_NORTE!R176))</f>
        <v>27 KM</v>
      </c>
      <c r="S173" s="149" t="str">
        <f>IF(SP_NORTE!V176="","*",SP_NORTE!V176)</f>
        <v>Savio</v>
      </c>
      <c r="T173" s="149" t="str">
        <f>IF(SP_NORTE!W176="","*",SP_NORTE!W176)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Oportunidade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 t="str">
        <f>IF(SP_NORTE!B177="","*",SP_NORTE!B177)</f>
        <v>*</v>
      </c>
      <c r="G174" s="149" t="str">
        <f>IF(SP_NORTE!D177="","*",SP_NORTE!D177)</f>
        <v>V19</v>
      </c>
      <c r="H174" s="149" t="str">
        <f>IF(SP_NORTE!F177="","*",SP_NORTE!F177)</f>
        <v>VARRIÇÃO</v>
      </c>
      <c r="I174" s="149" t="str">
        <f>IF(SP_NORTE!H177="","*",SP_NORTE!H177)</f>
        <v>ZDP2</v>
      </c>
      <c r="J174" s="149" t="str">
        <f>IF(SP_NORTE!I177="","*",SP_NORTE!I177)</f>
        <v>ZDP</v>
      </c>
      <c r="K174" s="142" t="str">
        <f>IF(SP_NORTE!M177="","*",SP_NORTE!M177)</f>
        <v>ZKY-ZZM</v>
      </c>
      <c r="L174" s="142">
        <f>IF(SP_NORTE!N177="","*",SP_NORTE!N177)</f>
        <v>282286</v>
      </c>
      <c r="M174" s="143">
        <f>IF(SP_NORTE!J177="","*",SP_NORTE!J177)</f>
        <v>73</v>
      </c>
      <c r="N174" s="148">
        <f>IF(SP_NORTE!K177="","*",SP_NORTE!K177)</f>
        <v>282</v>
      </c>
      <c r="O174" s="148">
        <f>IF(SP_NORTE!L177="","*",SP_NORTE!L177)</f>
        <v>288.60000000000002</v>
      </c>
      <c r="P174" s="147">
        <f>IF(SP_NORTE!O177="","*",SP_NORTE!O177)</f>
        <v>0.375</v>
      </c>
      <c r="Q174" s="147">
        <f>IF(SP_NORTE!P177="","*",SP_NORTE!P177)</f>
        <v>6.25E-2</v>
      </c>
      <c r="R174" s="149" t="str">
        <f>IF(SP_NORTE!Q177="","*",CONCATENATE(SP_NORTE!Q177," ",SP_NORTE!R177))</f>
        <v>800 M</v>
      </c>
      <c r="S174" s="149" t="str">
        <f>IF(SP_NORTE!V177="","*",SP_NORTE!V177)</f>
        <v>Antonioni</v>
      </c>
      <c r="T174" s="149" t="str">
        <f>IF(SP_NORTE!W177="","*",SP_NORTE!W177)</f>
        <v>Varrição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Contrato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TMI-ZEB</v>
      </c>
      <c r="F176" s="149" t="str">
        <f>IF(SP_NORTE!B179="","*",SP_NORTE!B179)</f>
        <v>*</v>
      </c>
      <c r="G176" s="149" t="str">
        <f>IF(SP_NORTE!D179="","*",SP_NORTE!D179)</f>
        <v>V40</v>
      </c>
      <c r="H176" s="149" t="str">
        <f>IF(SP_NORTE!F179="","*",SP_NORTE!F179)</f>
        <v>MECANIZAÇÃO - SOCADORA</v>
      </c>
      <c r="I176" s="149" t="str">
        <f>IF(SP_NORTE!H179="","*",SP_NORTE!H179)</f>
        <v>ZECPAT2</v>
      </c>
      <c r="J176" s="149" t="str">
        <f>IF(SP_NORTE!I179="","*",SP_NORTE!I179)</f>
        <v>ZECPAT2</v>
      </c>
      <c r="K176" s="142" t="str">
        <f>IF(SP_NORTE!M179="","*",SP_NORTE!M179)</f>
        <v>ZEC-ZKY</v>
      </c>
      <c r="L176" s="142" t="str">
        <f>IF(SP_NORTE!N179="","*",SP_NORTE!N179)</f>
        <v>ZEC267</v>
      </c>
      <c r="M176" s="143">
        <f>IF(SP_NORTE!J179="","*",SP_NORTE!J179)</f>
        <v>73</v>
      </c>
      <c r="N176" s="148">
        <f>IF(SP_NORTE!K179="","*",SP_NORTE!K179)</f>
        <v>264.35000000000002</v>
      </c>
      <c r="O176" s="148">
        <f>IF(SP_NORTE!L179="","*",SP_NORTE!L179)</f>
        <v>267</v>
      </c>
      <c r="P176" s="147">
        <f>IF(SP_NORTE!O179="","*",SP_NORTE!O179)</f>
        <v>0.5625</v>
      </c>
      <c r="Q176" s="147">
        <f>IF(SP_NORTE!P179="","*",SP_NORTE!P179)</f>
        <v>8.3333333333333329E-2</v>
      </c>
      <c r="R176" s="149" t="str">
        <f>IF(SP_NORTE!Q179="","*",CONCATENATE(SP_NORTE!Q179," ",SP_NORTE!R179))</f>
        <v>1792 M</v>
      </c>
      <c r="S176" s="149" t="str">
        <f>IF(SP_NORTE!V179="","*",SP_NORTE!V179)</f>
        <v>Antonioni</v>
      </c>
      <c r="T176" s="149" t="str">
        <f>IF(SP_NORTE!W179="","*",SP_NORTE!W179)</f>
        <v>Socaria mecanizada</v>
      </c>
      <c r="U176" s="140">
        <f ca="1">_xlfn.XLOOKUP(G176&amp;$U$2,BS_CONTROLE[CHAVE],BS_CONTROLE[Quantidade_11],"-")</f>
        <v>1350</v>
      </c>
      <c r="V176" s="140">
        <f ca="1">_xlfn.XLOOKUP(G176&amp;$V$2,BS_CONTROLE[CHAVE],BS_CONTROLE[Quantidade_11],"-")</f>
        <v>0</v>
      </c>
      <c r="W176" s="140">
        <f ca="1">_xlfn.XLOOKUP(G176&amp;$W$2,BS_CONTROLE[CHAVE],BS_CONTROLE[Quantidade_11],"-")</f>
        <v>0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PEDRO (TP-696)</v>
      </c>
      <c r="H179" s="149" t="str">
        <f>IF(SP_NORTE!F182="","*",SP_NORTE!F182)</f>
        <v>PDM - SOLDA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1239</v>
      </c>
      <c r="D5" s="285"/>
      <c r="E5" s="285"/>
      <c r="F5" s="285"/>
      <c r="G5" s="285"/>
      <c r="H5" s="285"/>
      <c r="I5" s="285"/>
      <c r="J5" s="286"/>
      <c r="K5" s="287" t="s">
        <v>1240</v>
      </c>
      <c r="L5" s="288"/>
      <c r="M5" s="288"/>
      <c r="N5" s="288"/>
      <c r="O5" s="289" t="s">
        <v>1241</v>
      </c>
      <c r="P5" s="290"/>
    </row>
    <row r="6" spans="1:16" s="77" customFormat="1" ht="15" customHeight="1">
      <c r="A6" s="69" t="s">
        <v>1235</v>
      </c>
      <c r="B6" s="78" t="s">
        <v>1234</v>
      </c>
      <c r="C6" s="79" t="s">
        <v>770</v>
      </c>
      <c r="D6" s="80" t="s">
        <v>771</v>
      </c>
      <c r="E6" s="79" t="s">
        <v>1242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1243</v>
      </c>
      <c r="M6" s="83" t="s">
        <v>402</v>
      </c>
      <c r="N6" s="84" t="s">
        <v>765</v>
      </c>
      <c r="O6" s="160" t="s">
        <v>808</v>
      </c>
      <c r="P6" s="136" t="s">
        <v>1244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1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Oportunidade</v>
      </c>
      <c r="C148" s="86" t="str">
        <f>IF(SP_NORTE!S176="","*",SP_NORTE!S176)</f>
        <v>SP NORTE</v>
      </c>
      <c r="D148" s="86" t="str">
        <f>IF(SP_NORTE!T176="","*",SP_NORTE!T176)</f>
        <v>TMI-ZEB</v>
      </c>
      <c r="E148" s="86" t="str">
        <f>IF(SP_NORTE!D176="","*",SP_NORTE!D176)</f>
        <v>V97</v>
      </c>
      <c r="F148" s="86" t="str">
        <f>IF(SP_NORTE!H176="","*",SP_NORTE!H176)</f>
        <v>286ZZM</v>
      </c>
      <c r="G148" s="86" t="str">
        <f>IF(SP_NORTE!M176="","*",SP_NORTE!M176)</f>
        <v>ZZM-ZEB</v>
      </c>
      <c r="H148" s="119">
        <f>IF(SP_NORTE!K176="","*",SP_NORTE!K176)</f>
        <v>287.2</v>
      </c>
      <c r="I148" s="116">
        <f>IF(SP_NORTE!O176="","*",SP_NORTE!O176)</f>
        <v>0.35416666666666669</v>
      </c>
      <c r="J148" s="116">
        <f>IF(SP_NORTE!P176="","*",SP_NORTE!P176)</f>
        <v>4.1666666666666664E-2</v>
      </c>
      <c r="K148" s="86" t="str">
        <f>IF(SP_NORTE!AK176="","*",SP_NORTE!AK176)</f>
        <v>286ZZM</v>
      </c>
      <c r="L148" s="86" t="str">
        <f>IF(SP_NORTE!AM176="","*",SP_NORTE!AM176)</f>
        <v>ZZM-ZEB</v>
      </c>
      <c r="M148" s="86">
        <f>IF(SP_NORTE!AP176="","*",SP_NORTE!AP176)</f>
        <v>287.2</v>
      </c>
      <c r="N148" s="86" t="str">
        <f>IF(SP_NORTE!AM176="","*",SP_NORTE!AM176)</f>
        <v>ZZM-ZEB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Oportunidade</v>
      </c>
      <c r="C149" s="86" t="str">
        <f>IF(SP_NORTE!S177="","*",SP_NORTE!S177)</f>
        <v>SP NORTE</v>
      </c>
      <c r="D149" s="86" t="str">
        <f>IF(SP_NORTE!T177="","*",SP_NORTE!T177)</f>
        <v>TMI-ZEB</v>
      </c>
      <c r="E149" s="86" t="str">
        <f>IF(SP_NORTE!D177="","*",SP_NORTE!D177)</f>
        <v>V19</v>
      </c>
      <c r="F149" s="86" t="str">
        <f>IF(SP_NORTE!H177="","*",SP_NORTE!H177)</f>
        <v>ZDP2</v>
      </c>
      <c r="G149" s="86" t="str">
        <f>IF(SP_NORTE!M177="","*",SP_NORTE!M177)</f>
        <v>ZKY-ZZM</v>
      </c>
      <c r="H149" s="119">
        <f>IF(SP_NORTE!K177="","*",SP_NORTE!K177)</f>
        <v>282</v>
      </c>
      <c r="I149" s="116">
        <f>IF(SP_NORTE!O177="","*",SP_NORTE!O177)</f>
        <v>0.375</v>
      </c>
      <c r="J149" s="116">
        <f>IF(SP_NORTE!P177="","*",SP_NORTE!P177)</f>
        <v>6.25E-2</v>
      </c>
      <c r="K149" s="86" t="str">
        <f>IF(SP_NORTE!AK177="","*",SP_NORTE!AK177)</f>
        <v>ZDP2</v>
      </c>
      <c r="L149" s="86" t="str">
        <f>IF(SP_NORTE!AM177="","*",SP_NORTE!AM177)</f>
        <v>ZKY-ZZM</v>
      </c>
      <c r="M149" s="86">
        <f>IF(SP_NORTE!AP177="","*",SP_NORTE!AP177)</f>
        <v>282</v>
      </c>
      <c r="N149" s="86" t="str">
        <f>IF(SP_NORTE!AM177="","*",SP_NORTE!AM177)</f>
        <v>ZKY-ZZM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Contrato</v>
      </c>
      <c r="C151" s="86" t="str">
        <f>IF(SP_NORTE!S179="","*",SP_NORTE!S179)</f>
        <v>SP NORTE</v>
      </c>
      <c r="D151" s="86" t="str">
        <f>IF(SP_NORTE!T179="","*",SP_NORTE!T179)</f>
        <v>TMI-ZEB</v>
      </c>
      <c r="E151" s="86" t="str">
        <f>IF(SP_NORTE!D179="","*",SP_NORTE!D179)</f>
        <v>V40</v>
      </c>
      <c r="F151" s="86" t="str">
        <f>IF(SP_NORTE!H179="","*",SP_NORTE!H179)</f>
        <v>ZECPAT2</v>
      </c>
      <c r="G151" s="86" t="str">
        <f>IF(SP_NORTE!M179="","*",SP_NORTE!M179)</f>
        <v>ZEC-ZKY</v>
      </c>
      <c r="H151" s="119">
        <f>IF(SP_NORTE!K179="","*",SP_NORTE!K179)</f>
        <v>264.35000000000002</v>
      </c>
      <c r="I151" s="116">
        <f>IF(SP_NORTE!O179="","*",SP_NORTE!O179)</f>
        <v>0.5625</v>
      </c>
      <c r="J151" s="116">
        <f>IF(SP_NORTE!P179="","*",SP_NORTE!P179)</f>
        <v>8.3333333333333329E-2</v>
      </c>
      <c r="K151" s="86" t="str">
        <f>IF(SP_NORTE!AK179="","*",SP_NORTE!AK179)</f>
        <v>ZECPAT2</v>
      </c>
      <c r="L151" s="86" t="str">
        <f>IF(SP_NORTE!AM179="","*",SP_NORTE!AM179)</f>
        <v>ZEC-ZKY</v>
      </c>
      <c r="M151" s="86">
        <f>IF(SP_NORTE!AP179="","*",SP_NORTE!AP179)</f>
        <v>264.35000000000002</v>
      </c>
      <c r="N151" s="86" t="str">
        <f>IF(SP_NORTE!AM179="","*",SP_NORTE!AM179)</f>
        <v>ZEC-ZKY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PEDRO (TP-696)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1245</v>
      </c>
      <c r="C3" s="206" t="s">
        <v>1246</v>
      </c>
      <c r="D3" s="206" t="s">
        <v>1247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1248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1249</v>
      </c>
      <c r="E3" s="167" t="s">
        <v>1250</v>
      </c>
      <c r="F3" s="167" t="s">
        <v>1251</v>
      </c>
      <c r="G3" s="167" t="s">
        <v>1252</v>
      </c>
      <c r="H3" s="167" t="s">
        <v>1253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1254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1255</v>
      </c>
      <c r="C4" s="164" t="s">
        <v>1256</v>
      </c>
      <c r="D4" s="164" t="s">
        <v>1257</v>
      </c>
      <c r="E4" s="164" t="s">
        <v>1258</v>
      </c>
      <c r="F4" s="164" t="s">
        <v>4</v>
      </c>
      <c r="G4" s="164" t="s">
        <v>1259</v>
      </c>
    </row>
    <row r="5" spans="2:7">
      <c r="B5" s="165" t="s">
        <v>1260</v>
      </c>
      <c r="C5" s="165">
        <v>257068</v>
      </c>
      <c r="D5" s="165" t="s">
        <v>1261</v>
      </c>
      <c r="E5" s="165" t="s">
        <v>1262</v>
      </c>
      <c r="F5" s="165" t="s">
        <v>1262</v>
      </c>
      <c r="G5" s="166">
        <v>46296</v>
      </c>
    </row>
    <row r="6" spans="2:7">
      <c r="B6" s="165" t="s">
        <v>1263</v>
      </c>
      <c r="C6" s="165" t="s">
        <v>384</v>
      </c>
      <c r="D6" s="165" t="s">
        <v>384</v>
      </c>
      <c r="E6" s="165" t="s">
        <v>384</v>
      </c>
      <c r="F6" s="165" t="s">
        <v>1264</v>
      </c>
      <c r="G6" s="166" t="s">
        <v>384</v>
      </c>
    </row>
    <row r="7" spans="2:7">
      <c r="B7" s="165" t="s">
        <v>1265</v>
      </c>
      <c r="C7" s="165">
        <v>257472</v>
      </c>
      <c r="D7" s="165" t="s">
        <v>1266</v>
      </c>
      <c r="E7" s="165" t="s">
        <v>1267</v>
      </c>
      <c r="F7" s="165" t="s">
        <v>1267</v>
      </c>
      <c r="G7" s="166">
        <v>45992</v>
      </c>
    </row>
    <row r="8" spans="2:7">
      <c r="B8" s="165" t="s">
        <v>1268</v>
      </c>
      <c r="C8" s="165">
        <v>260307</v>
      </c>
      <c r="D8" s="165" t="s">
        <v>1269</v>
      </c>
      <c r="E8" s="165" t="s">
        <v>1270</v>
      </c>
      <c r="F8" s="165" t="s">
        <v>1267</v>
      </c>
      <c r="G8" s="166">
        <v>46082</v>
      </c>
    </row>
    <row r="9" spans="2:7">
      <c r="B9" s="165" t="s">
        <v>1271</v>
      </c>
      <c r="C9" s="165">
        <v>333033</v>
      </c>
      <c r="D9" s="165" t="s">
        <v>1272</v>
      </c>
      <c r="E9" s="165" t="s">
        <v>1264</v>
      </c>
      <c r="F9" s="165" t="s">
        <v>1273</v>
      </c>
      <c r="G9" s="165" t="s">
        <v>384</v>
      </c>
    </row>
    <row r="10" spans="2:7">
      <c r="B10" s="165" t="s">
        <v>1274</v>
      </c>
      <c r="C10" s="165">
        <v>263576</v>
      </c>
      <c r="D10" s="165"/>
      <c r="E10" s="165" t="s">
        <v>1264</v>
      </c>
      <c r="F10" s="165" t="s">
        <v>1273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1275</v>
      </c>
      <c r="C1" s="25" t="s">
        <v>831</v>
      </c>
      <c r="E1" s="25" t="s">
        <v>1238</v>
      </c>
      <c r="G1" s="25" t="s">
        <v>1276</v>
      </c>
      <c r="H1" s="27"/>
      <c r="I1" s="25" t="s">
        <v>1277</v>
      </c>
      <c r="J1" s="27"/>
      <c r="K1" s="25" t="s">
        <v>1278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1280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1281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1282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1283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1284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1286</v>
      </c>
      <c r="D13" s="4" t="s">
        <v>964</v>
      </c>
      <c r="E13" s="4" t="s">
        <v>1287</v>
      </c>
      <c r="F13" s="4" t="s">
        <v>1288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1289</v>
      </c>
      <c r="N13" s="4" t="s">
        <v>1290</v>
      </c>
      <c r="O13" s="4" t="s">
        <v>1291</v>
      </c>
      <c r="P13" s="4" t="s">
        <v>827</v>
      </c>
      <c r="Q13" s="4" t="s">
        <v>1292</v>
      </c>
      <c r="R13" s="4" t="s">
        <v>994</v>
      </c>
      <c r="S13" s="4" t="s">
        <v>1192</v>
      </c>
      <c r="T13" s="4" t="s">
        <v>1293</v>
      </c>
      <c r="U13" s="4" t="s">
        <v>1294</v>
      </c>
      <c r="V13" s="32" t="s">
        <v>1295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1296</v>
      </c>
      <c r="C14" s="34" t="s">
        <v>1297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1299</v>
      </c>
      <c r="R14" s="34" t="s">
        <v>995</v>
      </c>
      <c r="S14" s="34" t="s">
        <v>965</v>
      </c>
      <c r="T14" s="34" t="s">
        <v>965</v>
      </c>
      <c r="U14" s="34" t="s">
        <v>1294</v>
      </c>
      <c r="V14" s="35" t="s">
        <v>1295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1300</v>
      </c>
      <c r="B15" s="34" t="s">
        <v>1028</v>
      </c>
      <c r="C15" s="34" t="str">
        <f>""</f>
        <v/>
      </c>
      <c r="D15" s="34"/>
      <c r="E15" s="34"/>
      <c r="F15" s="34"/>
      <c r="G15" s="34" t="s">
        <v>1301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1236</v>
      </c>
      <c r="T15" s="34" t="s">
        <v>1236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1302</v>
      </c>
      <c r="L16" s="34"/>
      <c r="M16" s="34"/>
      <c r="N16" s="34"/>
      <c r="O16" s="34"/>
      <c r="P16" s="34"/>
      <c r="Q16" s="34"/>
      <c r="R16" s="34" t="s">
        <v>1303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1304</v>
      </c>
      <c r="B28" s="30" t="s">
        <v>1305</v>
      </c>
      <c r="C28" s="30" t="s">
        <v>1306</v>
      </c>
      <c r="D28" s="30" t="s">
        <v>1307</v>
      </c>
      <c r="E28" s="30" t="s">
        <v>1308</v>
      </c>
      <c r="F28" s="30" t="s">
        <v>1309</v>
      </c>
      <c r="G28" s="30" t="s">
        <v>1310</v>
      </c>
      <c r="H28" s="30" t="s">
        <v>1311</v>
      </c>
      <c r="I28" s="30" t="s">
        <v>1312</v>
      </c>
      <c r="J28" s="30" t="s">
        <v>1313</v>
      </c>
      <c r="K28" s="30" t="s">
        <v>1314</v>
      </c>
      <c r="L28" s="30" t="s">
        <v>1315</v>
      </c>
      <c r="M28" s="30" t="s">
        <v>1316</v>
      </c>
      <c r="N28" s="30" t="s">
        <v>1317</v>
      </c>
      <c r="O28" s="30" t="s">
        <v>1318</v>
      </c>
      <c r="P28" s="30" t="s">
        <v>1319</v>
      </c>
      <c r="Q28" s="30" t="s">
        <v>1320</v>
      </c>
      <c r="R28" s="30" t="s">
        <v>1321</v>
      </c>
      <c r="S28" s="30" t="s">
        <v>1322</v>
      </c>
      <c r="T28" s="30" t="s">
        <v>1323</v>
      </c>
      <c r="U28" s="30" t="s">
        <v>1324</v>
      </c>
      <c r="V28" s="30" t="s">
        <v>1325</v>
      </c>
      <c r="W28" s="30" t="s">
        <v>1326</v>
      </c>
      <c r="X28" s="30" t="s">
        <v>1327</v>
      </c>
      <c r="Y28" s="30" t="s">
        <v>1328</v>
      </c>
      <c r="Z28" s="30" t="s">
        <v>1329</v>
      </c>
      <c r="AA28" s="30" t="s">
        <v>1330</v>
      </c>
      <c r="AB28" s="30" t="s">
        <v>1331</v>
      </c>
      <c r="AC28" s="30" t="s">
        <v>1332</v>
      </c>
      <c r="AD28" s="30" t="s">
        <v>1333</v>
      </c>
      <c r="AE28" s="30" t="s">
        <v>1334</v>
      </c>
      <c r="AF28" s="30" t="s">
        <v>1335</v>
      </c>
      <c r="AG28" s="30" t="s">
        <v>1336</v>
      </c>
      <c r="AH28" s="30" t="s">
        <v>1337</v>
      </c>
      <c r="AI28" s="30" t="s">
        <v>1338</v>
      </c>
      <c r="AJ28" s="30" t="s">
        <v>1339</v>
      </c>
      <c r="AK28" s="30" t="s">
        <v>1340</v>
      </c>
      <c r="AL28" s="30" t="s">
        <v>1341</v>
      </c>
      <c r="AM28" s="30" t="s">
        <v>1342</v>
      </c>
      <c r="AN28" s="36" t="s">
        <v>1343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1344</v>
      </c>
      <c r="C29" s="34" t="s">
        <v>1345</v>
      </c>
      <c r="D29" s="34" t="s">
        <v>1007</v>
      </c>
      <c r="E29" s="34" t="s">
        <v>1028</v>
      </c>
      <c r="F29" s="34" t="s">
        <v>1346</v>
      </c>
      <c r="G29" s="34" t="s">
        <v>966</v>
      </c>
      <c r="H29" s="34" t="s">
        <v>1347</v>
      </c>
      <c r="I29" s="34" t="s">
        <v>880</v>
      </c>
      <c r="J29" s="34" t="s">
        <v>1008</v>
      </c>
      <c r="K29" s="34" t="s">
        <v>1008</v>
      </c>
      <c r="L29" s="34" t="s">
        <v>1348</v>
      </c>
      <c r="M29" s="34" t="s">
        <v>931</v>
      </c>
      <c r="N29" s="34" t="s">
        <v>1349</v>
      </c>
      <c r="O29" s="34" t="s">
        <v>1350</v>
      </c>
      <c r="P29" s="34" t="s">
        <v>1351</v>
      </c>
      <c r="Q29" s="34" t="s">
        <v>1352</v>
      </c>
      <c r="R29" s="34" t="s">
        <v>1353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1354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1355</v>
      </c>
      <c r="AD29" s="34" t="s">
        <v>1356</v>
      </c>
      <c r="AE29" s="34" t="s">
        <v>996</v>
      </c>
      <c r="AF29" s="34" t="s">
        <v>1067</v>
      </c>
      <c r="AG29" s="34" t="s">
        <v>1303</v>
      </c>
      <c r="AH29" s="34" t="s">
        <v>1357</v>
      </c>
      <c r="AI29" s="34" t="s">
        <v>1358</v>
      </c>
      <c r="AJ29" s="34" t="s">
        <v>1008</v>
      </c>
      <c r="AK29" s="34" t="s">
        <v>1358</v>
      </c>
      <c r="AL29" s="34" t="s">
        <v>1008</v>
      </c>
      <c r="AM29" s="34" t="s">
        <v>1294</v>
      </c>
      <c r="AN29" s="35" t="s">
        <v>1295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1301</v>
      </c>
      <c r="E30" s="34"/>
      <c r="F30" s="34" t="s">
        <v>1359</v>
      </c>
      <c r="G30" s="34" t="s">
        <v>1360</v>
      </c>
      <c r="H30" s="34" t="s">
        <v>1361</v>
      </c>
      <c r="I30" s="34" t="s">
        <v>1362</v>
      </c>
      <c r="J30" s="34"/>
      <c r="K30" s="34"/>
      <c r="L30" s="34" t="s">
        <v>1363</v>
      </c>
      <c r="M30" s="34" t="s">
        <v>874</v>
      </c>
      <c r="N30" s="34" t="s">
        <v>880</v>
      </c>
      <c r="O30" s="34" t="s">
        <v>946</v>
      </c>
      <c r="P30" s="34" t="s">
        <v>1364</v>
      </c>
      <c r="Q30" s="34" t="s">
        <v>856</v>
      </c>
      <c r="R30" s="34"/>
      <c r="S30" s="34" t="s">
        <v>1352</v>
      </c>
      <c r="T30" s="34" t="s">
        <v>1365</v>
      </c>
      <c r="U30" s="34" t="s">
        <v>880</v>
      </c>
      <c r="V30" s="34" t="s">
        <v>1365</v>
      </c>
      <c r="W30" s="34" t="s">
        <v>880</v>
      </c>
      <c r="X30" s="34" t="s">
        <v>1365</v>
      </c>
      <c r="Y30" s="34" t="s">
        <v>880</v>
      </c>
      <c r="Z30" s="34" t="s">
        <v>1365</v>
      </c>
      <c r="AA30" s="34" t="s">
        <v>880</v>
      </c>
      <c r="AB30" s="34"/>
      <c r="AC30" s="34"/>
      <c r="AD30" s="34"/>
      <c r="AE30" s="34" t="s">
        <v>1366</v>
      </c>
      <c r="AF30" s="34"/>
      <c r="AG30" s="34"/>
      <c r="AH30" s="34"/>
      <c r="AI30" s="34" t="s">
        <v>1193</v>
      </c>
      <c r="AJ30" s="34" t="s">
        <v>1367</v>
      </c>
      <c r="AK30" s="34" t="s">
        <v>1193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1368</v>
      </c>
      <c r="E31" s="34"/>
      <c r="F31" s="34"/>
      <c r="G31" s="34"/>
      <c r="H31" s="34"/>
      <c r="I31" s="34"/>
      <c r="J31" s="34"/>
      <c r="K31" s="34"/>
      <c r="L31" s="34" t="s">
        <v>1369</v>
      </c>
      <c r="M31" s="34" t="s">
        <v>1370</v>
      </c>
      <c r="N31" s="34" t="s">
        <v>923</v>
      </c>
      <c r="O31" s="34" t="s">
        <v>1371</v>
      </c>
      <c r="P31" s="34" t="s">
        <v>912</v>
      </c>
      <c r="Q31" s="34" t="s">
        <v>1372</v>
      </c>
      <c r="R31" s="34"/>
      <c r="S31" s="34" t="s">
        <v>856</v>
      </c>
      <c r="T31" s="34"/>
      <c r="U31" s="34" t="s">
        <v>1373</v>
      </c>
      <c r="V31" s="34"/>
      <c r="W31" s="34" t="s">
        <v>1373</v>
      </c>
      <c r="X31" s="34"/>
      <c r="Y31" s="34" t="s">
        <v>1373</v>
      </c>
      <c r="Z31" s="34"/>
      <c r="AA31" s="34" t="s">
        <v>1373</v>
      </c>
      <c r="AB31" s="34"/>
      <c r="AC31" s="34"/>
      <c r="AD31" s="34"/>
      <c r="AE31" s="34" t="s">
        <v>1374</v>
      </c>
      <c r="AF31" s="34"/>
      <c r="AG31" s="34"/>
      <c r="AH31" s="34"/>
      <c r="AI31" s="34" t="s">
        <v>1375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1377</v>
      </c>
      <c r="R32" s="34"/>
      <c r="S32" s="34" t="s">
        <v>1372</v>
      </c>
      <c r="T32" s="34"/>
      <c r="U32" s="34" t="s">
        <v>1378</v>
      </c>
      <c r="V32" s="34"/>
      <c r="W32" s="34" t="s">
        <v>1378</v>
      </c>
      <c r="X32" s="34"/>
      <c r="Y32" s="34" t="s">
        <v>1378</v>
      </c>
      <c r="Z32" s="34"/>
      <c r="AA32" s="34" t="s">
        <v>1378</v>
      </c>
      <c r="AB32" s="34"/>
      <c r="AC32" s="34"/>
      <c r="AD32" s="34"/>
      <c r="AE32" s="34"/>
      <c r="AF32" s="34"/>
      <c r="AG32" s="34"/>
      <c r="AH32" s="34"/>
      <c r="AI32" s="34" t="s">
        <v>1369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1379</v>
      </c>
      <c r="E33" s="34"/>
      <c r="F33" s="34"/>
      <c r="G33" s="34"/>
      <c r="H33" s="34"/>
      <c r="I33" s="34"/>
      <c r="J33" s="34"/>
      <c r="K33" s="34"/>
      <c r="L33" s="34" t="s">
        <v>1380</v>
      </c>
      <c r="M33" s="34"/>
      <c r="N33" s="34"/>
      <c r="O33" s="34"/>
      <c r="P33" s="34"/>
      <c r="Q33" s="34" t="s">
        <v>925</v>
      </c>
      <c r="R33" s="34"/>
      <c r="S33" s="34" t="s">
        <v>1377</v>
      </c>
      <c r="T33" s="34"/>
      <c r="U33" s="34" t="s">
        <v>1381</v>
      </c>
      <c r="V33" s="34"/>
      <c r="W33" s="34" t="s">
        <v>1381</v>
      </c>
      <c r="X33" s="34"/>
      <c r="Y33" s="34" t="s">
        <v>1381</v>
      </c>
      <c r="Z33" s="34"/>
      <c r="AA33" s="34" t="s">
        <v>1381</v>
      </c>
      <c r="AB33" s="34"/>
      <c r="AC33" s="34"/>
      <c r="AD33" s="34"/>
      <c r="AE33" s="34"/>
      <c r="AF33" s="34"/>
      <c r="AG33" s="34"/>
      <c r="AH33" s="34"/>
      <c r="AI33" s="34" t="s">
        <v>1380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1382</v>
      </c>
      <c r="M34" s="34"/>
      <c r="N34" s="34"/>
      <c r="O34" s="34"/>
      <c r="P34" s="34"/>
      <c r="Q34" s="34" t="s">
        <v>1383</v>
      </c>
      <c r="R34" s="34"/>
      <c r="S34" s="34" t="s">
        <v>925</v>
      </c>
      <c r="T34" s="34"/>
      <c r="U34" s="34" t="s">
        <v>1384</v>
      </c>
      <c r="V34" s="34"/>
      <c r="W34" s="34" t="s">
        <v>1384</v>
      </c>
      <c r="X34" s="34"/>
      <c r="Y34" s="34" t="s">
        <v>1384</v>
      </c>
      <c r="Z34" s="34"/>
      <c r="AA34" s="34" t="s">
        <v>1384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1385</v>
      </c>
      <c r="M35" s="34"/>
      <c r="N35" s="34"/>
      <c r="O35" s="34"/>
      <c r="P35" s="34"/>
      <c r="Q35" s="34" t="s">
        <v>1386</v>
      </c>
      <c r="R35" s="34"/>
      <c r="S35" s="34" t="s">
        <v>1383</v>
      </c>
      <c r="T35" s="34"/>
      <c r="U35" s="34" t="s">
        <v>1387</v>
      </c>
      <c r="V35" s="34"/>
      <c r="W35" s="34" t="s">
        <v>1387</v>
      </c>
      <c r="X35" s="34"/>
      <c r="Y35" s="34" t="s">
        <v>1387</v>
      </c>
      <c r="Z35" s="34"/>
      <c r="AA35" s="34" t="s">
        <v>1387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1386</v>
      </c>
      <c r="T36" s="34"/>
      <c r="U36" s="34" t="s">
        <v>1388</v>
      </c>
      <c r="V36" s="34"/>
      <c r="W36" s="34" t="s">
        <v>1388</v>
      </c>
      <c r="X36" s="34"/>
      <c r="Y36" s="34" t="s">
        <v>1388</v>
      </c>
      <c r="Z36" s="34"/>
      <c r="AA36" s="34" t="s">
        <v>1388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1389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1390</v>
      </c>
      <c r="R38" s="34"/>
      <c r="S38" s="34" t="s">
        <v>1389</v>
      </c>
      <c r="T38" s="34"/>
      <c r="U38" s="34" t="s">
        <v>1391</v>
      </c>
      <c r="V38" s="34"/>
      <c r="W38" s="34" t="s">
        <v>1391</v>
      </c>
      <c r="X38" s="34"/>
      <c r="Y38" s="34" t="s">
        <v>1391</v>
      </c>
      <c r="Z38" s="34"/>
      <c r="AA38" s="34" t="s">
        <v>1391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1392</v>
      </c>
      <c r="R39" s="37"/>
      <c r="S39" s="37" t="s">
        <v>1390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1393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2026-03-10T16:46:10Z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