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46" documentId="120_S{118792C3-22EF-5104-A093-F22BFE3913F3}" xr6:coauthVersionLast="47" xr6:coauthVersionMax="47" xr10:uidLastSave="{E86DC7DD-7DB0-4879-8F90-BF5EF0E452D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7" i="1" l="1" a="1"/>
  <c r="N237" i="1" s="1"/>
  <c r="M237" i="1" a="1"/>
  <c r="M237" i="1" s="1"/>
  <c r="N235" i="1" a="1"/>
  <c r="N235" i="1" s="1"/>
  <c r="M235" i="1" a="1"/>
  <c r="M235" i="1" s="1"/>
  <c r="N231" i="1" a="1"/>
  <c r="N231" i="1" s="1"/>
  <c r="M231" i="1" a="1"/>
  <c r="M231" i="1" s="1"/>
  <c r="H231" i="1" a="1"/>
  <c r="H231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L228" i="15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<sst xmlns="http://schemas.openxmlformats.org/spreadsheetml/2006/main" count="5850" uniqueCount="1391">
  <si>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</si>
  <si>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</si>
  <si>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</si>
  <si>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</si>
  <si>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</si>
  <si>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</si>
  <si>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</si>
  <si>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</si>
  <si>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</si>
  <si>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</si>
  <si>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</si>
  <si>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</si>
  <si>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</si>
  <si>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</si>
  <si>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</si>
  <si>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</si>
  <si>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</si>
  <si>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</si>
  <si>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</si>
  <si>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</si>
  <si>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</si>
  <si>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</si>
  <si>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</si>
  <si>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</si>
  <si>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</si>
  <si>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</si>
  <si>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</si>
  <si>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</si>
  <si>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</si>
  <si>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</si>
  <si>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</si>
  <si>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</si>
  <si>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</si>
  <si>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</si>
  <si>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</si>
  <si>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</si>
  <si>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</si>
  <si>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</si>
  <si>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</si>
  <si>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</si>
  <si>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</si>
  <si>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</si>
  <si>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</si>
  <si>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</si>
  <si>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</si>
  <si>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</si>
  <si>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</si>
  <si>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</si>
  <si>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</si>
  <si>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</si>
  <si>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</si>
  <si>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</si>
  <si>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</si>
  <si>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</si>
  <si>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</si>
  <si>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</si>
  <si>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</si>
  <si>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</si>
  <si>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</si>
  <si>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</si>
  <si>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</si>
  <si>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</si>
  <si>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</si>
  <si>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</si>
  <si>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</si>
  <si>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</si>
  <si>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</si>
  <si>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</si>
  <si>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</si>
  <si>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</si>
  <si>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</si>
  <si>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</si>
  <si>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</si>
  <si>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</si>
  <si>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</si>
  <si>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</si>
  <si>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</si>
  <si>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</si>
  <si>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</si>
  <si>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</si>
  <si>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</si>
  <si>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</si>
  <si>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</si>
  <si>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</si>
  <si>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</si>
  <si>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</si>
  <si>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</si>
  <si>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</si>
  <si>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</si>
  <si>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</si>
  <si>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</si>
  <si>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</si>
  <si>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</si>
  <si>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</si>
  <si>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</si>
  <si>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</si>
  <si>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</si>
  <si>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</si>
  <si>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</si>
  <si>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</si>
  <si>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</si>
  <si>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</si>
  <si>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</si>
  <si>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</si>
  <si>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</si>
  <si>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</si>
  <si>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</si>
  <si>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</si>
  <si>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</si>
  <si>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</si>
  <si>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</si>
  <si>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</si>
  <si>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</si>
  <si>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</si>
  <si>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</si>
  <si>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</si>
  <si>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</si>
  <si>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</si>
  <si>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</si>
  <si>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</si>
  <si>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</si>
  <si>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</si>
  <si>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</si>
  <si>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</si>
  <si>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</si>
  <si>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</si>
  <si>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</si>
  <si>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</si>
  <si>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</si>
  <si>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</si>
  <si>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</si>
  <si>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</si>
  <si>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</si>
  <si>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</si>
  <si>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</si>
  <si>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</si>
  <si>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</si>
  <si>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</si>
  <si>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</si>
  <si>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</si>
  <si>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</si>
  <si>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</si>
  <si>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</si>
  <si>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</si>
  <si>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</si>
  <si>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</si>
  <si>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</si>
  <si>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</si>
  <si>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</si>
  <si>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</si>
  <si>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</si>
  <si>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</si>
  <si>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</si>
  <si>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</si>
  <si>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</si>
  <si>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</si>
  <si>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</si>
  <si>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</si>
  <si>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</si>
  <si>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</si>
  <si>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</si>
  <si>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</si>
  <si>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</si>
  <si>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</si>
  <si>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</si>
  <si>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</si>
  <si>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</si>
  <si>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</si>
  <si>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</si>
  <si>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</si>
  <si>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</si>
  <si>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</si>
  <si>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</si>
  <si>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</si>
  <si>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</si>
  <si>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</si>
  <si>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</si>
  <si>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</si>
  <si>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</si>
  <si>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</si>
  <si>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</si>
  <si>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</si>
  <si>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</si>
  <si>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</si>
  <si>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</si>
  <si>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</si>
  <si>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</si>
  <si>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</si>
  <si>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</si>
  <si>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</si>
  <si>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</si>
  <si>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</si>
  <si>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</si>
  <si>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</si>
  <si>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</si>
  <si>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</si>
  <si>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</si>
  <si>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</si>
  <si>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</si>
  <si>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</si>
  <si>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</si>
  <si>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</si>
  <si>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</si>
  <si>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</si>
  <si>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</si>
  <si>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</si>
  <si>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</si>
  <si>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</si>
  <si>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</si>
  <si>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</si>
  <si>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</si>
  <si>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</si>
  <si>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</si>
  <si>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</si>
  <si>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</si>
  <si>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</si>
  <si>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</si>
  <si>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</si>
  <si>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</si>
  <si>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</si>
  <si>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</si>
  <si>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</si>
  <si>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</si>
  <si>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</si>
  <si>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</si>
  <si>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</si>
  <si>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</si>
  <si>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</si>
  <si>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</si>
  <si>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</si>
  <si>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</si>
  <si>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</si>
  <si>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</si>
  <si>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</si>
  <si>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</si>
  <si>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</si>
  <si>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</si>
  <si>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</si>
  <si>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</si>
  <si>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</si>
  <si>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</si>
  <si>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</si>
  <si>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</si>
  <si>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</si>
  <si>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</si>
  <si>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</si>
  <si>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</si>
  <si>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</si>
  <si>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</si>
  <si>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</si>
  <si>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</si>
  <si>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</si>
  <si>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</si>
  <si>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</si>
  <si>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</si>
  <si>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</si>
  <si>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</si>
  <si>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</si>
  <si>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</si>
  <si>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</si>
  <si>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</si>
  <si>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</si>
  <si>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</si>
  <si>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</si>
  <si>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</si>
  <si>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</si>
  <si>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</si>
  <si>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</si>
  <si>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</si>
  <si>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</si>
  <si>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</si>
  <si>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</si>
  <si>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</si>
  <si>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</si>
  <si>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</si>
  <si>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</si>
  <si>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</si>
  <si>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</si>
  <si>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</si>
  <si>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</si>
  <si>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</si>
  <si>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</si>
  <si>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</si>
  <si>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</si>
  <si>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</si>
  <si>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</si>
  <si>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</si>
  <si>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</si>
  <si>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</si>
  <si>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</si>
  <si>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</si>
  <si>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</si>
  <si>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</si>
  <si>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</si>
  <si>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</si>
  <si>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</si>
  <si>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</si>
  <si>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</si>
  <si>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</si>
  <si>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</si>
  <si>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</si>
  <si>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</si>
  <si>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</si>
  <si>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</si>
  <si>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</si>
  <si>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</si>
  <si>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</si>
  <si>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</si>
  <si>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</si>
  <si>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</si>
  <si>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</si>
  <si>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</si>
  <si>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</si>
  <si>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</si>
  <si>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</si>
  <si>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</si>
  <si>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</si>
  <si>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</si>
  <si>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</si>
  <si>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</si>
  <si>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</si>
  <si>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</si>
  <si>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</si>
  <si>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</si>
  <si>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</si>
  <si>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</si>
  <si>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</si>
  <si>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</si>
  <si>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</si>
  <si>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</si>
  <si>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</si>
  <si>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</si>
  <si>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</si>
  <si>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</si>
  <si>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</si>
  <si>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</si>
  <si>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</si>
  <si>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</si>
  <si>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</si>
  <si>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</si>
  <si>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</si>
  <si>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</si>
  <si>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</si>
  <si>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</si>
  <si>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</si>
  <si>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</si>
  <si>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</si>
  <si>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</si>
  <si>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</si>
  <si>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</si>
  <si>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</si>
  <si>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</si>
  <si>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</si>
  <si>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</si>
  <si>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</si>
  <si>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</si>
  <si>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</si>
  <si>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</si>
  <si>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</si>
  <si>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</si>
  <si>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</si>
  <si>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</si>
  <si>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</si>
  <si>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</si>
  <si>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</si>
  <si>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</si>
  <si>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</si>
  <si>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</si>
  <si>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</si>
  <si>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</si>
  <si>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</si>
  <si>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</si>
  <si>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</si>
  <si>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</si>
  <si>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</si>
  <si>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</si>
  <si>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</si>
  <si>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</si>
  <si>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</si>
  <si>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</si>
  <si>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</si>
  <si>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</si>
  <si>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</si>
  <si>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</si>
  <si>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</si>
  <si>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</si>
  <si>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</si>
  <si>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</si>
  <si>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</si>
  <si>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</si>
  <si>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</si>
  <si>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</si>
  <si>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</si>
  <si>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</si>
  <si>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</si>
  <si>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</si>
  <si>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</si>
  <si>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</si>
  <si>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</si>
  <si>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</si>
  <si>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</si>
  <si>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</si>
  <si>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</si>
  <si>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</si>
  <si>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</si>
  <si>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</si>
  <si>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</si>
  <si>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</si>
  <si>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</si>
  <si>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</si>
  <si>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</si>
  <si>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</si>
  <si>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</si>
  <si>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</si>
  <si>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</si>
  <si>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</si>
  <si>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</si>
  <si>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</si>
  <si>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</si>
  <si>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</si>
  <si>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</si>
  <si>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</si>
  <si>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</si>
  <si>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</si>
  <si>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</si>
  <si>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</si>
  <si>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</si>
  <si>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</si>
  <si>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</si>
  <si>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</si>
  <si>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</si>
  <si>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</si>
  <si>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</si>
  <si>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</si>
  <si>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</si>
  <si>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</si>
  <si>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</si>
  <si>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</si>
  <si>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</si>
  <si>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</si>
  <si>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</si>
  <si>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</si>
  <si>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</si>
  <si>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</si>
  <si>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</si>
  <si>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</si>
  <si>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</si>
  <si>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</si>
  <si>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</si>
  <si>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</si>
  <si>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</si>
  <si>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</si>
  <si>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</si>
  <si>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</si>
  <si>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</si>
  <si>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</si>
  <si>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</si>
  <si>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</si>
  <si>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</si>
  <si>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</si>
  <si>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</si>
  <si>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</si>
  <si>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</si>
  <si>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</si>
  <si>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</si>
  <si>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</si>
  <si>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</si>
  <si>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</si>
  <si>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</si>
  <si>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</si>
  <si>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</si>
  <si>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</si>
  <si>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</si>
  <si>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</si>
  <si>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</si>
  <si>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</si>
  <si>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</si>
  <si>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</si>
  <si>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</si>
  <si>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</si>
  <si>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</si>
  <si>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</si>
  <si>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</si>
  <si>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</si>
  <si>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</si>
  <si>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</si>
  <si>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</si>
  <si>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</si>
  <si>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</si>
  <si>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</si>
  <si>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</si>
  <si>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</si>
  <si>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</si>
  <si>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</si>
  <si>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</si>
  <si>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</si>
  <si>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</si>
  <si>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</si>
  <si>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</si>
  <si>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</si>
  <si>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</si>
  <si>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</si>
  <si>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</si>
  <si>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</si>
  <si>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</si>
  <si>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</si>
  <si>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</si>
  <si>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</si>
  <si>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</si>
  <si>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</si>
  <si>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</si>
  <si>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</si>
  <si>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</si>
  <si>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</si>
  <si>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</si>
  <si>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</si>
  <si>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</si>
  <si>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</si>
  <si>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</si>
  <si>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</si>
  <si>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</si>
  <si>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</si>
  <si>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</si>
  <si>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</si>
  <si>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</si>
  <si>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</si>
  <si>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</si>
  <si>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</si>
  <si>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</si>
  <si>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</si>
  <si>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</si>
  <si>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</si>
  <si>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</si>
  <si>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</si>
  <si>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</si>
  <si>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</si>
  <si>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</si>
  <si>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</si>
  <si>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</si>
  <si>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</si>
  <si>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</si>
  <si>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</si>
  <si>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</si>
  <si>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</si>
  <si>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</si>
  <si>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</si>
  <si>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</si>
  <si>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</si>
  <si>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</si>
  <si>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</si>
  <si>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</si>
  <si>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</si>
  <si>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</si>
  <si>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</si>
  <si>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</si>
  <si>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</si>
  <si>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</si>
  <si>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</si>
  <si>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</si>
  <si>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</si>
  <si>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</si>
  <si>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</si>
  <si>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</si>
  <si>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</si>
  <si>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</si>
  <si>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</si>
  <si>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</si>
  <si>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</si>
  <si>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</si>
  <si>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</si>
  <si>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</si>
  <si>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</si>
  <si>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</si>
  <si>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</si>
  <si>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</si>
  <si>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</si>
  <si>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</si>
  <si>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</si>
  <si>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</si>
  <si>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</si>
  <si>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</si>
  <si>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</si>
  <si>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</si>
  <si>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</si>
  <si>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</si>
  <si>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</si>
  <si>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</si>
  <si>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</si>
  <si>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</si>
  <si>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</si>
  <si>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</si>
  <si>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</si>
  <si>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</si>
  <si>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</si>
  <si>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</si>
  <si>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</si>
  <si>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</si>
  <si>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</si>
  <si>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</si>
  <si>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</si>
  <si>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</si>
  <si>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</si>
  <si>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</si>
  <si>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</si>
  <si>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</si>
  <si>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</si>
  <si>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</si>
  <si>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</si>
  <si>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</si>
  <si>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</si>
  <si>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</si>
  <si>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</si>
  <si>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</si>
  <si>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</si>
  <si>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</si>
  <si>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</si>
  <si>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</si>
  <si>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</si>
  <si>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</si>
  <si>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</si>
  <si>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</si>
  <si>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</si>
  <si>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</si>
  <si>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</si>
  <si>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</si>
  <si>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</si>
  <si>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</si>
  <si>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</si>
  <si>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</si>
  <si>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</si>
  <si>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</si>
  <si>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</si>
  <si>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</si>
  <si>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</si>
  <si>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</si>
  <si>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</si>
  <si>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</si>
  <si>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</si>
  <si>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</si>
  <si>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</si>
  <si>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</si>
  <si>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</si>
  <si>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</si>
  <si>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</si>
  <si>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</si>
  <si>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</si>
  <si>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</si>
  <si>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</si>
  <si>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</si>
  <si>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</si>
  <si>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</si>
  <si>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</si>
  <si>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</si>
  <si>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</si>
  <si>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</si>
  <si>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</si>
  <si>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</si>
  <si>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</si>
  <si>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</si>
  <si>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</si>
  <si>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</si>
  <si>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</si>
  <si>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</si>
  <si>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</si>
  <si>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</si>
  <si>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</si>
  <si>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</si>
  <si>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</si>
  <si>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</si>
  <si>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</si>
  <si>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</si>
  <si>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</si>
  <si>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</si>
  <si>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</si>
  <si>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</si>
  <si>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</si>
  <si>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</si>
  <si>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</si>
  <si>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</si>
  <si>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</si>
  <si>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</si>
  <si>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</si>
  <si>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</si>
  <si>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</si>
  <si>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</si>
  <si>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</si>
  <si>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</si>
  <si>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</si>
  <si>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</si>
  <si>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</si>
  <si>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</si>
  <si>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</si>
  <si>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</si>
  <si>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</si>
  <si>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</si>
  <si>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</si>
  <si>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</si>
  <si>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</si>
  <si>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</si>
  <si>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</si>
  <si>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</si>
  <si>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</si>
  <si>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</si>
  <si>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</si>
  <si>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</si>
  <si>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</si>
  <si>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</si>
  <si>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</si>
  <si>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</si>
  <si>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</si>
  <si>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</si>
  <si>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</si>
  <si>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</si>
  <si>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</si>
  <si>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</si>
  <si>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</si>
  <si>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</si>
  <si>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</si>
  <si>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</si>
  <si>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</si>
  <si>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</si>
  <si>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</si>
  <si>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</si>
  <si>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</si>
  <si>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</si>
  <si>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</si>
  <si>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</si>
  <si>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</si>
  <si>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</si>
  <si>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</si>
  <si>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</si>
  <si>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</si>
  <si>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</si>
  <si>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</si>
  <si>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</si>
  <si>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</si>
  <si>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</si>
  <si>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</si>
  <si>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</si>
  <si>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</si>
  <si>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</si>
  <si>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</si>
  <si>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</si>
  <si>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</si>
  <si>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</si>
  <si>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</si>
  <si>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</si>
  <si>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</si>
  <si>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</si>
  <si>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</si>
  <si>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</si>
  <si>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</si>
  <si>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</si>
  <si>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</si>
  <si>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</si>
  <si>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</si>
  <si>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</si>
  <si>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</si>
  <si>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</si>
  <si>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</si>
  <si>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</si>
  <si>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</si>
  <si>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</si>
  <si>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</si>
  <si>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</si>
  <si>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</si>
  <si>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</si>
  <si>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</si>
  <si>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</si>
  <si>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</si>
  <si>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</si>
  <si>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</si>
  <si>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</si>
  <si>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</si>
  <si>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</si>
  <si>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</si>
  <si>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</si>
  <si>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</si>
  <si>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</si>
  <si>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</si>
  <si>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</si>
  <si>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</si>
  <si>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</si>
  <si>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</si>
  <si>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</si>
  <si>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</si>
  <si>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</si>
  <si>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</si>
  <si>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</si>
  <si>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</si>
  <si>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</si>
  <si>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</si>
  <si>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</si>
  <si>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</si>
  <si>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</si>
  <si>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</si>
  <si>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</si>
  <si>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</si>
  <si>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</si>
  <si>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</si>
  <si>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</si>
  <si>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</si>
  <si>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</si>
  <si>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</si>
  <si>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</si>
  <si>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</si>
  <si>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</si>
  <si>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</si>
  <si>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</si>
  <si>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</si>
  <si>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</si>
  <si>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</si>
  <si>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</si>
  <si>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</si>
  <si>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</si>
  <si>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</si>
  <si>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</si>
  <si>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</si>
  <si>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</si>
  <si>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</si>
  <si>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</si>
  <si>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</si>
  <si>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</si>
  <si>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</si>
  <si>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</si>
  <si>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</si>
  <si>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</si>
  <si>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</si>
  <si>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</si>
  <si>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</si>
  <si>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</si>
  <si>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</si>
  <si>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</si>
  <si>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</si>
  <si>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</si>
  <si>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</si>
  <si>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</si>
  <si>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</si>
  <si>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</si>
  <si>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</si>
  <si>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</si>
  <si>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</si>
  <si>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</si>
  <si>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</si>
  <si>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</si>
  <si>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</si>
  <si>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</si>
  <si>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</si>
  <si>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</si>
  <si>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</si>
  <si>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</si>
  <si>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</si>
  <si>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</si>
  <si>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</si>
  <si>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</si>
  <si>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</si>
  <si>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</si>
  <si>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</si>
  <si>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</si>
  <si>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</si>
  <si>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</si>
  <si>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</si>
  <si>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</si>
  <si>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</si>
  <si>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</si>
  <si>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</si>
  <si>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</si>
  <si>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</si>
  <si>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</si>
  <si>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</si>
  <si>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</si>
  <si>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</si>
  <si>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</si>
  <si>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</si>
  <si>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</si>
  <si>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</si>
  <si>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</si>
  <si>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</si>
  <si>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</si>
  <si>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</si>
  <si>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</si>
  <si>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</si>
  <si>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</si>
  <si>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</si>
  <si>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</si>
  <si>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</si>
  <si>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</si>
  <si>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</si>
  <si>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</si>
  <si>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</si>
  <si>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</si>
  <si>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</si>
  <si>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</si>
  <si>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</si>
  <si>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</si>
  <si>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</si>
  <si>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</si>
  <si>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</si>
  <si>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</si>
  <si>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</si>
  <si>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</si>
  <si>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</si>
  <si>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</si>
  <si>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</si>
  <si>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</si>
  <si>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</si>
  <si>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</si>
  <si>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</si>
  <si>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</si>
  <si>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</si>
  <si>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</si>
  <si>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</si>
  <si>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</si>
  <si>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</si>
  <si>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</si>
  <si>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</si>
  <si>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</si>
  <si>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</si>
  <si>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</si>
  <si>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</si>
  <si>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</si>
  <si>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</si>
  <si>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</si>
  <si>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</si>
  <si>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</si>
  <si>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</si>
  <si>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</si>
  <si>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</si>
  <si>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</si>
  <si>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</si>
  <si>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</si>
  <si>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</si>
  <si>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</si>
  <si>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</si>
  <si>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</si>
  <si>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</si>
  <si>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</si>
  <si>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</si>
  <si>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</si>
  <si>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</si>
  <si>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</si>
  <si>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</si>
  <si>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</si>
  <si>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</si>
  <si>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</si>
  <si>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</si>
  <si>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</si>
  <si>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</si>
  <si>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</si>
  <si>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</si>
  <si>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</si>
  <si>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</si>
  <si>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</si>
  <si>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</si>
  <si>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</si>
  <si>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</si>
  <si>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</si>
  <si>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</si>
  <si>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</si>
  <si>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</si>
  <si>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</si>
  <si>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</si>
  <si>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</si>
  <si>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</si>
  <si>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</si>
  <si>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</si>
  <si>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</si>
  <si>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</si>
  <si>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</si>
  <si>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</si>
  <si>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</si>
  <si>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</si>
  <si>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</si>
  <si>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</si>
  <si>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</si>
  <si>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</si>
  <si>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</si>
  <si>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</si>
  <si>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</si>
  <si>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</si>
  <si>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</si>
  <si>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</si>
  <si>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</si>
  <si>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</si>
  <si>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</si>
  <si>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</si>
  <si>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</si>
  <si>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</si>
  <si>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</si>
  <si>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</si>
  <si>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</si>
  <si>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</si>
  <si>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</si>
  <si>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</si>
  <si>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</si>
  <si>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</si>
  <si>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</si>
  <si>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</si>
  <si>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</si>
  <si>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</si>
  <si>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</si>
  <si>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</si>
  <si>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</si>
  <si>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</si>
  <si>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</si>
  <si>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</si>
  <si>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</si>
  <si>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</si>
  <si>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</si>
  <si>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</si>
  <si>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</si>
  <si>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</si>
  <si>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</si>
  <si>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</si>
  <si>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</si>
  <si>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</si>
  <si>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</si>
  <si>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</si>
  <si>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</si>
  <si>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</si>
  <si>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</si>
  <si>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</si>
  <si>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</si>
  <si>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</si>
  <si>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</si>
  <si>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</si>
  <si>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</si>
  <si>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</si>
  <si>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</si>
  <si>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</si>
  <si>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</si>
  <si>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</si>
  <si>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</si>
  <si>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</si>
  <si>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</si>
  <si>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</si>
  <si>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</si>
  <si>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</si>
  <si>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</si>
  <si>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</si>
  <si>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</si>
  <si>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</si>
  <si>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</si>
  <si>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</si>
  <si>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</si>
  <si>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</si>
  <si>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</si>
  <si>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</si>
  <si>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</si>
  <si>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</si>
  <si>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</si>
  <si>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</si>
  <si>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</si>
  <si>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</si>
  <si>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</si>
  <si>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</si>
  <si>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</si>
  <si>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</si>
  <si>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</si>
  <si>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</si>
  <si>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</si>
  <si>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</si>
  <si>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</si>
  <si>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</si>
  <si>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</si>
  <si>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</si>
  <si>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</si>
  <si>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</si>
  <si>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</si>
  <si>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</si>
  <si>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</si>
  <si>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</si>
  <si>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</si>
  <si>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</si>
  <si>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</si>
  <si>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</si>
  <si>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</si>
  <si>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</si>
  <si>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</si>
  <si>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</si>
  <si>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</si>
  <si>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</si>
  <si>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</si>
  <si>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</si>
  <si>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</si>
  <si>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</si>
  <si>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</si>
  <si>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</si>
  <si>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</si>
  <si>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</si>
  <si>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</si>
  <si>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</si>
  <si>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</si>
  <si>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</si>
  <si>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</si>
  <si>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</si>
  <si>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</si>
  <si>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</si>
  <si>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</si>
  <si>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</si>
  <si>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</si>
  <si>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</si>
  <si>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</si>
  <si>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</si>
  <si>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</si>
  <si>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</si>
  <si>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</si>
  <si>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</si>
  <si>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</si>
  <si>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</si>
  <si>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</si>
  <si>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</si>
  <si>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</si>
  <si>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</si>
  <si>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</si>
  <si>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</si>
  <si>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</si>
  <si>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</si>
  <si>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</si>
  <si>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</si>
  <si>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</si>
  <si>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</si>
  <si>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</si>
  <si>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</si>
  <si>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</si>
  <si>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</si>
  <si>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</si>
  <si>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</si>
  <si>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</si>
  <si>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</si>
  <si>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</si>
  <si>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</si>
  <si>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</si>
  <si>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</si>
  <si>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</si>
  <si>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</si>
  <si>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</si>
  <si>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</si>
  <si>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</si>
  <si>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</si>
  <si>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</si>
  <si>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</si>
  <si>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</si>
  <si>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</si>
  <si>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</si>
  <si>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</si>
  <si>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</si>
  <si>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</si>
  <si>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</si>
  <si>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</si>
  <si>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</si>
  <si>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</si>
  <si>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</si>
  <si>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</si>
  <si>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</si>
  <si>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</si>
  <si>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</si>
  <si>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</si>
  <si>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</si>
  <si>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</si>
  <si>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</si>
  <si>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</si>
  <si>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</si>
  <si>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</si>
  <si>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</si>
  <si>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</si>
  <si>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</si>
  <si>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</si>
  <si>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</si>
  <si>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</si>
  <si>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</si>
  <si>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</si>
  <si>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</si>
  <si>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</si>
  <si>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</si>
  <si>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</si>
  <si>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</si>
  <si>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</si>
  <si>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</si>
  <si>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</si>
  <si>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</si>
  <si>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</si>
  <si>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</si>
  <si>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</si>
  <si>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</si>
  <si>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</si>
  <si>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</si>
  <si>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</si>
  <si>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</si>
  <si>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</si>
  <si>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</si>
  <si>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</si>
  <si>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</si>
  <si>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</si>
  <si>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</si>
  <si>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</si>
  <si>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</si>
  <si>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</si>
  <si>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</si>
  <si>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</si>
  <si>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</si>
  <si>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</si>
  <si>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</si>
  <si>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</si>
  <si>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</si>
  <si>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</si>
  <si>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</si>
  <si>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</si>
  <si>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</si>
  <si>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</si>
  <si>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</si>
  <si>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</si>
  <si>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</si>
  <si>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</si>
  <si>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</si>
  <si>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</si>
  <si>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</si>
  <si>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</si>
  <si>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</si>
  <si>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</si>
  <si>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</si>
  <si>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</si>
  <si>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</si>
  <si>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</si>
  <si>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</si>
  <si>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</si>
  <si>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</si>
  <si>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</si>
  <si>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</si>
  <si>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</si>
  <si>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</si>
  <si>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</si>
  <si>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</si>
  <si>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</si>
  <si>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</si>
  <si>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</si>
  <si>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</si>
  <si>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</si>
  <si>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</si>
  <si>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</si>
  <si>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</si>
  <si>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</si>
  <si>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</si>
  <si>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</si>
  <si>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</si>
  <si>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</si>
  <si>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</si>
  <si>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</si>
  <si>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</si>
  <si>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</si>
  <si>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</si>
  <si>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</si>
  <si>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</si>
  <si>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</si>
  <si>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</si>
  <si>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</si>
  <si>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</si>
  <si>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</si>
  <si>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</si>
  <si>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</si>
  <si>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</si>
  <si>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</si>
  <si>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</si>
  <si>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</si>
  <si>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</si>
  <si>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</si>
  <si>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</si>
  <si>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</si>
  <si>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</si>
  <si>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</si>
  <si>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</si>
  <si>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</si>
  <si>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</si>
  <si>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</si>
  <si>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</si>
  <si>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</si>
  <si>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</si>
  <si>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</si>
  <si>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</si>
  <si>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</si>
  <si>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</si>
  <si>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</si>
  <si>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</si>
  <si>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</si>
  <si>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</si>
  <si>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</si>
  <si>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</si>
  <si>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</si>
  <si>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</si>
  <si>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</si>
  <si>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</si>
  <si>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</si>
  <si>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</si>
  <si>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</si>
  <si>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</si>
  <si>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</si>
  <si>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</si>
  <si>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</si>
  <si>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ZEM130-1</t>
  </si>
  <si>
    <t>Não solicita MC1/ RDC avariado</t>
  </si>
  <si>
    <t>TP's pronto 09h00 / Realizado intervalo das 09h40 até 14h40/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</si>
  <si>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</si>
  <si>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</si>
  <si>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</si>
  <si>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</si>
  <si>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</si>
  <si>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</si>
  <si>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</si>
  <si>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</si>
  <si>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</si>
  <si>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</si>
  <si>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</si>
  <si>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</si>
  <si>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 xml:space="preserve">Concedido intervalo das 07h54 até 13h24, libeado intervalo 13h52, devido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</si>
  <si>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</si>
  <si>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</si>
  <si>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</si>
  <si>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</si>
  <si>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</si>
  <si>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</si>
  <si>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</si>
  <si>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</si>
  <si>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ZEM-1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</si>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</sst>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28" activePane="bottomRight" state="frozen"/>
      <selection pane="bottomRight" activeCell="B241" sqref="B24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0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1286</v>
      </c>
      <c r="BK185" s="176" t="s">
        <v>1286</v>
      </c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1287</v>
      </c>
      <c r="BK186" s="176" t="s">
        <v>1287</v>
      </c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1288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1289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1290</v>
      </c>
      <c r="BK187" s="176" t="s">
        <v>1290</v>
      </c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1297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1297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1297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1298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1299</v>
      </c>
      <c r="BK196" s="17" t="s">
        <v>1299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1299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1300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1300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1302</v>
      </c>
      <c r="BK201" s="176" t="s">
        <v>1302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1303</v>
      </c>
      <c r="BK202" s="176" t="s">
        <v>1303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1304</v>
      </c>
      <c r="BK203" s="176" t="s">
        <v>1304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1305</v>
      </c>
      <c r="BK204" s="176" t="s">
        <v>1305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1306</v>
      </c>
      <c r="BK205" s="176" t="s">
        <v>1306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1307</v>
      </c>
      <c r="BK206" s="176" t="s">
        <v>1307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1309</v>
      </c>
      <c r="BK209" s="176" t="s">
        <v>1309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1309</v>
      </c>
      <c r="BK210" s="176" t="s">
        <v>1309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1309</v>
      </c>
      <c r="BK211" s="176" t="s">
        <v>1309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1.0000000000000002</v>
      </c>
      <c r="BS213" s="19">
        <f>IF(OR(B213="",F213=""),"*",BA213/Q213)</f>
        <v>1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1312</v>
      </c>
      <c r="BK214" s="176" t="s">
        <v>1312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1315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1312</v>
      </c>
      <c r="BK215" s="176" t="s">
        <v>1312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1316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1317</v>
      </c>
      <c r="BK217" s="18" t="s">
        <v>1318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1318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0.58680555555555558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6.25E-2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1317</v>
      </c>
      <c r="BK218" s="18" t="s">
        <v>1319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1319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0.75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1320</v>
      </c>
      <c r="BK219" s="176" t="s">
        <v>1321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1317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1291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ROBSON (TF-701)46088</v>
      </c>
      <c r="B231" s="102">
        <v>46088</v>
      </c>
      <c r="C231" s="135">
        <f>IF(BS_CONTROLE[[#This Row],[DATA]]="","",WEEKNUM(BS_CONTROLE[[#This Row],[DATA]]))</f>
        <v>10</v>
      </c>
      <c r="D231" s="104" t="s">
        <v>898</v>
      </c>
      <c r="E231" s="177">
        <v>114</v>
      </c>
      <c r="F231" s="126" t="s">
        <v>636</v>
      </c>
      <c r="G231" s="142" t="str">
        <f>IF(D231="","*",VLOOKUP(F231,BS_ATIVIDADE[],3,FALSE))</f>
        <v>LIMPEZA LASTRO</v>
      </c>
      <c r="H231" s="127" t="str" cm="1">
        <f t="array" ref="H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1" s="106" t="s">
        <v>558</v>
      </c>
      <c r="J231" s="105">
        <v>56</v>
      </c>
      <c r="K231" s="105">
        <v>187.58</v>
      </c>
      <c r="L231" s="105" t="s">
        <v>558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1" s="106">
        <v>0.41666666666666669</v>
      </c>
      <c r="P231" s="106">
        <v>6.25E-2</v>
      </c>
      <c r="Q231" s="105">
        <v>15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1285</v>
      </c>
      <c r="W231" s="151" t="s">
        <v>1292</v>
      </c>
      <c r="X231" s="104" t="s">
        <v>386</v>
      </c>
      <c r="Y231" s="129"/>
      <c r="Z231" s="104"/>
      <c r="AA231" s="105" t="s">
        <v>558</v>
      </c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LIMPEZA LASTRO</v>
      </c>
      <c r="AJ231" s="9" t="str">
        <f>IF(BS_CONTROLE[[#This Row],[Atividade]]=0, "-", BS_CONTROLE[[#This Row],[Atividade]])</f>
        <v>LIMPEZA LASTRO</v>
      </c>
      <c r="AK231" s="31" t="str">
        <f>BS_CONTROLE[[#This Row],[Local - Partida]]</f>
        <v>ZXP189</v>
      </c>
      <c r="AL231" s="31" t="str">
        <f>BS_CONTROLE[[#This Row],[Local - Encerramento]]</f>
        <v>-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ZXP189</v>
      </c>
      <c r="AO231" s="105">
        <f>IF(BS_CONTROLE[[#This Row],[SUB]]=0, "-", BS_CONTROLE[[#This Row],[SUB]])</f>
        <v>56</v>
      </c>
      <c r="AP231" s="105">
        <f>BS_CONTROLE[[#This Row],[KM - Inicio]]</f>
        <v>187.58</v>
      </c>
      <c r="AQ231" s="105">
        <f>BS_CONTROLE[[#This Row],[KM - Inicio]]</f>
        <v>187.58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1322</v>
      </c>
      <c r="I238" s="106" t="s">
        <v>1322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</v>
      </c>
      <c r="B242" s="102"/>
      <c r="C242" s="135" t="str">
        <f>IF(BS_CONTROLE[[#This Row],[DATA]]="","",WEEKNUM(BS_CONTROLE[[#This Row],[DATA]]))</f>
        <v/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1323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1324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1324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69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55" operator="equal">
      <formula>"NÃO"</formula>
    </cfRule>
    <cfRule type="cellIs" dxfId="211" priority="11656" operator="equal">
      <formula>"SIM"</formula>
    </cfRule>
  </conditionalFormatting>
  <conditionalFormatting sqref="AZ6:AZ1001">
    <cfRule type="expression" dxfId="210" priority="54111">
      <formula>#REF!=1</formula>
    </cfRule>
  </conditionalFormatting>
  <conditionalFormatting sqref="BE6:BE1001 AY6:AY1001 U6:U1001">
    <cfRule type="cellIs" dxfId="209" priority="54095" operator="equal">
      <formula>"ERRO"</formula>
    </cfRule>
  </conditionalFormatting>
  <conditionalFormatting sqref="BQ6:BQ1001">
    <cfRule type="cellIs" dxfId="208" priority="54090" operator="equal">
      <formula>"Produção e Intervalo"</formula>
    </cfRule>
    <cfRule type="cellIs" dxfId="207" priority="54091" operator="equal">
      <formula>"Aderente"</formula>
    </cfRule>
    <cfRule type="cellIs" dxfId="206" priority="54092" operator="equal">
      <formula>"Intervalo"</formula>
    </cfRule>
    <cfRule type="cellIs" dxfId="205" priority="54093" operator="equal">
      <formula>"Produção"</formula>
    </cfRule>
    <cfRule type="cellIs" dxfId="204" priority="54094" operator="equal">
      <formula>"ERRO"</formula>
    </cfRule>
  </conditionalFormatting>
  <conditionalFormatting sqref="BR6:BS1001">
    <cfRule type="cellIs" dxfId="203" priority="54072" operator="equal">
      <formula>"*"</formula>
    </cfRule>
    <cfRule type="cellIs" dxfId="202" priority="54073" operator="greaterThanOrEqual">
      <formula>1</formula>
    </cfRule>
    <cfRule type="cellIs" dxfId="201" priority="54074" operator="lessThan">
      <formula>1</formula>
    </cfRule>
  </conditionalFormatting>
  <conditionalFormatting sqref="BK949 BK81 BK83:BK84 BK101 BK67 BK69 BK72:BK73 BJ9:BJ1001">
    <cfRule type="iconSet" priority="6085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5 BK207:BK208 BK212 BK216:BK218 BK220:BK948">
    <cfRule type="iconSet" priority="6086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98" operator="equal">
      <formula>"OPORTUNIDADE"</formula>
    </cfRule>
  </conditionalFormatting>
  <conditionalFormatting sqref="Y6:Z39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BH6:BH8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66" operator="equal">
      <formula>"OPORTUNIDADE"</formula>
    </cfRule>
  </conditionalFormatting>
  <conditionalFormatting sqref="Y44:Z44">
    <cfRule type="cellIs" dxfId="196" priority="164" operator="equal">
      <formula>"NÃO"</formula>
    </cfRule>
    <cfRule type="cellIs" dxfId="195" priority="165" operator="equal">
      <formula>"SIM"</formula>
    </cfRule>
  </conditionalFormatting>
  <conditionalFormatting sqref="Y48:Z52">
    <cfRule type="cellIs" dxfId="194" priority="163" operator="equal">
      <formula>"OPORTUNIDADE"</formula>
    </cfRule>
  </conditionalFormatting>
  <conditionalFormatting sqref="Y48:Z52">
    <cfRule type="cellIs" dxfId="193" priority="161" operator="equal">
      <formula>"NÃO"</formula>
    </cfRule>
    <cfRule type="cellIs" dxfId="192" priority="162" operator="equal">
      <formula>"SIM"</formula>
    </cfRule>
  </conditionalFormatting>
  <conditionalFormatting sqref="Y68:Z68">
    <cfRule type="cellIs" dxfId="191" priority="157" operator="equal">
      <formula>"OPORTUNIDADE"</formula>
    </cfRule>
  </conditionalFormatting>
  <conditionalFormatting sqref="Y68:Z68">
    <cfRule type="cellIs" dxfId="190" priority="155" operator="equal">
      <formula>"NÃO"</formula>
    </cfRule>
    <cfRule type="cellIs" dxfId="189" priority="156" operator="equal">
      <formula>"SIM"</formula>
    </cfRule>
  </conditionalFormatting>
  <conditionalFormatting sqref="Y75:Z75">
    <cfRule type="cellIs" dxfId="188" priority="154" operator="equal">
      <formula>"OPORTUNIDADE"</formula>
    </cfRule>
  </conditionalFormatting>
  <conditionalFormatting sqref="Y75:Z75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Y77:Z78">
    <cfRule type="cellIs" dxfId="185" priority="151" operator="equal">
      <formula>"OPORTUNIDADE"</formula>
    </cfRule>
  </conditionalFormatting>
  <conditionalFormatting sqref="Y77:Z78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Y81:Z81">
    <cfRule type="cellIs" dxfId="182" priority="148" operator="equal">
      <formula>"OPORTUNIDADE"</formula>
    </cfRule>
  </conditionalFormatting>
  <conditionalFormatting sqref="Y81:Z81">
    <cfRule type="cellIs" dxfId="181" priority="146" operator="equal">
      <formula>"NÃO"</formula>
    </cfRule>
    <cfRule type="cellIs" dxfId="180" priority="147" operator="equal">
      <formula>"SIM"</formula>
    </cfRule>
  </conditionalFormatting>
  <conditionalFormatting sqref="Y82:Z82">
    <cfRule type="cellIs" dxfId="179" priority="145" operator="equal">
      <formula>"OPORTUNIDADE"</formula>
    </cfRule>
  </conditionalFormatting>
  <conditionalFormatting sqref="Y82:Z82">
    <cfRule type="cellIs" dxfId="178" priority="143" operator="equal">
      <formula>"NÃO"</formula>
    </cfRule>
    <cfRule type="cellIs" dxfId="177" priority="144" operator="equal">
      <formula>"SIM"</formula>
    </cfRule>
  </conditionalFormatting>
  <conditionalFormatting sqref="Y91:Z91">
    <cfRule type="cellIs" dxfId="176" priority="142" operator="equal">
      <formula>"OPORTUNIDADE"</formula>
    </cfRule>
  </conditionalFormatting>
  <conditionalFormatting sqref="Y91:Z91">
    <cfRule type="cellIs" dxfId="175" priority="140" operator="equal">
      <formula>"NÃO"</formula>
    </cfRule>
    <cfRule type="cellIs" dxfId="174" priority="141" operator="equal">
      <formula>"SIM"</formula>
    </cfRule>
  </conditionalFormatting>
  <conditionalFormatting sqref="Y93:Z93">
    <cfRule type="cellIs" dxfId="173" priority="139" operator="equal">
      <formula>"OPORTUNIDADE"</formula>
    </cfRule>
  </conditionalFormatting>
  <conditionalFormatting sqref="Y93:Z93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Y95:Z95">
    <cfRule type="cellIs" dxfId="170" priority="136" operator="equal">
      <formula>"OPORTUNIDADE"</formula>
    </cfRule>
  </conditionalFormatting>
  <conditionalFormatting sqref="Y95:Z95">
    <cfRule type="cellIs" dxfId="169" priority="134" operator="equal">
      <formula>"NÃO"</formula>
    </cfRule>
    <cfRule type="cellIs" dxfId="168" priority="135" operator="equal">
      <formula>"SIM"</formula>
    </cfRule>
  </conditionalFormatting>
  <conditionalFormatting sqref="Y96:Z97">
    <cfRule type="cellIs" dxfId="167" priority="133" operator="equal">
      <formula>"OPORTUNIDADE"</formula>
    </cfRule>
  </conditionalFormatting>
  <conditionalFormatting sqref="Y96:Z97">
    <cfRule type="cellIs" dxfId="166" priority="131" operator="equal">
      <formula>"NÃO"</formula>
    </cfRule>
    <cfRule type="cellIs" dxfId="165" priority="132" operator="equal">
      <formula>"SIM"</formula>
    </cfRule>
  </conditionalFormatting>
  <conditionalFormatting sqref="BK95:BK9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62">
      <iconSet showValue="0">
        <cfvo type="percent" val="0"/>
        <cfvo type="num" val="1"/>
        <cfvo type="num" val="1" gte="0"/>
      </iconSet>
    </cfRule>
    <cfRule type="iconSet" priority="6096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185:BP195 BP219:BP1001">
    <cfRule type="iconSet" priority="609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76" operator="equal">
      <formula>"OPORTUNIDADE"</formula>
    </cfRule>
  </conditionalFormatting>
  <conditionalFormatting sqref="Z173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1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33" operator="equal">
      <formula>"OPORTUNIDADE"</formula>
    </cfRule>
  </conditionalFormatting>
  <conditionalFormatting sqref="Z201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Z202">
    <cfRule type="cellIs" dxfId="158" priority="30" operator="equal">
      <formula>"OPORTUNIDADE"</formula>
    </cfRule>
  </conditionalFormatting>
  <conditionalFormatting sqref="Z202">
    <cfRule type="cellIs" dxfId="157" priority="28" operator="equal">
      <formula>"NÃO"</formula>
    </cfRule>
    <cfRule type="cellIs" dxfId="156" priority="29" operator="equal">
      <formula>"SIM"</formula>
    </cfRule>
  </conditionalFormatting>
  <conditionalFormatting sqref="BP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22" operator="equal">
      <formula>"OPORTUNIDADE"</formula>
    </cfRule>
  </conditionalFormatting>
  <conditionalFormatting sqref="Y201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K1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1325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1326</v>
      </c>
      <c r="C4" s="160" t="s">
        <v>1327</v>
      </c>
      <c r="D4" s="160" t="s">
        <v>1328</v>
      </c>
      <c r="E4" s="160" t="s">
        <v>1329</v>
      </c>
      <c r="F4" s="160" t="s">
        <v>4</v>
      </c>
      <c r="G4" s="160" t="s">
        <v>1330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1331</v>
      </c>
      <c r="C6" s="161">
        <v>407867</v>
      </c>
      <c r="D6" s="161" t="s">
        <v>1332</v>
      </c>
      <c r="E6" s="161" t="s">
        <v>789</v>
      </c>
      <c r="F6" s="161" t="s">
        <v>1333</v>
      </c>
      <c r="G6" s="162"/>
    </row>
    <row r="7" spans="2:7">
      <c r="B7" s="161" t="s">
        <v>1334</v>
      </c>
      <c r="C7" s="161">
        <v>293644</v>
      </c>
      <c r="D7" s="161" t="s">
        <v>1335</v>
      </c>
      <c r="E7" s="161" t="s">
        <v>789</v>
      </c>
      <c r="F7" s="161" t="s">
        <v>1333</v>
      </c>
      <c r="G7" s="162"/>
    </row>
    <row r="8" spans="2:7">
      <c r="B8" s="161" t="s">
        <v>1336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1337</v>
      </c>
      <c r="C9" s="161">
        <v>256790</v>
      </c>
      <c r="D9" s="161" t="s">
        <v>1338</v>
      </c>
      <c r="E9" s="161" t="s">
        <v>790</v>
      </c>
      <c r="F9" s="161" t="s">
        <v>1339</v>
      </c>
      <c r="G9" s="162">
        <v>46357</v>
      </c>
    </row>
    <row r="10" spans="2:7">
      <c r="B10" s="161" t="s">
        <v>1340</v>
      </c>
      <c r="C10" s="161">
        <v>265193</v>
      </c>
      <c r="D10" s="161" t="s">
        <v>1341</v>
      </c>
      <c r="E10" s="161" t="s">
        <v>791</v>
      </c>
      <c r="F10" s="161" t="s">
        <v>1072</v>
      </c>
      <c r="G10" s="161" t="s">
        <v>1342</v>
      </c>
    </row>
    <row r="11" spans="2:7">
      <c r="B11" s="161" t="s">
        <v>1343</v>
      </c>
      <c r="C11" s="161">
        <v>293716</v>
      </c>
      <c r="D11" s="161" t="s">
        <v>1344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1345</v>
      </c>
      <c r="C12" s="161">
        <v>257258</v>
      </c>
      <c r="D12" s="161" t="s">
        <v>1346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1347</v>
      </c>
      <c r="C13" s="161">
        <v>371147</v>
      </c>
      <c r="D13" s="161" t="s">
        <v>1348</v>
      </c>
      <c r="E13" s="161" t="s">
        <v>792</v>
      </c>
      <c r="F13" s="161" t="s">
        <v>128</v>
      </c>
      <c r="G13" s="161" t="s">
        <v>1342</v>
      </c>
    </row>
    <row r="14" spans="2:7">
      <c r="B14" s="161" t="s">
        <v>1349</v>
      </c>
      <c r="C14" s="161">
        <v>259230</v>
      </c>
      <c r="D14" s="161" t="s">
        <v>1350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1351</v>
      </c>
      <c r="C15" s="161">
        <v>370705</v>
      </c>
      <c r="D15" s="161"/>
      <c r="E15" s="161" t="s">
        <v>792</v>
      </c>
      <c r="F15" s="161" t="s">
        <v>128</v>
      </c>
      <c r="G15" s="161" t="s">
        <v>1342</v>
      </c>
    </row>
    <row r="16" spans="2:7">
      <c r="B16" s="161" t="s">
        <v>1352</v>
      </c>
      <c r="C16" s="161">
        <v>258542</v>
      </c>
      <c r="D16" s="161" t="s">
        <v>1353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1354</v>
      </c>
      <c r="C17" s="161">
        <v>257050</v>
      </c>
      <c r="D17" s="161" t="s">
        <v>1355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1356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1357</v>
      </c>
      <c r="D4" s="163" t="s">
        <v>1358</v>
      </c>
      <c r="E4" s="163" t="s">
        <v>1359</v>
      </c>
      <c r="F4" s="160" t="s">
        <v>1360</v>
      </c>
      <c r="G4" s="163" t="s">
        <v>1361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1362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1363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1362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1364</v>
      </c>
      <c r="G9" s="167" t="s">
        <v>1365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1362</v>
      </c>
      <c r="G10" s="167"/>
    </row>
    <row r="11" spans="2:7">
      <c r="B11" s="167" t="s">
        <v>1366</v>
      </c>
      <c r="C11" s="167">
        <v>9038</v>
      </c>
      <c r="D11" s="168">
        <v>46085</v>
      </c>
      <c r="E11" s="167">
        <v>10520</v>
      </c>
      <c r="F11" s="169" t="s">
        <v>1367</v>
      </c>
      <c r="G11" s="167"/>
    </row>
    <row r="12" spans="2:7">
      <c r="B12" s="167" t="s">
        <v>709</v>
      </c>
      <c r="C12" s="167" t="s">
        <v>1368</v>
      </c>
      <c r="D12" s="168">
        <v>46066</v>
      </c>
      <c r="E12" s="167">
        <v>9500</v>
      </c>
      <c r="F12" s="169" t="s">
        <v>1369</v>
      </c>
      <c r="G12" s="167"/>
    </row>
    <row r="13" spans="2:7">
      <c r="B13" s="167" t="s">
        <v>709</v>
      </c>
      <c r="C13" s="167" t="s">
        <v>1370</v>
      </c>
      <c r="D13" s="168">
        <v>46066</v>
      </c>
      <c r="E13" s="167">
        <v>10500</v>
      </c>
      <c r="F13" s="169" t="s">
        <v>1369</v>
      </c>
      <c r="G13" s="167"/>
    </row>
    <row r="14" spans="2:7">
      <c r="B14" s="167" t="s">
        <v>709</v>
      </c>
      <c r="C14" s="167" t="s">
        <v>1371</v>
      </c>
      <c r="D14" s="168">
        <v>46066</v>
      </c>
      <c r="E14" s="167">
        <v>9000</v>
      </c>
      <c r="F14" s="169" t="s">
        <v>1369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1372</v>
      </c>
      <c r="C2" s="121" t="s">
        <v>947</v>
      </c>
      <c r="D2" s="76" t="s">
        <v>949</v>
      </c>
      <c r="E2" s="76" t="s">
        <v>1373</v>
      </c>
      <c r="F2" s="99" t="s">
        <v>1374</v>
      </c>
      <c r="G2" s="76" t="s">
        <v>1375</v>
      </c>
      <c r="H2" s="76" t="s">
        <v>1376</v>
      </c>
      <c r="I2" s="76" t="s">
        <v>1377</v>
      </c>
      <c r="J2" s="76" t="s">
        <v>1378</v>
      </c>
      <c r="K2" s="78" t="s">
        <v>1379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ROBSON (TF-701)</v>
      </c>
      <c r="E228" s="94" t="str">
        <f>IF(SP_SUL!H231="","*",SP_SUL!H231)</f>
        <v>ZXP189</v>
      </c>
      <c r="F228" s="100" t="str">
        <f>IF(SP_SUL!M231="","*",SP_SUL!M231)</f>
        <v>ZXP-ZFY</v>
      </c>
      <c r="G228" s="95" t="str">
        <f>IF(SP_SUL!I231="","*",SP_SUL!I231)</f>
        <v>-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-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1380</v>
      </c>
      <c r="V1" s="228"/>
      <c r="W1" s="228"/>
    </row>
    <row r="2" spans="1:23" ht="15" customHeight="1">
      <c r="A2" s="87" t="s">
        <v>1381</v>
      </c>
      <c r="B2" s="87" t="s">
        <v>1382</v>
      </c>
      <c r="C2" s="87" t="s">
        <v>376</v>
      </c>
      <c r="D2" s="88" t="s">
        <v>962</v>
      </c>
      <c r="E2" s="88" t="s">
        <v>4</v>
      </c>
      <c r="F2" s="88" t="s">
        <v>1383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1384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ROBSON (TF-701)</v>
      </c>
      <c r="H228" s="145" t="str">
        <f>IF(SP_SUL!F231="","*",SP_SUL!F231)</f>
        <v>LIMPEZA LASTRO</v>
      </c>
      <c r="I228" s="145" t="str">
        <f>IF(SP_SUL!H231="","*",SP_SUL!H231)</f>
        <v>ZXP189</v>
      </c>
      <c r="J228" s="145" t="str">
        <f>IF(SP_SUL!I231="","*",SP_SUL!I231)</f>
        <v>-</v>
      </c>
      <c r="K228" s="139" t="str">
        <f>IF(SP_SUL!M231="","*",SP_SUL!M231)</f>
        <v>ZXP-ZFY</v>
      </c>
      <c r="L228" s="139" t="str">
        <f>IF(SP_SUL!N231="","*",SP_SUL!N231)</f>
        <v>ZXP189</v>
      </c>
      <c r="M228" s="140">
        <f>IF(SP_SUL!J231="","*",SP_SUL!J231)</f>
        <v>56</v>
      </c>
      <c r="N228" s="144">
        <f>IF(SP_SUL!K231="","*",SP_SUL!K231)</f>
        <v>187.58</v>
      </c>
      <c r="O228" s="144" t="str">
        <f>IF(SP_SUL!L231="","*",SP_SUL!L231)</f>
        <v>-</v>
      </c>
      <c r="P228" s="143">
        <f>IF(SP_SUL!O231="","*",SP_SUL!O231)</f>
        <v>0.41666666666666669</v>
      </c>
      <c r="Q228" s="143">
        <f>IF(SP_SUL!P231="","*",SP_SUL!P231)</f>
        <v>6.25E-2</v>
      </c>
      <c r="R228" s="145" t="str">
        <f>IF(SP_SUL!Q231="","*",CONCATENATE(SP_SUL!Q231," ",SP_SUL!R231))</f>
        <v>15 M</v>
      </c>
      <c r="S228" s="145" t="str">
        <f>IF(SP_SUL!V231="","*",SP_SUL!V231)</f>
        <v>Jonas</v>
      </c>
      <c r="T228" s="145" t="str">
        <f>IF(SP_SUL!W231="","*",SP_SUL!W231)</f>
        <v>Limpeza de lastro</v>
      </c>
      <c r="U228" s="137">
        <f ca="1">_xlfn.XLOOKUP(G228&amp;$U$2,BS_CONTROLE[CHAVE],BS_CONTROLE[Quantidade_11],"-")</f>
        <v>30</v>
      </c>
      <c r="V228" s="137">
        <f ca="1">_xlfn.XLOOKUP(G228&amp;$V$2,BS_CONTROLE[CHAVE],BS_CONTROLE[Quantidade_11],"-")</f>
        <v>40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 t="str">
        <f>IF(SP_SUL!B242="","*",SP_SUL!B242)</f>
        <v>*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1385</v>
      </c>
      <c r="D5" s="230"/>
      <c r="E5" s="230"/>
      <c r="F5" s="230"/>
      <c r="G5" s="230"/>
      <c r="H5" s="230"/>
      <c r="I5" s="230"/>
      <c r="J5" s="231"/>
      <c r="K5" s="232" t="s">
        <v>1386</v>
      </c>
      <c r="L5" s="233"/>
      <c r="M5" s="233"/>
      <c r="N5" s="233"/>
      <c r="O5" s="234" t="s">
        <v>1387</v>
      </c>
      <c r="P5" s="235"/>
    </row>
    <row r="6" spans="1:16" s="74" customFormat="1" ht="15" customHeight="1">
      <c r="A6" s="66" t="s">
        <v>1383</v>
      </c>
      <c r="B6" s="75" t="s">
        <v>1382</v>
      </c>
      <c r="C6" s="76" t="s">
        <v>962</v>
      </c>
      <c r="D6" s="77" t="s">
        <v>963</v>
      </c>
      <c r="E6" s="76" t="s">
        <v>1388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1389</v>
      </c>
      <c r="M6" s="80" t="s">
        <v>576</v>
      </c>
      <c r="N6" s="81" t="s">
        <v>957</v>
      </c>
      <c r="O6" s="158" t="s">
        <v>1000</v>
      </c>
      <c r="P6" s="133" t="s">
        <v>1390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0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TP pronto 10h00 / Em intervalo das 10h00 até 11h30.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TP pronto 09h00 / Em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MC1 07h39 / Em intervalo das 10h56 até 12h56.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 xml:space="preserve">Concedido intervalo das 07h54 até 13h24, libeado intervalo 13h52, devido 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Em intervalo das 07h54 até 13h24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Em intervalo das 07h54 até 13h24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ROBSON (TF-701)</v>
      </c>
      <c r="F231" s="83" t="str">
        <f>IF(SP_SUL!H231="","*",SP_SUL!H231)</f>
        <v>ZXP189</v>
      </c>
      <c r="G231" s="83" t="str">
        <f>IF(SP_SUL!M231="","*",SP_SUL!M231)</f>
        <v>ZXP-ZFY</v>
      </c>
      <c r="H231" s="116">
        <f>IF(SP_SUL!K231="","*",SP_SUL!K231)</f>
        <v>187.58</v>
      </c>
      <c r="I231" s="113">
        <f>IF(SP_SUL!O231="","*",SP_SUL!O231)</f>
        <v>0.41666666666666669</v>
      </c>
      <c r="J231" s="113">
        <f>IF(SP_SUL!P231="","*",SP_SUL!P231)</f>
        <v>6.25E-2</v>
      </c>
      <c r="K231" s="83" t="str">
        <f>IF(SP_SUL!AK231="","*",SP_SUL!AK231)</f>
        <v>ZXP189</v>
      </c>
      <c r="L231" s="83" t="str">
        <f>IF(SP_SUL!AM231="","*",SP_SUL!AM231)</f>
        <v>ZXP-ZFY</v>
      </c>
      <c r="M231" s="83">
        <f>IF(SP_SUL!AP231="","*",SP_SUL!AP231)</f>
        <v>187.58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2026-03-06T17:18:40Z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