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69" documentId="120_S{118792C3-22EF-5104-A093-F22BFE3913F3}" xr6:coauthVersionLast="47" xr6:coauthVersionMax="47" xr10:uidLastSave="{BF210AA7-9A33-4680-996B-9B2A0003C27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0" i="1" l="1" a="1"/>
  <c r="N190" i="1" s="1"/>
  <c r="M190" i="1" a="1"/>
  <c r="M190" i="1" s="1"/>
  <c r="H190" i="1" a="1"/>
  <c r="H190" i="1" s="1"/>
  <c r="G190" i="1"/>
  <c r="G189" i="1"/>
  <c r="G188" i="1"/>
  <c r="H186" i="1" a="1"/>
  <c r="H186" i="1" s="1"/>
  <c r="M186" i="1" a="1"/>
  <c r="M186" i="1" s="1"/>
  <c r="N186" i="1" a="1"/>
  <c r="N186" i="1" s="1"/>
  <c r="M187" i="1" a="1"/>
  <c r="M187" i="1" s="1"/>
  <c r="N185" i="1" a="1"/>
  <c r="N185" i="1" s="1"/>
  <c r="M185" i="1" a="1"/>
  <c r="M185" i="1" s="1"/>
  <c r="N184" i="1" a="1"/>
  <c r="N184" i="1" s="1"/>
  <c r="M184" i="1" a="1"/>
  <c r="M184" i="1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<sst xmlns="http://schemas.openxmlformats.org/spreadsheetml/2006/main" count="5270" uniqueCount="1333">
  <si>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</si>
  <si>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</si>
  <si>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</si>
  <si>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</si>
  <si>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</si>
  <si>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</si>
  <si>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</si>
  <si>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</si>
  <si>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</si>
  <si>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</si>
  <si>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</si>
  <si>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</si>
  <si>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</si>
  <si>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</si>
  <si>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</si>
  <si>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</si>
  <si>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</si>
  <si>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</si>
  <si>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</si>
  <si>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</si>
  <si>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</si>
  <si>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</si>
  <si>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</si>
  <si>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</si>
  <si>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</si>
  <si>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</si>
  <si>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</si>
  <si>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</si>
  <si>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</si>
  <si>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</si>
  <si>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</si>
  <si>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</si>
  <si>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</si>
  <si>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</si>
  <si>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</si>
  <si>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</si>
  <si>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</si>
  <si>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</si>
  <si>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</si>
  <si>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</si>
  <si>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</si>
  <si>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</si>
  <si>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</si>
  <si>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</si>
  <si>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</si>
  <si>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</si>
  <si>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</si>
  <si>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</si>
  <si>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</si>
  <si>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</si>
  <si>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</si>
  <si>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</si>
  <si>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</si>
  <si>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</si>
  <si>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</si>
  <si>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</si>
  <si>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</si>
  <si>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</si>
  <si>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</si>
  <si>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</si>
  <si>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</si>
  <si>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</si>
  <si>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</si>
  <si>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</si>
  <si>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</si>
  <si>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</si>
  <si>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</si>
  <si>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</si>
  <si>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</si>
  <si>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</si>
  <si>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</si>
  <si>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</si>
  <si>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</si>
  <si>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</si>
  <si>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</si>
  <si>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</si>
  <si>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</si>
  <si>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</si>
  <si>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</si>
  <si>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</si>
  <si>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</si>
  <si>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</si>
  <si>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</si>
  <si>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</si>
  <si>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</si>
  <si>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</si>
  <si>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</si>
  <si>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</si>
  <si>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</si>
  <si>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</si>
  <si>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</si>
  <si>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</si>
  <si>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</si>
  <si>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</si>
  <si>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</si>
  <si>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</si>
  <si>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</si>
  <si>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</si>
  <si>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</si>
  <si>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</si>
  <si>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</si>
  <si>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</si>
  <si>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</si>
  <si>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</si>
  <si>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</si>
  <si>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</si>
  <si>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</si>
  <si>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</si>
  <si>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</si>
  <si>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</si>
  <si>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</si>
  <si>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</si>
  <si>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</si>
  <si>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</si>
  <si>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</si>
  <si>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</si>
  <si>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</si>
  <si>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</si>
  <si>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</si>
  <si>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</si>
  <si>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</si>
  <si>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</si>
  <si>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</si>
  <si>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</si>
  <si>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</si>
  <si>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</si>
  <si>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</si>
  <si>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</si>
  <si>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</si>
  <si>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</si>
  <si>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</si>
  <si>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</si>
  <si>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</si>
  <si>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</si>
  <si>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</si>
  <si>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</si>
  <si>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</si>
  <si>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</si>
  <si>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</si>
  <si>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</si>
  <si>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</si>
  <si>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</si>
  <si>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</si>
  <si>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</si>
  <si>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</si>
  <si>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</si>
  <si>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</si>
  <si>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</si>
  <si>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</si>
  <si>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</si>
  <si>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</si>
  <si>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</si>
  <si>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</si>
  <si>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</si>
  <si>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</si>
  <si>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</si>
  <si>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</si>
  <si>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</si>
  <si>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</si>
  <si>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</si>
  <si>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</si>
  <si>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</si>
  <si>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</si>
  <si>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</si>
  <si>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</si>
  <si>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</si>
  <si>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</si>
  <si>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</si>
  <si>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</si>
  <si>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</si>
  <si>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</si>
  <si>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</si>
  <si>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</si>
  <si>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</si>
  <si>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</si>
  <si>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</si>
  <si>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</si>
  <si>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</si>
  <si>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</si>
  <si>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</si>
  <si>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</si>
  <si>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</si>
  <si>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</si>
  <si>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</si>
  <si>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</si>
  <si>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</si>
  <si>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</si>
  <si>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</si>
  <si>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</si>
  <si>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</si>
  <si>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</si>
  <si>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</si>
  <si>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</si>
  <si>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</si>
  <si>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</si>
  <si>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</si>
  <si>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</si>
  <si>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</si>
  <si>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</si>
  <si>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</si>
  <si>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</si>
  <si>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</si>
  <si>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</si>
  <si>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</si>
  <si>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</si>
  <si>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</si>
  <si>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</si>
  <si>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</si>
  <si>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</si>
  <si>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</si>
  <si>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</si>
  <si>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</si>
  <si>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</si>
  <si>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</si>
  <si>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</si>
  <si>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</si>
  <si>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</si>
  <si>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</si>
  <si>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</si>
  <si>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</si>
  <si>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</si>
  <si>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</si>
  <si>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</si>
  <si>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</si>
  <si>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</si>
  <si>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</si>
  <si>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</si>
  <si>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</si>
  <si>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</si>
  <si>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</si>
  <si>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</si>
  <si>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</si>
  <si>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</si>
  <si>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</si>
  <si>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</si>
  <si>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</si>
  <si>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</si>
  <si>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</si>
  <si>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</si>
  <si>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</si>
  <si>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</si>
  <si>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</si>
  <si>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</si>
  <si>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</si>
  <si>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</si>
  <si>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</si>
  <si>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</si>
  <si>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</si>
  <si>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</si>
  <si>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</si>
  <si>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</si>
  <si>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</si>
  <si>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</si>
  <si>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</si>
  <si>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</si>
  <si>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</si>
  <si>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</si>
  <si>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</si>
  <si>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</si>
  <si>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</si>
  <si>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</si>
  <si>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</si>
  <si>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</si>
  <si>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</si>
  <si>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</si>
  <si>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</si>
  <si>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</si>
  <si>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</si>
  <si>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</si>
  <si>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</si>
  <si>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</si>
  <si>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</si>
  <si>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</si>
  <si>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</si>
  <si>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</si>
  <si>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</si>
  <si>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</si>
  <si>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</si>
  <si>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</si>
  <si>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</si>
  <si>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</si>
  <si>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</si>
  <si>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</si>
  <si>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</si>
  <si>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</si>
  <si>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</si>
  <si>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</si>
  <si>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</si>
  <si>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</si>
  <si>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</si>
  <si>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</si>
  <si>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</si>
  <si>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</si>
  <si>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</si>
  <si>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</si>
  <si>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</si>
  <si>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</si>
  <si>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</si>
  <si>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</si>
  <si>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</si>
  <si>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</si>
  <si>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</si>
  <si>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</si>
  <si>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</si>
  <si>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</si>
  <si>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</si>
  <si>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</si>
  <si>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</si>
  <si>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</si>
  <si>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</si>
  <si>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</si>
  <si>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</si>
  <si>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</si>
  <si>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</si>
  <si>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</si>
  <si>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</si>
  <si>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</si>
  <si>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</si>
  <si>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</si>
  <si>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</si>
  <si>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</si>
  <si>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</si>
  <si>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</si>
  <si>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</si>
  <si>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</si>
  <si>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</si>
  <si>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</si>
  <si>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</si>
  <si>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</si>
  <si>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</si>
  <si>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</si>
  <si>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</si>
  <si>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</si>
  <si>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</si>
  <si>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</si>
  <si>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</si>
  <si>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</si>
  <si>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</si>
  <si>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</si>
  <si>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</si>
  <si>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</si>
  <si>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</si>
  <si>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</si>
  <si>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</si>
  <si>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</si>
  <si>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</si>
  <si>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</si>
  <si>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</si>
  <si>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</si>
  <si>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</si>
  <si>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</si>
  <si>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</si>
  <si>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</si>
  <si>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</si>
  <si>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</si>
  <si>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</si>
  <si>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</si>
  <si>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</si>
  <si>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</si>
  <si>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</si>
  <si>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</si>
  <si>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</si>
  <si>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</si>
  <si>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</si>
  <si>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</si>
  <si>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</si>
  <si>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</si>
  <si>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</si>
  <si>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</si>
  <si>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</si>
  <si>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</si>
  <si>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</si>
  <si>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</si>
  <si>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</si>
  <si>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</si>
  <si>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</si>
  <si>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</si>
  <si>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</si>
  <si>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</si>
  <si>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</si>
  <si>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</si>
  <si>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</si>
  <si>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</si>
  <si>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</si>
  <si>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</si>
  <si>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</si>
  <si>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</si>
  <si>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</si>
  <si>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</si>
  <si>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</si>
  <si>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</si>
  <si>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</si>
  <si>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</si>
  <si>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</si>
  <si>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</si>
  <si>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</si>
  <si>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</si>
  <si>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</si>
  <si>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</si>
  <si>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</si>
  <si>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</si>
  <si>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</si>
  <si>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</si>
  <si>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</si>
  <si>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</si>
  <si>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</si>
  <si>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</si>
  <si>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</si>
  <si>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</si>
  <si>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</si>
  <si>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</si>
  <si>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</si>
  <si>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</si>
  <si>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</si>
  <si>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</si>
  <si>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</si>
  <si>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</si>
  <si>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</si>
  <si>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</si>
  <si>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</si>
  <si>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</si>
  <si>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</si>
  <si>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</si>
  <si>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</si>
  <si>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</si>
  <si>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</si>
  <si>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</si>
  <si>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</si>
  <si>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</si>
  <si>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</si>
  <si>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</si>
  <si>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</si>
  <si>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</si>
  <si>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</si>
  <si>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</si>
  <si>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</si>
  <si>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</si>
  <si>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</si>
  <si>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</si>
  <si>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</si>
  <si>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</si>
  <si>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</si>
  <si>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</si>
  <si>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</si>
  <si>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</si>
  <si>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</si>
  <si>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</si>
  <si>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</si>
  <si>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</si>
  <si>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</si>
  <si>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</si>
  <si>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</si>
  <si>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</si>
  <si>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</si>
  <si>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</si>
  <si>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</si>
  <si>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</si>
  <si>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</si>
  <si>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</si>
  <si>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</si>
  <si>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</si>
  <si>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</si>
  <si>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</si>
  <si>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</si>
  <si>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</si>
  <si>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</si>
  <si>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</si>
  <si>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</si>
  <si>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</si>
  <si>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</si>
  <si>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</si>
  <si>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</si>
  <si>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</si>
  <si>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</si>
  <si>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</si>
  <si>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</si>
  <si>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</si>
  <si>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</si>
  <si>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</si>
  <si>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</si>
  <si>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</si>
  <si>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</si>
  <si>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</si>
  <si>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</si>
  <si>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</si>
  <si>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</si>
  <si>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</si>
  <si>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</si>
  <si>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</si>
  <si>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</si>
  <si>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</si>
  <si>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</si>
  <si>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</si>
  <si>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</si>
  <si>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</si>
  <si>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</si>
  <si>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</si>
  <si>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</si>
  <si>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</si>
  <si>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</si>
  <si>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</si>
  <si>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</si>
  <si>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</si>
  <si>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</si>
  <si>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</si>
  <si>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</si>
  <si>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</si>
  <si>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</si>
  <si>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</si>
  <si>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</si>
  <si>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</si>
  <si>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</si>
  <si>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</si>
  <si>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</si>
  <si>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</si>
  <si>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</si>
  <si>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</si>
  <si>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</si>
  <si>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</si>
  <si>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</si>
  <si>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</si>
  <si>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</si>
  <si>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</si>
  <si>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</si>
  <si>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</si>
  <si>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</si>
  <si>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</si>
  <si>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</si>
  <si>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</si>
  <si>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</si>
  <si>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</si>
  <si>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</si>
  <si>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</si>
  <si>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</si>
  <si>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</si>
  <si>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</si>
  <si>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</si>
  <si>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</si>
  <si>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</si>
  <si>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</si>
  <si>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</si>
  <si>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</si>
  <si>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</si>
  <si>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</si>
  <si>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</si>
  <si>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</si>
  <si>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</si>
  <si>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</si>
  <si>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</si>
  <si>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</si>
  <si>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</si>
  <si>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</si>
  <si>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</si>
  <si>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</si>
  <si>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</si>
  <si>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</si>
  <si>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</si>
  <si>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</si>
  <si>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</si>
  <si>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</si>
  <si>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</si>
  <si>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</si>
  <si>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</si>
  <si>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</si>
  <si>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</si>
  <si>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</si>
  <si>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</si>
  <si>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</si>
  <si>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</si>
  <si>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</si>
  <si>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</si>
  <si>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</si>
  <si>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</si>
  <si>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</si>
  <si>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</si>
  <si>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</si>
  <si>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</si>
  <si>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</si>
  <si>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</si>
  <si>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</si>
  <si>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</si>
  <si>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</si>
  <si>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</si>
  <si>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</si>
  <si>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</si>
  <si>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</si>
  <si>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</si>
  <si>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</si>
  <si>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</si>
  <si>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</si>
  <si>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</si>
  <si>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</si>
  <si>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</si>
  <si>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</si>
  <si>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</si>
  <si>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</si>
  <si>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</si>
  <si>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</si>
  <si>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</si>
  <si>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</si>
  <si>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</si>
  <si>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</si>
  <si>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</si>
  <si>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</si>
  <si>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</si>
  <si>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</si>
  <si>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</si>
  <si>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</si>
  <si>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</si>
  <si>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</si>
  <si>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</si>
  <si>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</si>
  <si>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</si>
  <si>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</si>
  <si>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</si>
  <si>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</si>
  <si>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</si>
  <si>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</si>
  <si>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</si>
  <si>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</si>
  <si>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</si>
  <si>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</si>
  <si>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</si>
  <si>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</si>
  <si>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</si>
  <si>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</si>
  <si>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</si>
  <si>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</si>
  <si>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</si>
  <si>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</si>
  <si>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</si>
  <si>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</si>
  <si>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</si>
  <si>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</si>
  <si>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</si>
  <si>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</si>
  <si>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</si>
  <si>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</si>
  <si>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</si>
  <si>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</si>
  <si>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</si>
  <si>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</si>
  <si>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</si>
  <si>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</si>
  <si>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</si>
  <si>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</si>
  <si>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</si>
  <si>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</si>
  <si>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</si>
  <si>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</si>
  <si>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</si>
  <si>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</si>
  <si>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</si>
  <si>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</si>
  <si>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</si>
  <si>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</si>
  <si>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</si>
  <si>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</si>
  <si>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</si>
  <si>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</si>
  <si>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</si>
  <si>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</si>
  <si>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</si>
  <si>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</si>
  <si>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</si>
  <si>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</si>
  <si>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</si>
  <si>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</si>
  <si>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</si>
  <si>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</si>
  <si>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</si>
  <si>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</si>
  <si>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</si>
  <si>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</si>
  <si>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</si>
  <si>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</si>
  <si>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</si>
  <si>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</si>
  <si>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</si>
  <si>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</si>
  <si>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</si>
  <si>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</si>
  <si>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</si>
  <si>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</si>
  <si>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</si>
  <si>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</si>
  <si>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</si>
  <si>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</si>
  <si>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</si>
  <si>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</si>
  <si>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</si>
  <si>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</si>
  <si>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</si>
  <si>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</si>
  <si>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</si>
  <si>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</si>
  <si>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</si>
  <si>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</si>
  <si>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</si>
  <si>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</si>
  <si>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</si>
  <si>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</si>
  <si>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</si>
  <si>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</si>
  <si>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</si>
  <si>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</si>
  <si>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</si>
  <si>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</si>
  <si>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</si>
  <si>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</si>
  <si>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</si>
  <si>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</si>
  <si>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</si>
  <si>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</si>
  <si>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</si>
  <si>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</si>
  <si>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</si>
  <si>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</si>
  <si>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</si>
  <si>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</si>
  <si>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</si>
  <si>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</si>
  <si>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</si>
  <si>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</si>
  <si>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</si>
  <si>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</si>
  <si>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</si>
  <si>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</si>
  <si>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</si>
  <si>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</si>
  <si>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</si>
  <si>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</si>
  <si>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</si>
  <si>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</si>
  <si>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</si>
  <si>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</si>
  <si>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</si>
  <si>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</si>
  <si>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</si>
  <si>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</si>
  <si>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</si>
  <si>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</si>
  <si>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</si>
  <si>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</si>
  <si>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</si>
  <si>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</si>
  <si>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</si>
  <si>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</si>
  <si>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</si>
  <si>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</si>
  <si>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</si>
  <si>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</si>
  <si>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</si>
  <si>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</si>
  <si>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</si>
  <si>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</si>
  <si>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</si>
  <si>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</si>
  <si>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</si>
  <si>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</si>
  <si>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</si>
  <si>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</si>
  <si>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</si>
  <si>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</si>
  <si>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</si>
  <si>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</si>
  <si>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</si>
  <si>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</si>
  <si>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</si>
  <si>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</si>
  <si>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</si>
  <si>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</si>
  <si>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</si>
  <si>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</si>
  <si>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</si>
  <si>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</si>
  <si>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</si>
  <si>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</si>
  <si>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</si>
  <si>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</si>
  <si>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</si>
  <si>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</si>
  <si>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</si>
  <si>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</si>
  <si>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</si>
  <si>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</si>
  <si>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</si>
  <si>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</si>
  <si>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</si>
  <si>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</si>
  <si>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</si>
  <si>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</si>
  <si>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</si>
  <si>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</si>
  <si>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</si>
  <si>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</si>
  <si>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</si>
  <si>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</si>
  <si>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</si>
  <si>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</si>
  <si>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</si>
  <si>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</si>
  <si>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</si>
  <si>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</si>
  <si>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</si>
  <si>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</si>
  <si>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</si>
  <si>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</si>
  <si>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</si>
  <si>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</si>
  <si>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</si>
  <si>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</si>
  <si>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</si>
  <si>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</si>
  <si>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</si>
  <si>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</si>
  <si>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</si>
  <si>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</si>
  <si>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</si>
  <si>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</si>
  <si>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</si>
  <si>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</si>
  <si>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</si>
  <si>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</si>
  <si>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</si>
  <si>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</si>
  <si>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</si>
  <si>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</si>
  <si>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</si>
  <si>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</si>
  <si>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</si>
  <si>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</si>
  <si>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</si>
  <si>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</si>
  <si>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</si>
  <si>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</si>
  <si>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</si>
  <si>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</si>
  <si>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</si>
  <si>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</si>
  <si>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</si>
  <si>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</si>
  <si>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</si>
  <si>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</si>
  <si>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</si>
  <si>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</si>
  <si>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</si>
  <si>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</si>
  <si>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</si>
  <si>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</si>
  <si>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</si>
  <si>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</si>
  <si>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</si>
  <si>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</si>
  <si>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</si>
  <si>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</si>
  <si>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</si>
  <si>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</si>
  <si>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</si>
  <si>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</si>
  <si>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</si>
  <si>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</si>
  <si>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</si>
  <si>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</si>
  <si>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</si>
  <si>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</si>
  <si>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</si>
  <si>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</si>
  <si>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</si>
  <si>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</si>
  <si>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</si>
  <si>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</si>
  <si>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</si>
  <si>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</si>
  <si>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</si>
  <si>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</si>
  <si>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</si>
  <si>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</si>
  <si>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</si>
  <si>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</si>
  <si>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</si>
  <si>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</si>
  <si>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</si>
  <si>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</si>
  <si>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</si>
  <si>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</si>
  <si>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</si>
  <si>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</si>
  <si>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</si>
  <si>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</si>
  <si>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</si>
  <si>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</si>
  <si>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</si>
  <si>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</si>
  <si>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</si>
  <si>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</si>
  <si>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</si>
  <si>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</si>
  <si>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</si>
  <si>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</si>
  <si>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</si>
  <si>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</si>
  <si>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</si>
  <si>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</si>
  <si>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</si>
  <si>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</si>
  <si>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</si>
  <si>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</si>
  <si>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</si>
  <si>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</si>
  <si>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</si>
  <si>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</si>
  <si>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</si>
  <si>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</si>
  <si>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</si>
  <si>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</si>
  <si>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</si>
  <si>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</si>
  <si>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</si>
  <si>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</si>
  <si>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</si>
  <si>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</si>
  <si>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</si>
  <si>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</si>
  <si>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</si>
  <si>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</si>
  <si>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</si>
  <si>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</si>
  <si>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</si>
  <si>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</si>
  <si>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</si>
  <si>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</si>
  <si>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</si>
  <si>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</si>
  <si>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</si>
  <si>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</si>
  <si>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</si>
  <si>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</si>
  <si>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</si>
  <si>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</si>
  <si>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</si>
  <si>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</si>
  <si>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</si>
  <si>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</si>
  <si>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</si>
  <si>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</si>
  <si>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</si>
  <si>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</si>
  <si>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</si>
  <si>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</si>
  <si>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</si>
  <si>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</si>
  <si>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</si>
  <si>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</si>
  <si>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</si>
  <si>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</si>
  <si>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</si>
  <si>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</si>
  <si>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</si>
  <si>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</si>
  <si>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</si>
  <si>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</si>
  <si>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</si>
  <si>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</si>
  <si>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</si>
  <si>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</si>
  <si>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</si>
  <si>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</si>
  <si>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</si>
  <si>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</si>
  <si>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</si>
  <si>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</si>
  <si>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</si>
  <si>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</si>
  <si>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</si>
  <si>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</si>
  <si>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</si>
  <si>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</si>
  <si>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</si>
  <si>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</si>
  <si>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</si>
  <si>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</si>
  <si>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</si>
  <si>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</si>
  <si>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</si>
  <si>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</si>
  <si>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</si>
  <si>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</si>
  <si>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</si>
  <si>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</si>
  <si>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</si>
  <si>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</si>
  <si>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</si>
  <si>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</si>
  <si>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</si>
  <si>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</si>
  <si>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</si>
  <si>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</si>
  <si>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</si>
  <si>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</si>
  <si>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</si>
  <si>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</si>
  <si>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</si>
  <si>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</si>
  <si>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</si>
  <si>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</si>
  <si>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</si>
  <si>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</si>
  <si>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</si>
  <si>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</si>
  <si>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</si>
  <si>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</si>
  <si>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</si>
  <si>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</si>
  <si>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</si>
  <si>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</si>
  <si>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</si>
  <si>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</si>
  <si>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</si>
  <si>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</si>
  <si>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</si>
  <si>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</si>
  <si>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</si>
  <si>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</si>
  <si>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</si>
  <si>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</si>
  <si>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</si>
  <si>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</si>
  <si>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</si>
  <si>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</si>
  <si>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</si>
  <si>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</si>
  <si>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</si>
  <si>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</si>
  <si>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</si>
  <si>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</si>
  <si>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</si>
  <si>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</si>
  <si>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</si>
  <si>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</si>
  <si>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</si>
  <si>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</si>
  <si>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</si>
  <si>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</si>
  <si>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</si>
  <si>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</si>
  <si>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</si>
  <si>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</si>
  <si>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</si>
  <si>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</si>
  <si>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</si>
  <si>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</si>
  <si>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</si>
  <si>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</si>
  <si>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</si>
  <si>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</si>
  <si>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</si>
  <si>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</si>
  <si>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</si>
  <si>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</si>
  <si>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</si>
  <si>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</si>
  <si>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</si>
  <si>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</si>
  <si>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</si>
  <si>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</si>
  <si>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</si>
  <si>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</si>
  <si>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</si>
  <si>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</si>
  <si>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</si>
  <si>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</si>
  <si>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</si>
  <si>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</si>
  <si>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</si>
  <si>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</si>
  <si>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</si>
  <si>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</si>
  <si>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</si>
  <si>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</si>
  <si>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</si>
  <si>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</si>
  <si>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</si>
  <si>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</si>
  <si>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</si>
  <si>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</si>
  <si>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</si>
  <si>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</si>
  <si>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</si>
  <si>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</si>
  <si>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</si>
  <si>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</si>
  <si>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</si>
  <si>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</si>
  <si>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</si>
  <si>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</si>
  <si>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</si>
  <si>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</si>
  <si>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</si>
  <si>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</si>
  <si>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</si>
  <si>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</si>
  <si>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</si>
  <si>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</si>
  <si>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</si>
  <si>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</si>
  <si>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</si>
  <si>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</si>
  <si>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</si>
  <si>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</si>
  <si>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</si>
  <si>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</si>
  <si>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</si>
  <si>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</si>
  <si>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</si>
  <si>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</si>
  <si>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</si>
  <si>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</si>
  <si>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</si>
  <si>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</si>
  <si>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</si>
  <si>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</si>
  <si>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</si>
  <si>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</si>
  <si>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</si>
  <si>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</si>
  <si>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</si>
  <si>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</si>
  <si>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</si>
  <si>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</si>
  <si>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</si>
  <si>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</si>
  <si>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</si>
  <si>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</si>
  <si>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</si>
  <si>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</si>
  <si>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</si>
  <si>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</si>
  <si>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</si>
  <si>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</si>
  <si>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</si>
  <si>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</si>
  <si>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</si>
  <si>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</si>
  <si>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</si>
  <si>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</si>
  <si>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</si>
  <si>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</si>
  <si>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</si>
  <si>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</si>
  <si>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</si>
  <si>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</si>
  <si>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</si>
  <si>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</si>
  <si>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</si>
  <si>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</si>
  <si>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</si>
  <si>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</si>
  <si>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</si>
  <si>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</si>
  <si>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</si>
  <si>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</si>
  <si>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</si>
  <si>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</si>
  <si>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</si>
  <si>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</si>
  <si>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</si>
  <si>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</si>
  <si>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</si>
  <si>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</si>
  <si>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</si>
  <si>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</si>
  <si>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</si>
  <si>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</si>
  <si>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</si>
  <si>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</si>
  <si>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</si>
  <si>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</si>
  <si>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</si>
  <si>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</si>
  <si>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</si>
  <si>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</si>
  <si>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</si>
  <si>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</si>
  <si>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</si>
  <si>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</si>
  <si>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</si>
  <si>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</si>
  <si>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</si>
  <si>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</si>
  <si>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</si>
  <si>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</si>
  <si>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</si>
  <si>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</si>
  <si>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</si>
  <si>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</si>
  <si>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</si>
  <si>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</si>
  <si>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</si>
  <si>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</si>
  <si>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</si>
  <si>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</si>
  <si>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</si>
  <si>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</si>
  <si>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</si>
  <si>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</si>
  <si>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</si>
  <si>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</si>
  <si>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</si>
  <si>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</si>
  <si>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</si>
  <si>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</si>
  <si>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</si>
  <si>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</si>
  <si>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</si>
  <si>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</si>
  <si>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</si>
  <si>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</si>
  <si>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</si>
  <si>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</si>
  <si>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</si>
  <si>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</si>
  <si>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</si>
  <si>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</si>
  <si>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</si>
  <si>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</si>
  <si>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</si>
  <si>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</si>
  <si>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</si>
  <si>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</si>
  <si>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</si>
  <si>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deslocamento para km de descarga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</si>
  <si>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</si>
  <si>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</si>
  <si>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</si>
  <si>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</si>
  <si>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</si>
  <si>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</si>
  <si>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</si>
  <si>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</si>
  <si>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</si>
  <si>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</si>
  <si>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</si>
  <si>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</si>
  <si>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</si>
  <si>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</si>
  <si>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</si>
  <si>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</si>
  <si>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</si>
  <si>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</si>
  <si>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</si>
  <si>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</si>
  <si>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</si>
  <si>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</si>
  <si>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</si>
  <si>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</si>
  <si>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</si>
  <si>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</si>
  <si>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</si>
  <si>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</si>
  <si>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</si>
  <si>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</si>
  <si>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</si>
  <si>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Jonas</t>
  </si>
  <si>
    <t>189ZFY/ZXP189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</si>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</sst>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164" activePane="bottomRight" state="frozen"/>
      <selection pane="bottomRight" activeCell="D188" sqref="D188:Q19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6"/>
      <c r="AN3" s="217"/>
      <c r="AO3" s="195"/>
      <c r="AP3" s="195"/>
      <c r="AQ3" s="196"/>
      <c r="AR3" s="63"/>
      <c r="AS3" s="188" t="s">
        <v>937</v>
      </c>
      <c r="AT3" s="189"/>
      <c r="AU3" s="188" t="s">
        <v>938</v>
      </c>
      <c r="AV3" s="189"/>
      <c r="AW3" s="188" t="s">
        <v>939</v>
      </c>
      <c r="AX3" s="189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1232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1233</v>
      </c>
      <c r="BK150" s="17" t="s">
        <v>1233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1234</v>
      </c>
      <c r="BK152" s="17" t="s">
        <v>1234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1235</v>
      </c>
      <c r="BK153" s="17" t="s">
        <v>1235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1235</v>
      </c>
      <c r="BK154" s="17" t="s">
        <v>1235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1237</v>
      </c>
      <c r="BK155" s="17" t="s">
        <v>1237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1238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1239</v>
      </c>
      <c r="BK156" s="17" t="s">
        <v>1239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1240</v>
      </c>
      <c r="BK157" s="17" t="s">
        <v>1240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1241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1242</v>
      </c>
      <c r="BK158" s="17" t="s">
        <v>1242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1243</v>
      </c>
      <c r="BK159" s="17" t="s">
        <v>1243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1243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1244</v>
      </c>
      <c r="BK160" s="17" t="s">
        <v>1243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1243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1245</v>
      </c>
      <c r="BK161" s="17" t="s">
        <v>1245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1245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1246</v>
      </c>
      <c r="BK162" s="17" t="s">
        <v>1246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1246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1246</v>
      </c>
      <c r="BK163" s="17" t="s">
        <v>1246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1246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1247</v>
      </c>
      <c r="BK165" s="17" t="s">
        <v>1247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1247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1247</v>
      </c>
      <c r="BK166" s="17" t="s">
        <v>1247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1247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1247</v>
      </c>
      <c r="BK167" s="17" t="s">
        <v>1247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1247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1247</v>
      </c>
      <c r="BK168" s="17" t="s">
        <v>1247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1247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1248</v>
      </c>
      <c r="BK170" s="17" t="s">
        <v>1248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1248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1249</v>
      </c>
      <c r="BK172" s="17" t="s">
        <v>1250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1251</v>
      </c>
      <c r="BK173" s="17" t="s">
        <v>1251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1252</v>
      </c>
      <c r="BK174" s="17" t="s">
        <v>1252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1253</v>
      </c>
      <c r="BK175" s="17" t="s">
        <v>1253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1253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1254</v>
      </c>
      <c r="BK176" s="17" t="s">
        <v>1255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1255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1256</v>
      </c>
      <c r="I177" s="106" t="s">
        <v>1257</v>
      </c>
      <c r="J177" s="105">
        <v>54</v>
      </c>
      <c r="K177" s="105">
        <v>106</v>
      </c>
      <c r="L177" s="105" t="s">
        <v>558</v>
      </c>
      <c r="M177" s="127" t="s">
        <v>1258</v>
      </c>
      <c r="N177" s="127" t="s">
        <v>1259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1238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1260</v>
      </c>
      <c r="BK177" s="17" t="s">
        <v>1260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1261</v>
      </c>
      <c r="BK178" s="17" t="s">
        <v>1262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>EDSON/NIVALDO (TP-819)</v>
      </c>
      <c r="B183" s="102"/>
      <c r="C183" s="135" t="str">
        <f>IF(BS_CONTROLE[[#This Row],[DATA]]="","",WEEKNUM(BS_CONTROLE[[#This Row],[DATA]]))</f>
        <v/>
      </c>
      <c r="D183" s="104" t="s">
        <v>842</v>
      </c>
      <c r="E183" s="159">
        <v>30</v>
      </c>
      <c r="F183" s="126" t="s">
        <v>744</v>
      </c>
      <c r="G183" s="142" t="str">
        <f>IF(D183="","*",VLOOKUP(F183,BS_ATIVIDADE[],3,FALSE))</f>
        <v>DORMENTE - SUBSTITUIÇÂO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Nº DE DORMENTES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PDM - SUBSTITUIÇÃO - DORMENTE</v>
      </c>
      <c r="AJ183" s="9" t="str">
        <f>IF(BS_CONTROLE[[#This Row],[Atividade]]=0, "-", BS_CONTROLE[[#This Row],[Atividade]])</f>
        <v>PDM - SUBSTITUIÇÃO - DORMENTE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Nº DE DORMENTES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>EDSON/NIVALDO (TP-819)</v>
      </c>
      <c r="B184" s="102"/>
      <c r="C184" s="135" t="str">
        <f>IF(BS_CONTROLE[[#This Row],[DATA]]="","",WEEKNUM(BS_CONTROLE[[#This Row],[DATA]]))</f>
        <v/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>DANIEL (TP-647)</v>
      </c>
      <c r="B185" s="102"/>
      <c r="C185" s="135" t="str">
        <f>IF(BS_CONTROLE[[#This Row],[DATA]]="","",WEEKNUM(BS_CONTROLE[[#This Row],[DATA]]))</f>
        <v/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208.6</v>
      </c>
      <c r="L185" s="105" t="s">
        <v>558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1263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ZYU-ZST</v>
      </c>
      <c r="AN185" s="105" t="str">
        <f>IF(BS_CONTROLE[[#This Row],[SB]]=0, "-", BS_CONTROLE[[#This Row],[SB]])</f>
        <v>206ZST</v>
      </c>
      <c r="AO185" s="105">
        <f>IF(BS_CONTROLE[[#This Row],[SUB]]=0, "-", BS_CONTROLE[[#This Row],[SUB]])</f>
        <v>56</v>
      </c>
      <c r="AP185" s="105">
        <f>BS_CONTROLE[[#This Row],[KM - Inicio]]</f>
        <v>208.6</v>
      </c>
      <c r="AQ185" s="105">
        <f>BS_CONTROLE[[#This Row],[KM - Inicio]]</f>
        <v>208.6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>ROGÉRIO (TP-730)</v>
      </c>
      <c r="B186" s="102"/>
      <c r="C186" s="135" t="str">
        <f>IF(BS_CONTROLE[[#This Row],[DATA]]="","",WEEKNUM(BS_CONTROLE[[#This Row],[DATA]]))</f>
        <v/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>V93</v>
      </c>
      <c r="B187" s="102"/>
      <c r="C187" s="135" t="str">
        <f>IF(BS_CONTROLE[[#This Row],[DATA]]="","",WEEKNUM(BS_CONTROLE[[#This Row],[DATA]]))</f>
        <v/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92</v>
      </c>
      <c r="J187" s="105">
        <v>56</v>
      </c>
      <c r="K187" s="105">
        <v>190.07</v>
      </c>
      <c r="L187" s="105">
        <v>187.05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1264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ZYU1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</v>
      </c>
      <c r="B190" s="102"/>
      <c r="C190" s="135" t="str">
        <f>IF(BS_CONTROLE[[#This Row],[DATA]]="","",WEEKNUM(BS_CONTROLE[[#This Row],[DATA]]))</f>
        <v/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1265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1266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1266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179:Z1001 Y98:Z172 Z174:Z178 Y173:Y178">
    <cfRule type="cellIs" dxfId="204" priority="54036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22" operator="equal">
      <formula>"NÃO"</formula>
    </cfRule>
    <cfRule type="cellIs" dxfId="202" priority="11623" operator="equal">
      <formula>"SIM"</formula>
    </cfRule>
  </conditionalFormatting>
  <conditionalFormatting sqref="AZ6:AZ1001">
    <cfRule type="expression" dxfId="201" priority="54078">
      <formula>#REF!=1</formula>
    </cfRule>
  </conditionalFormatting>
  <conditionalFormatting sqref="BE6:BE1001 AY6:AY1001 U6:U1001">
    <cfRule type="cellIs" dxfId="200" priority="54062" operator="equal">
      <formula>"ERRO"</formula>
    </cfRule>
  </conditionalFormatting>
  <conditionalFormatting sqref="BQ6:BQ1001">
    <cfRule type="cellIs" dxfId="199" priority="54057" operator="equal">
      <formula>"Produção e Intervalo"</formula>
    </cfRule>
    <cfRule type="cellIs" dxfId="198" priority="54058" operator="equal">
      <formula>"Aderente"</formula>
    </cfRule>
    <cfRule type="cellIs" dxfId="197" priority="54059" operator="equal">
      <formula>"Intervalo"</formula>
    </cfRule>
    <cfRule type="cellIs" dxfId="196" priority="54060" operator="equal">
      <formula>"Produção"</formula>
    </cfRule>
    <cfRule type="cellIs" dxfId="195" priority="54061" operator="equal">
      <formula>"ERRO"</formula>
    </cfRule>
  </conditionalFormatting>
  <conditionalFormatting sqref="BR6:BS1001">
    <cfRule type="cellIs" dxfId="194" priority="54039" operator="equal">
      <formula>"*"</formula>
    </cfRule>
    <cfRule type="cellIs" dxfId="193" priority="54040" operator="greaterThanOrEqual">
      <formula>1</formula>
    </cfRule>
    <cfRule type="cellIs" dxfId="192" priority="54041" operator="lessThan">
      <formula>1</formula>
    </cfRule>
  </conditionalFormatting>
  <conditionalFormatting sqref="BK949 BK81 BK83:BK84 BK101 BK67 BK69 BK72:BK73 BJ9:BJ1001">
    <cfRule type="iconSet" priority="6082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65" operator="equal">
      <formula>"OPORTUNIDADE"</formula>
    </cfRule>
  </conditionalFormatting>
  <conditionalFormatting sqref="Y6:Z39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BH6:BH8">
    <cfRule type="iconSet" priority="161">
      <iconSet showValue="0">
        <cfvo type="percent" val="0"/>
        <cfvo type="num" val="1"/>
        <cfvo type="num" val="1" gte="0"/>
      </iconSet>
    </cfRule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33" operator="equal">
      <formula>"OPORTUNIDADE"</formula>
    </cfRule>
  </conditionalFormatting>
  <conditionalFormatting sqref="Y44:Z44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Y48:Z52">
    <cfRule type="cellIs" dxfId="185" priority="130" operator="equal">
      <formula>"OPORTUNIDADE"</formula>
    </cfRule>
  </conditionalFormatting>
  <conditionalFormatting sqref="Y48:Z52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Y68:Z68">
    <cfRule type="cellIs" dxfId="182" priority="124" operator="equal">
      <formula>"OPORTUNIDADE"</formula>
    </cfRule>
  </conditionalFormatting>
  <conditionalFormatting sqref="Y68:Z68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75:Z75">
    <cfRule type="cellIs" dxfId="179" priority="121" operator="equal">
      <formula>"OPORTUNIDADE"</formula>
    </cfRule>
  </conditionalFormatting>
  <conditionalFormatting sqref="Y75:Z75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77:Z78">
    <cfRule type="cellIs" dxfId="176" priority="118" operator="equal">
      <formula>"OPORTUNIDADE"</formula>
    </cfRule>
  </conditionalFormatting>
  <conditionalFormatting sqref="Y77:Z78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81:Z81">
    <cfRule type="cellIs" dxfId="173" priority="115" operator="equal">
      <formula>"OPORTUNIDADE"</formula>
    </cfRule>
  </conditionalFormatting>
  <conditionalFormatting sqref="Y81:Z81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82:Z82">
    <cfRule type="cellIs" dxfId="170" priority="112" operator="equal">
      <formula>"OPORTUNIDADE"</formula>
    </cfRule>
  </conditionalFormatting>
  <conditionalFormatting sqref="Y82:Z82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91:Z91">
    <cfRule type="cellIs" dxfId="167" priority="109" operator="equal">
      <formula>"OPORTUNIDADE"</formula>
    </cfRule>
  </conditionalFormatting>
  <conditionalFormatting sqref="Y91:Z9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93:Z93">
    <cfRule type="cellIs" dxfId="164" priority="106" operator="equal">
      <formula>"OPORTUNIDADE"</formula>
    </cfRule>
  </conditionalFormatting>
  <conditionalFormatting sqref="Y93:Z93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Y95:Z95">
    <cfRule type="cellIs" dxfId="161" priority="103" operator="equal">
      <formula>"OPORTUNIDADE"</formula>
    </cfRule>
  </conditionalFormatting>
  <conditionalFormatting sqref="Y95:Z95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Y96:Z97">
    <cfRule type="cellIs" dxfId="158" priority="100" operator="equal">
      <formula>"OPORTUNIDADE"</formula>
    </cfRule>
  </conditionalFormatting>
  <conditionalFormatting sqref="Y96:Z97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BK95:BK9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29">
      <iconSet showValue="0">
        <cfvo type="percent" val="0"/>
        <cfvo type="num" val="1"/>
        <cfvo type="num" val="1" gte="0"/>
      </iconSet>
    </cfRule>
    <cfRule type="iconSet" priority="6093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43" operator="equal">
      <formula>"OPORTUNIDADE"</formula>
    </cfRule>
  </conditionalFormatting>
  <conditionalFormatting sqref="Z173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P1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1267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1268</v>
      </c>
      <c r="C4" s="160" t="s">
        <v>1269</v>
      </c>
      <c r="D4" s="160" t="s">
        <v>1270</v>
      </c>
      <c r="E4" s="160" t="s">
        <v>1271</v>
      </c>
      <c r="F4" s="160" t="s">
        <v>4</v>
      </c>
      <c r="G4" s="160" t="s">
        <v>1272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1273</v>
      </c>
      <c r="C6" s="161">
        <v>407867</v>
      </c>
      <c r="D6" s="161" t="s">
        <v>1274</v>
      </c>
      <c r="E6" s="161" t="s">
        <v>789</v>
      </c>
      <c r="F6" s="161" t="s">
        <v>1275</v>
      </c>
      <c r="G6" s="162"/>
    </row>
    <row r="7" spans="2:7">
      <c r="B7" s="161" t="s">
        <v>1276</v>
      </c>
      <c r="C7" s="161">
        <v>293644</v>
      </c>
      <c r="D7" s="161" t="s">
        <v>1277</v>
      </c>
      <c r="E7" s="161" t="s">
        <v>789</v>
      </c>
      <c r="F7" s="161" t="s">
        <v>1275</v>
      </c>
      <c r="G7" s="162"/>
    </row>
    <row r="8" spans="2:7">
      <c r="B8" s="161" t="s">
        <v>1278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1279</v>
      </c>
      <c r="C9" s="161">
        <v>256790</v>
      </c>
      <c r="D9" s="161" t="s">
        <v>1280</v>
      </c>
      <c r="E9" s="161" t="s">
        <v>790</v>
      </c>
      <c r="F9" s="161" t="s">
        <v>1281</v>
      </c>
      <c r="G9" s="162">
        <v>46357</v>
      </c>
    </row>
    <row r="10" spans="2:7">
      <c r="B10" s="161" t="s">
        <v>1282</v>
      </c>
      <c r="C10" s="161">
        <v>265193</v>
      </c>
      <c r="D10" s="161" t="s">
        <v>1283</v>
      </c>
      <c r="E10" s="161" t="s">
        <v>791</v>
      </c>
      <c r="F10" s="161" t="s">
        <v>1072</v>
      </c>
      <c r="G10" s="161" t="s">
        <v>1284</v>
      </c>
    </row>
    <row r="11" spans="2:7">
      <c r="B11" s="161" t="s">
        <v>1285</v>
      </c>
      <c r="C11" s="161">
        <v>293716</v>
      </c>
      <c r="D11" s="161" t="s">
        <v>1286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1287</v>
      </c>
      <c r="C12" s="161">
        <v>257258</v>
      </c>
      <c r="D12" s="161" t="s">
        <v>1288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1289</v>
      </c>
      <c r="C13" s="161">
        <v>371147</v>
      </c>
      <c r="D13" s="161" t="s">
        <v>1290</v>
      </c>
      <c r="E13" s="161" t="s">
        <v>792</v>
      </c>
      <c r="F13" s="161" t="s">
        <v>128</v>
      </c>
      <c r="G13" s="161" t="s">
        <v>1284</v>
      </c>
    </row>
    <row r="14" spans="2:7">
      <c r="B14" s="161" t="s">
        <v>1291</v>
      </c>
      <c r="C14" s="161">
        <v>259230</v>
      </c>
      <c r="D14" s="161" t="s">
        <v>1292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1293</v>
      </c>
      <c r="C15" s="161">
        <v>370705</v>
      </c>
      <c r="D15" s="161"/>
      <c r="E15" s="161" t="s">
        <v>792</v>
      </c>
      <c r="F15" s="161" t="s">
        <v>128</v>
      </c>
      <c r="G15" s="161" t="s">
        <v>1284</v>
      </c>
    </row>
    <row r="16" spans="2:7">
      <c r="B16" s="161" t="s">
        <v>1294</v>
      </c>
      <c r="C16" s="161">
        <v>258542</v>
      </c>
      <c r="D16" s="161" t="s">
        <v>1295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1296</v>
      </c>
      <c r="C17" s="161">
        <v>257050</v>
      </c>
      <c r="D17" s="161" t="s">
        <v>1297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1298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1299</v>
      </c>
      <c r="D4" s="163" t="s">
        <v>1300</v>
      </c>
      <c r="E4" s="163" t="s">
        <v>1301</v>
      </c>
      <c r="F4" s="160" t="s">
        <v>1302</v>
      </c>
      <c r="G4" s="163" t="s">
        <v>1303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1304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1305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1304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1306</v>
      </c>
      <c r="G9" s="167" t="s">
        <v>1307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1304</v>
      </c>
      <c r="G10" s="167"/>
    </row>
    <row r="11" spans="2:7">
      <c r="B11" s="167" t="s">
        <v>1308</v>
      </c>
      <c r="C11" s="167">
        <v>9038</v>
      </c>
      <c r="D11" s="168">
        <v>46085</v>
      </c>
      <c r="E11" s="167">
        <v>10520</v>
      </c>
      <c r="F11" s="169" t="s">
        <v>1309</v>
      </c>
      <c r="G11" s="167"/>
    </row>
    <row r="12" spans="2:7">
      <c r="B12" s="167" t="s">
        <v>709</v>
      </c>
      <c r="C12" s="167" t="s">
        <v>1310</v>
      </c>
      <c r="D12" s="168">
        <v>46066</v>
      </c>
      <c r="E12" s="167">
        <v>9500</v>
      </c>
      <c r="F12" s="169" t="s">
        <v>1311</v>
      </c>
      <c r="G12" s="167"/>
    </row>
    <row r="13" spans="2:7">
      <c r="B13" s="167" t="s">
        <v>709</v>
      </c>
      <c r="C13" s="167" t="s">
        <v>1312</v>
      </c>
      <c r="D13" s="168">
        <v>46066</v>
      </c>
      <c r="E13" s="167">
        <v>10500</v>
      </c>
      <c r="F13" s="169" t="s">
        <v>1311</v>
      </c>
      <c r="G13" s="167"/>
    </row>
    <row r="14" spans="2:7">
      <c r="B14" s="167" t="s">
        <v>709</v>
      </c>
      <c r="C14" s="167" t="s">
        <v>1313</v>
      </c>
      <c r="D14" s="168">
        <v>46066</v>
      </c>
      <c r="E14" s="167">
        <v>9000</v>
      </c>
      <c r="F14" s="169" t="s">
        <v>1311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1314</v>
      </c>
      <c r="C2" s="121" t="s">
        <v>947</v>
      </c>
      <c r="D2" s="76" t="s">
        <v>949</v>
      </c>
      <c r="E2" s="76" t="s">
        <v>1315</v>
      </c>
      <c r="F2" s="99" t="s">
        <v>1316</v>
      </c>
      <c r="G2" s="76" t="s">
        <v>1317</v>
      </c>
      <c r="H2" s="76" t="s">
        <v>1318</v>
      </c>
      <c r="I2" s="76" t="s">
        <v>1319</v>
      </c>
      <c r="J2" s="76" t="s">
        <v>1320</v>
      </c>
      <c r="K2" s="78" t="s">
        <v>1321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EDSON/NIVALDO (TP-819)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ZYU-ZST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ZYU1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1322</v>
      </c>
      <c r="V1" s="226"/>
      <c r="W1" s="226"/>
    </row>
    <row r="2" spans="1:23" ht="15" customHeight="1">
      <c r="A2" s="87" t="s">
        <v>1323</v>
      </c>
      <c r="B2" s="87" t="s">
        <v>1324</v>
      </c>
      <c r="C2" s="87" t="s">
        <v>376</v>
      </c>
      <c r="D2" s="88" t="s">
        <v>962</v>
      </c>
      <c r="E2" s="88" t="s">
        <v>4</v>
      </c>
      <c r="F2" s="88" t="s">
        <v>1325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1326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EDSON/NIVALDO (TP-819)</v>
      </c>
      <c r="H180" s="145" t="str">
        <f>IF(SP_SUL!F183="","*",SP_SUL!F183)</f>
        <v>PDM - SUBSTITUIÇÃO - DORMENTE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>
        <f ca="1">_xlfn.XLOOKUP(G180&amp;$U$2,BS_CONTROLE[CHAVE],BS_CONTROLE[Quantidade_11],"-")</f>
        <v>0</v>
      </c>
      <c r="V180" s="137">
        <f ca="1">_xlfn.XLOOKUP(G180&amp;$V$2,BS_CONTROLE[CHAVE],BS_CONTROLE[Quantidade_11],"-")</f>
        <v>0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 t="str">
        <f>IF(SP_SUL!B184="","*",SP_SUL!B184)</f>
        <v>*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 t="str">
        <f>IF(SP_SUL!B185="","*",SP_SUL!B185)</f>
        <v>*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ZYU-ZST</v>
      </c>
      <c r="L182" s="139" t="str">
        <f>IF(SP_SUL!N185="","*",SP_SUL!N185)</f>
        <v>206ZST</v>
      </c>
      <c r="M182" s="140">
        <f>IF(SP_SUL!J185="","*",SP_SUL!J185)</f>
        <v>56</v>
      </c>
      <c r="N182" s="144">
        <f>IF(SP_SUL!K185="","*",SP_SUL!K185)</f>
        <v>208.6</v>
      </c>
      <c r="O182" s="144" t="str">
        <f>IF(SP_SUL!L185="","*",SP_SUL!L185)</f>
        <v>-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 t="str">
        <f>IF(SP_SUL!B186="","*",SP_SUL!B186)</f>
        <v>*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 t="str">
        <f>IF(SP_SUL!B187="","*",SP_SUL!B187)</f>
        <v>*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ZYU1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187.05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*</v>
      </c>
      <c r="T185" s="145" t="str">
        <f>IF(SP_SUL!W188="","*",SP_SUL!W188)</f>
        <v>*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 t="str">
        <f>IF(SP_SUL!B190="","*",SP_SUL!B190)</f>
        <v>*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*</v>
      </c>
      <c r="T187" s="145" t="str">
        <f>IF(SP_SUL!W190="","*",SP_SUL!W190)</f>
        <v>*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1327</v>
      </c>
      <c r="D5" s="228"/>
      <c r="E5" s="228"/>
      <c r="F5" s="228"/>
      <c r="G5" s="228"/>
      <c r="H5" s="228"/>
      <c r="I5" s="228"/>
      <c r="J5" s="229"/>
      <c r="K5" s="230" t="s">
        <v>1328</v>
      </c>
      <c r="L5" s="231"/>
      <c r="M5" s="231"/>
      <c r="N5" s="231"/>
      <c r="O5" s="232" t="s">
        <v>1329</v>
      </c>
      <c r="P5" s="233"/>
    </row>
    <row r="6" spans="1:16" s="74" customFormat="1" ht="15" customHeight="1">
      <c r="A6" s="66" t="s">
        <v>1325</v>
      </c>
      <c r="B6" s="75" t="s">
        <v>1324</v>
      </c>
      <c r="C6" s="76" t="s">
        <v>962</v>
      </c>
      <c r="D6" s="77" t="s">
        <v>963</v>
      </c>
      <c r="E6" s="76" t="s">
        <v>1330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1331</v>
      </c>
      <c r="M6" s="80" t="s">
        <v>576</v>
      </c>
      <c r="N6" s="81" t="s">
        <v>957</v>
      </c>
      <c r="O6" s="158" t="s">
        <v>1000</v>
      </c>
      <c r="P6" s="133" t="s">
        <v>1332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 xml:space="preserve">MC1 12h38 / Em deslocamento para km de descarga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EDSON/NIVALDO (TP-819)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ZYU-ZST</v>
      </c>
      <c r="H185" s="116">
        <f>IF(SP_SUL!K185="","*",SP_SUL!K185)</f>
        <v>208.6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ZYU-ZST</v>
      </c>
      <c r="M185" s="83">
        <f>IF(SP_SUL!AP185="","*",SP_SUL!AP185)</f>
        <v>208.6</v>
      </c>
      <c r="N185" s="83" t="str">
        <f>IF(SP_SUL!AM185="","*",SP_SUL!AM185)</f>
        <v>ZYU-ZST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2026-03-05T16:58:12Z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