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0" documentId="120_S{118792C3-22EF-5104-A093-F22BFE3913F3}" xr6:coauthVersionLast="47" xr6:coauthVersionMax="47" xr10:uidLastSave="{4B7CF142-129A-489F-BA17-7B659127EF0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AY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AY102" i="1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K101" i="15"/>
  <c r="L101" i="15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<sst xmlns="http://schemas.openxmlformats.org/spreadsheetml/2006/main" count="4150" uniqueCount="1282">
  <si>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</si>
  <si>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</si>
  <si>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</si>
  <si>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</si>
  <si>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</si>
  <si>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</si>
  <si>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</si>
  <si>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</si>
  <si>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</si>
  <si>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</si>
  <si>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</si>
  <si>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</si>
  <si>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</si>
  <si>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</si>
  <si>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</si>
  <si>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</si>
  <si>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</si>
  <si>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</si>
  <si>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</si>
  <si>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</si>
  <si>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</si>
  <si>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</si>
  <si>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</si>
  <si>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</si>
  <si>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</si>
  <si>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</si>
  <si>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</si>
  <si>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</si>
  <si>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</si>
  <si>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</si>
  <si>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</si>
  <si>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</si>
  <si>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</si>
  <si>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</si>
  <si>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</si>
  <si>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</si>
  <si>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</si>
  <si>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</si>
  <si>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</si>
  <si>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</si>
  <si>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</si>
  <si>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</si>
  <si>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</si>
  <si>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</si>
  <si>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</si>
  <si>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</si>
  <si>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</si>
  <si>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</si>
  <si>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</si>
  <si>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</si>
  <si>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</si>
  <si>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</si>
  <si>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</si>
  <si>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</si>
  <si>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</si>
  <si>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</si>
  <si>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</si>
  <si>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</si>
  <si>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</si>
  <si>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</si>
  <si>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</si>
  <si>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</si>
  <si>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</si>
  <si>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</si>
  <si>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</si>
  <si>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</si>
  <si>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</si>
  <si>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</si>
  <si>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</si>
  <si>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</si>
  <si>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</si>
  <si>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</si>
  <si>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</si>
  <si>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</si>
  <si>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</si>
  <si>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</si>
  <si>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</si>
  <si>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</si>
  <si>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</si>
  <si>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</si>
  <si>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</si>
  <si>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</si>
  <si>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</si>
  <si>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</si>
  <si>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</si>
  <si>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</si>
  <si>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</si>
  <si>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</si>
  <si>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</si>
  <si>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</si>
  <si>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</si>
  <si>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</si>
  <si>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</si>
  <si>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</si>
  <si>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</si>
  <si>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</si>
  <si>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</si>
  <si>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</si>
  <si>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</si>
  <si>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</si>
  <si>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</si>
  <si>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</si>
  <si>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</si>
  <si>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</si>
  <si>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</si>
  <si>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</si>
  <si>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</si>
  <si>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</si>
  <si>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</si>
  <si>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</si>
  <si>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</si>
  <si>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</si>
  <si>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</si>
  <si>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</si>
  <si>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</si>
  <si>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</si>
  <si>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</si>
  <si>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</si>
  <si>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</si>
  <si>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</si>
  <si>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</si>
  <si>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</si>
  <si>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</si>
  <si>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</si>
  <si>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</si>
  <si>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</si>
  <si>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</si>
  <si>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</si>
  <si>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</si>
  <si>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</si>
  <si>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</si>
  <si>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</si>
  <si>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</si>
  <si>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</si>
  <si>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</si>
  <si>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</si>
  <si>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</si>
  <si>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</si>
  <si>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</si>
  <si>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</si>
  <si>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</si>
  <si>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</si>
  <si>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</si>
  <si>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</si>
  <si>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</si>
  <si>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</si>
  <si>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</si>
  <si>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</si>
  <si>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</si>
  <si>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</si>
  <si>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</si>
  <si>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</si>
  <si>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</si>
  <si>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</si>
  <si>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</si>
  <si>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</si>
  <si>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</si>
  <si>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</si>
  <si>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</si>
  <si>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</si>
  <si>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</si>
  <si>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</si>
  <si>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</si>
  <si>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</si>
  <si>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</si>
  <si>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</si>
  <si>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</si>
  <si>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</si>
  <si>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</si>
  <si>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</si>
  <si>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</si>
  <si>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</si>
  <si>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</si>
  <si>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</si>
  <si>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</si>
  <si>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</si>
  <si>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</si>
  <si>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</si>
  <si>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</si>
  <si>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</si>
  <si>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</si>
  <si>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</si>
  <si>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</si>
  <si>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</si>
  <si>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</si>
  <si>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</si>
  <si>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</si>
  <si>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</si>
  <si>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</si>
  <si>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</si>
  <si>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</si>
  <si>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</si>
  <si>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</si>
  <si>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</si>
  <si>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</si>
  <si>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</si>
  <si>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</si>
  <si>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</si>
  <si>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</si>
  <si>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</si>
  <si>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</si>
  <si>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</si>
  <si>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</si>
  <si>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</si>
  <si>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</si>
  <si>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</si>
  <si>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</si>
  <si>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</si>
  <si>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</si>
  <si>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</si>
  <si>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</si>
  <si>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</si>
  <si>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</si>
  <si>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</si>
  <si>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</si>
  <si>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</si>
  <si>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</si>
  <si>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</si>
  <si>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</si>
  <si>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</si>
  <si>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</si>
  <si>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</si>
  <si>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</si>
  <si>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</si>
  <si>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</si>
  <si>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</si>
  <si>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</si>
  <si>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</si>
  <si>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</si>
  <si>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</si>
  <si>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</si>
  <si>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</si>
  <si>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</si>
  <si>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</si>
  <si>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</si>
  <si>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</si>
  <si>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</si>
  <si>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</si>
  <si>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</si>
  <si>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</si>
  <si>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</si>
  <si>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</si>
  <si>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</si>
  <si>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</si>
  <si>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</si>
  <si>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</si>
  <si>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</si>
  <si>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</si>
  <si>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</si>
  <si>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</si>
  <si>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</si>
  <si>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</si>
  <si>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</si>
  <si>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</si>
  <si>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</si>
  <si>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</si>
  <si>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</si>
  <si>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</si>
  <si>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</si>
  <si>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</si>
  <si>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</si>
  <si>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</si>
  <si>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</si>
  <si>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</si>
  <si>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</si>
  <si>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</si>
  <si>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</si>
  <si>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</si>
  <si>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</si>
  <si>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</si>
  <si>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</si>
  <si>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</si>
  <si>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</si>
  <si>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</si>
  <si>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</si>
  <si>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</si>
  <si>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</si>
  <si>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</si>
  <si>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</si>
  <si>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</si>
  <si>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</si>
  <si>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</si>
  <si>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</si>
  <si>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</si>
  <si>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</si>
  <si>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</si>
  <si>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</si>
  <si>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</si>
  <si>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</si>
  <si>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</si>
  <si>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</si>
  <si>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</si>
  <si>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</si>
  <si>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</si>
  <si>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</si>
  <si>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</si>
  <si>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</si>
  <si>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</si>
  <si>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</si>
  <si>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</si>
  <si>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</si>
  <si>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</si>
  <si>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</si>
  <si>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</si>
  <si>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</si>
  <si>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</si>
  <si>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</si>
  <si>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</si>
  <si>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</si>
  <si>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</si>
  <si>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</si>
  <si>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</si>
  <si>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</si>
  <si>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</si>
  <si>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</si>
  <si>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</si>
  <si>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</si>
  <si>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</si>
  <si>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</si>
  <si>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</si>
  <si>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</si>
  <si>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</si>
  <si>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</si>
  <si>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</si>
  <si>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</si>
  <si>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</si>
  <si>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</si>
  <si>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</si>
  <si>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</si>
  <si>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</si>
  <si>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</si>
  <si>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</si>
  <si>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</si>
  <si>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</si>
  <si>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</si>
  <si>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</si>
  <si>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</si>
  <si>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</si>
  <si>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</si>
  <si>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</si>
  <si>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</si>
  <si>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</si>
  <si>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</si>
  <si>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</si>
  <si>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</si>
  <si>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</si>
  <si>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</si>
  <si>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</si>
  <si>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</si>
  <si>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</si>
  <si>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</si>
  <si>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</si>
  <si>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</si>
  <si>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</si>
  <si>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</si>
  <si>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</si>
  <si>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</si>
  <si>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</si>
  <si>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</si>
  <si>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</si>
  <si>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</si>
  <si>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</si>
  <si>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</si>
  <si>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</si>
  <si>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</si>
  <si>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</si>
  <si>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</si>
  <si>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</si>
  <si>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</si>
  <si>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</si>
  <si>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</si>
  <si>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</si>
  <si>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</si>
  <si>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</si>
  <si>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</si>
  <si>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</si>
  <si>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</si>
  <si>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</si>
  <si>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</si>
  <si>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</si>
  <si>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</si>
  <si>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</si>
  <si>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</si>
  <si>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</si>
  <si>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</si>
  <si>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</si>
  <si>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</si>
  <si>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</si>
  <si>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</si>
  <si>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</si>
  <si>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</si>
  <si>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</si>
  <si>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</si>
  <si>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</si>
  <si>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</si>
  <si>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</si>
  <si>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</si>
  <si>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</si>
  <si>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</si>
  <si>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</si>
  <si>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</si>
  <si>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</si>
  <si>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</si>
  <si>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</si>
  <si>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</si>
  <si>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</si>
  <si>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</si>
  <si>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</si>
  <si>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</si>
  <si>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</si>
  <si>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</si>
  <si>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</si>
  <si>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</si>
  <si>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</si>
  <si>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</si>
  <si>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</si>
  <si>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</si>
  <si>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</si>
  <si>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</si>
  <si>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</si>
  <si>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</si>
  <si>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</si>
  <si>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</si>
  <si>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</si>
  <si>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</si>
  <si>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</si>
  <si>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</si>
  <si>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</si>
  <si>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</si>
  <si>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</si>
  <si>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</si>
  <si>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</si>
  <si>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</si>
  <si>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</si>
  <si>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</si>
  <si>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</si>
  <si>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</si>
  <si>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</si>
  <si>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</si>
  <si>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</si>
  <si>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</si>
  <si>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</si>
  <si>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</si>
  <si>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</si>
  <si>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</si>
  <si>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</si>
  <si>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</si>
  <si>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</si>
  <si>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</si>
  <si>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</si>
  <si>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</si>
  <si>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</si>
  <si>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</si>
  <si>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</si>
  <si>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</si>
  <si>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</si>
  <si>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</si>
  <si>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</si>
  <si>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</si>
  <si>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</si>
  <si>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</si>
  <si>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</si>
  <si>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</si>
  <si>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</si>
  <si>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</si>
  <si>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</si>
  <si>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</si>
  <si>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</si>
  <si>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</si>
  <si>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</si>
  <si>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</si>
  <si>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</si>
  <si>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</si>
  <si>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</si>
  <si>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</si>
  <si>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</si>
  <si>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</si>
  <si>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</si>
  <si>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</si>
  <si>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</si>
  <si>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</si>
  <si>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</si>
  <si>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</si>
  <si>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</si>
  <si>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</si>
  <si>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</si>
  <si>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</si>
  <si>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</si>
  <si>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</si>
  <si>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</si>
  <si>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</si>
  <si>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</si>
  <si>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</si>
  <si>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</si>
  <si>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</si>
  <si>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</si>
  <si>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</si>
  <si>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</si>
  <si>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</si>
  <si>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</si>
  <si>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</si>
  <si>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</si>
  <si>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</si>
  <si>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</si>
  <si>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</si>
  <si>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</si>
  <si>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</si>
  <si>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</si>
  <si>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</si>
  <si>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</si>
  <si>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</si>
  <si>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</si>
  <si>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</si>
  <si>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</si>
  <si>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</si>
  <si>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</si>
  <si>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</si>
  <si>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</si>
  <si>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</si>
  <si>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</si>
  <si>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</si>
  <si>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</si>
  <si>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</si>
  <si>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</si>
  <si>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</si>
  <si>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</si>
  <si>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</si>
  <si>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</si>
  <si>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</si>
  <si>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</si>
  <si>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</si>
  <si>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</si>
  <si>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</si>
  <si>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</si>
  <si>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</si>
  <si>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</si>
  <si>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</si>
  <si>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</si>
  <si>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</si>
  <si>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</si>
  <si>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</si>
  <si>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</si>
  <si>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</si>
  <si>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</si>
  <si>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</si>
  <si>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</si>
  <si>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</si>
  <si>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</si>
  <si>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</si>
  <si>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</si>
  <si>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</si>
  <si>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</si>
  <si>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</si>
  <si>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</si>
  <si>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</si>
  <si>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</si>
  <si>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</si>
  <si>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</si>
  <si>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</si>
  <si>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</si>
  <si>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</si>
  <si>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</si>
  <si>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</si>
  <si>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</si>
  <si>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</si>
  <si>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</si>
  <si>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</si>
  <si>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</si>
  <si>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</si>
  <si>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</si>
  <si>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</si>
  <si>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</si>
  <si>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</si>
  <si>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</si>
  <si>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</si>
  <si>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</si>
  <si>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</si>
  <si>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</si>
  <si>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</si>
  <si>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</si>
  <si>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</si>
  <si>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</si>
  <si>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</si>
  <si>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</si>
  <si>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</si>
  <si>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</si>
  <si>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</si>
  <si>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</si>
  <si>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</si>
  <si>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</si>
  <si>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</si>
  <si>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</si>
  <si>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</si>
  <si>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</si>
  <si>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</si>
  <si>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</si>
  <si>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</si>
  <si>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</si>
  <si>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</si>
  <si>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</si>
  <si>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</si>
  <si>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</si>
  <si>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</si>
  <si>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</si>
  <si>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</si>
  <si>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</si>
  <si>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</si>
  <si>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</si>
  <si>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</si>
  <si>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</si>
  <si>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</si>
  <si>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</si>
  <si>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</si>
  <si>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</si>
  <si>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</si>
  <si>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</si>
  <si>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</si>
  <si>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</si>
  <si>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</si>
  <si>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</si>
  <si>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</si>
  <si>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</si>
  <si>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</si>
  <si>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</si>
  <si>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</si>
  <si>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</si>
  <si>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</si>
  <si>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</si>
  <si>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</si>
  <si>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</si>
  <si>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</si>
  <si>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</si>
  <si>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</si>
  <si>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</si>
  <si>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</si>
  <si>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</si>
  <si>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</si>
  <si>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</si>
  <si>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</si>
  <si>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</si>
  <si>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</si>
  <si>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</si>
  <si>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</si>
  <si>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</si>
  <si>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</si>
  <si>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</si>
  <si>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</si>
  <si>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</si>
  <si>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</si>
  <si>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</si>
  <si>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</si>
  <si>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</si>
  <si>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</si>
  <si>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</si>
  <si>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</si>
  <si>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</si>
  <si>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</si>
  <si>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</si>
  <si>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</si>
  <si>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</si>
  <si>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</si>
  <si>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</si>
  <si>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</si>
  <si>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</si>
  <si>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</si>
  <si>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</si>
  <si>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</si>
  <si>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</si>
  <si>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</si>
  <si>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</si>
  <si>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</si>
  <si>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</si>
  <si>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</si>
  <si>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</si>
  <si>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</si>
  <si>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</si>
  <si>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</si>
  <si>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</si>
  <si>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</si>
  <si>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</si>
  <si>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</si>
  <si>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</si>
  <si>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</si>
  <si>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</si>
  <si>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</si>
  <si>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</si>
  <si>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</si>
  <si>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</si>
  <si>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</si>
  <si>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</si>
  <si>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</si>
  <si>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</si>
  <si>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</si>
  <si>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</si>
  <si>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</si>
  <si>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</si>
  <si>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</si>
  <si>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</si>
  <si>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</si>
  <si>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</si>
  <si>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</si>
  <si>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</si>
  <si>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</si>
  <si>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</si>
  <si>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</si>
  <si>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</si>
  <si>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</si>
  <si>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</si>
  <si>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</si>
  <si>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</si>
  <si>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</si>
  <si>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</si>
  <si>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</si>
  <si>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</si>
  <si>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</si>
  <si>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</si>
  <si>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</si>
  <si>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</si>
  <si>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</si>
  <si>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</si>
  <si>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</si>
  <si>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</si>
  <si>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</si>
  <si>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</si>
  <si>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</si>
  <si>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</si>
  <si>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</si>
  <si>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</si>
  <si>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</si>
  <si>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</si>
  <si>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</si>
  <si>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</si>
  <si>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</si>
  <si>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</si>
  <si>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</si>
  <si>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</si>
  <si>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</si>
  <si>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</si>
  <si>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</si>
  <si>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</si>
  <si>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</si>
  <si>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</si>
  <si>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</si>
  <si>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</si>
  <si>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</si>
  <si>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</si>
  <si>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</si>
  <si>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</si>
  <si>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</si>
  <si>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</si>
  <si>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</si>
  <si>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</si>
  <si>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</si>
  <si>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</si>
  <si>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</si>
  <si>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</si>
  <si>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</si>
  <si>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</si>
  <si>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</si>
  <si>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</si>
  <si>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</si>
  <si>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</si>
  <si>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</si>
  <si>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</si>
  <si>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</si>
  <si>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</si>
  <si>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</si>
  <si>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</si>
  <si>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</si>
  <si>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</si>
  <si>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</si>
  <si>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</si>
  <si>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</si>
  <si>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</si>
  <si>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</si>
  <si>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</si>
  <si>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</si>
  <si>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</si>
  <si>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</si>
  <si>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</si>
  <si>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</si>
  <si>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</si>
  <si>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</si>
  <si>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</si>
  <si>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</si>
  <si>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</si>
  <si>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</si>
  <si>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</si>
  <si>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</si>
  <si>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</si>
  <si>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</si>
  <si>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</si>
  <si>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</si>
  <si>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</si>
  <si>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</si>
  <si>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</si>
  <si>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</si>
  <si>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</si>
  <si>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</si>
  <si>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</si>
  <si>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</si>
  <si>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</si>
  <si>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</si>
  <si>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</si>
  <si>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</si>
  <si>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</si>
  <si>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</si>
  <si>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</si>
  <si>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</si>
  <si>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</si>
  <si>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</si>
  <si>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</si>
  <si>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</si>
  <si>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</si>
  <si>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</si>
  <si>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</si>
  <si>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</si>
  <si>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</si>
  <si>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</si>
  <si>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</si>
  <si>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</si>
  <si>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</si>
  <si>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</si>
  <si>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</si>
  <si>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</si>
  <si>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</si>
  <si>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</si>
  <si>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</si>
  <si>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</si>
  <si>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</si>
  <si>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</si>
  <si>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</si>
  <si>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</si>
  <si>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</si>
  <si>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</si>
  <si>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</si>
  <si>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</si>
  <si>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</si>
  <si>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</si>
  <si>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</si>
  <si>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</si>
  <si>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</si>
  <si>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</si>
  <si>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</si>
  <si>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</si>
  <si>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</si>
  <si>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</si>
  <si>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</si>
  <si>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</si>
  <si>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</si>
  <si>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</si>
  <si>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</si>
  <si>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</si>
  <si>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</si>
  <si>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</si>
  <si>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</si>
  <si>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</si>
  <si>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</si>
  <si>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</si>
  <si>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</si>
  <si>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</si>
  <si>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</si>
  <si>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</si>
  <si>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</si>
  <si>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</si>
  <si>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</si>
  <si>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</si>
  <si>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</si>
  <si>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</si>
  <si>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</si>
  <si>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</si>
  <si>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</si>
  <si>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</si>
  <si>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</si>
  <si>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</si>
  <si>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</si>
  <si>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</si>
  <si>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</si>
  <si>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</si>
  <si>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</si>
  <si>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</si>
  <si>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</si>
  <si>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</si>
  <si>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</si>
  <si>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</si>
  <si>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</si>
  <si>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</si>
  <si>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</si>
  <si>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</si>
  <si>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</si>
  <si>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</si>
  <si>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</si>
  <si>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</si>
  <si>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</si>
  <si>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</si>
  <si>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</si>
  <si>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</si>
  <si>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</si>
  <si>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</si>
  <si>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</si>
  <si>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</si>
  <si>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</si>
  <si>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</si>
  <si>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</si>
  <si>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</si>
  <si>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</si>
  <si>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</si>
  <si>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</si>
  <si>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</si>
  <si>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</si>
  <si>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</si>
  <si>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</si>
  <si>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</si>
  <si>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</si>
  <si>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</si>
  <si>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</si>
  <si>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</si>
  <si>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</si>
  <si>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</si>
  <si>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</si>
  <si>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</si>
  <si>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</si>
  <si>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</si>
  <si>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</si>
  <si>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</si>
  <si>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</si>
  <si>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</si>
  <si>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</si>
  <si>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</si>
  <si>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</si>
  <si>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</si>
  <si>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</si>
  <si>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</si>
  <si>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</si>
  <si>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</si>
  <si>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</si>
  <si>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</si>
  <si>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</si>
  <si>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</si>
  <si>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</si>
  <si>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</si>
  <si>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</si>
  <si>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</si>
  <si>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</si>
  <si>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</si>
  <si>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</si>
  <si>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</si>
  <si>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</si>
  <si>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</si>
  <si>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</si>
  <si>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</si>
  <si>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</si>
  <si>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</si>
  <si>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</si>
  <si>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</si>
  <si>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</si>
  <si>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</si>
  <si>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</si>
  <si>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</si>
  <si>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</si>
  <si>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</si>
  <si>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</si>
  <si>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</si>
  <si>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</si>
  <si>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</si>
  <si>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</si>
  <si>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</si>
  <si>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</si>
  <si>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</si>
  <si>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</si>
  <si>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</si>
  <si>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</si>
  <si>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</si>
  <si>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</si>
  <si>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</si>
  <si>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</si>
  <si>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</si>
  <si>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</si>
  <si>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</si>
  <si>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</si>
  <si>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</si>
  <si>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</si>
  <si>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</si>
  <si>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</si>
  <si>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</si>
  <si>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</si>
  <si>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</si>
  <si>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</si>
  <si>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</si>
  <si>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</si>
  <si>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</si>
  <si>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</si>
  <si>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</si>
  <si>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</si>
  <si>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</si>
  <si>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</si>
  <si>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</si>
  <si>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</si>
  <si>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</si>
  <si>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</si>
  <si>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</si>
  <si>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</si>
  <si>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</si>
  <si>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</si>
  <si>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</si>
  <si>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</si>
  <si>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</si>
  <si>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</si>
  <si>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</si>
  <si>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</si>
  <si>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</si>
  <si>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</si>
  <si>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</si>
  <si>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</si>
  <si>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</si>
  <si>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</si>
  <si>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</si>
  <si>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</si>
  <si>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</si>
  <si>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</si>
  <si>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</si>
  <si>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</si>
  <si>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</si>
  <si>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</si>
  <si>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</si>
  <si>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</si>
  <si>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</si>
  <si>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</si>
  <si>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</si>
  <si>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</si>
  <si>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</si>
  <si>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</si>
  <si>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</si>
  <si>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</si>
  <si>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</si>
  <si>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</si>
  <si>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</si>
  <si>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</si>
  <si>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</si>
  <si>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</si>
  <si>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</si>
  <si>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</si>
  <si>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</si>
  <si>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</si>
  <si>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</si>
  <si>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</si>
  <si>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</si>
  <si>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</si>
  <si>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</si>
  <si>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</si>
  <si>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</si>
  <si>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</si>
  <si>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</si>
  <si>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</si>
  <si>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</si>
  <si>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</si>
  <si>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</si>
  <si>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</si>
  <si>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ZTO-ZTN</t>
  </si>
  <si>
    <t>ZTOZTN</t>
  </si>
  <si>
    <t xml:space="preserve">Segue de Tutoia a Santa Ernestina </t>
  </si>
  <si>
    <t>1 Maq. Escala 02hrs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</si>
  <si>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</si>
  <si>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</si>
  <si>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</si>
  <si>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</si>
  <si>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</si>
  <si>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</si>
  <si>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</si>
  <si>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</si>
  <si>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</si>
  <si>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</si>
  <si>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</si>
  <si>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</si>
  <si>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</si>
  <si>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</si>
  <si>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</t>
  </si>
  <si>
    <t>ZDP-ZRU</t>
  </si>
  <si>
    <t>ZDPZRU</t>
  </si>
  <si>
    <t>Deslocamento para ZRU</t>
  </si>
  <si>
    <t>2 Clayton + Jose Carlos</t>
  </si>
  <si>
    <t>9236av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</si>
  <si>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</si>
  <si>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</si>
  <si>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</si>
  <si>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</si>
  <si>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</si>
  <si>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</si>
  <si>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</si>
  <si>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>ZECPAT2</t>
  </si>
  <si>
    <t>ZGB-S</t>
  </si>
  <si>
    <t>ZGBS</t>
  </si>
  <si>
    <t>Pedro</t>
  </si>
  <si>
    <t>Execução de solda - Condicionado a temperatura (local acidente Y58)</t>
  </si>
  <si>
    <t>Caio</t>
  </si>
  <si>
    <t>Substituição de meia chave (local acidente Y58)</t>
  </si>
  <si>
    <t>ZCZ-S</t>
  </si>
  <si>
    <t>Wagner</t>
  </si>
  <si>
    <t>Guilherme</t>
  </si>
  <si>
    <t xml:space="preserve">Deslocamento para ZTN deixa W92 em Santa Ernestina e retorna locos para ZTO </t>
  </si>
  <si>
    <t>ZEB-ZRU</t>
  </si>
  <si>
    <t>ZEBZRU</t>
  </si>
  <si>
    <t>Inspeção sperry - ZEBZRU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</si>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</sst>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G3" activePane="topRight" state="frozen"/>
      <selection pane="topRight" activeCell="I85" sqref="I8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54" t="s">
        <v>728</v>
      </c>
      <c r="C1" s="255"/>
      <c r="D1" s="255"/>
      <c r="E1" s="3"/>
      <c r="F1" s="254" t="s">
        <v>729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61" t="s">
        <v>730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731</v>
      </c>
      <c r="BI1" s="267"/>
      <c r="BJ1" s="267"/>
      <c r="BK1" s="268"/>
      <c r="BL1" s="5"/>
      <c r="BM1" s="258" t="s">
        <v>732</v>
      </c>
      <c r="BN1" s="259"/>
      <c r="BO1" s="259"/>
      <c r="BP1" s="259"/>
      <c r="BQ1" s="259"/>
      <c r="BR1" s="259"/>
      <c r="BS1" s="26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1" t="s">
        <v>733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736</v>
      </c>
      <c r="AT2" s="262"/>
      <c r="AU2" s="262"/>
      <c r="AV2" s="262"/>
      <c r="AW2" s="262"/>
      <c r="AX2" s="262"/>
      <c r="AY2" s="265"/>
      <c r="AZ2" s="6"/>
      <c r="BA2" s="247" t="s">
        <v>737</v>
      </c>
      <c r="BB2" s="251"/>
      <c r="BC2" s="261" t="s">
        <v>734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47" t="s">
        <v>738</v>
      </c>
      <c r="AJ3" s="251"/>
      <c r="AK3" s="247" t="s">
        <v>739</v>
      </c>
      <c r="AL3" s="248"/>
      <c r="AM3" s="249"/>
      <c r="AN3" s="250"/>
      <c r="AO3" s="248"/>
      <c r="AP3" s="248"/>
      <c r="AQ3" s="251"/>
      <c r="AR3" s="63"/>
      <c r="AS3" s="252" t="s">
        <v>745</v>
      </c>
      <c r="AT3" s="253"/>
      <c r="AU3" s="252" t="s">
        <v>746</v>
      </c>
      <c r="AV3" s="253"/>
      <c r="AW3" s="252" t="s">
        <v>747</v>
      </c>
      <c r="AX3" s="253"/>
      <c r="AY3" s="63" t="s">
        <v>748</v>
      </c>
      <c r="AZ3" s="63"/>
      <c r="BA3" s="275"/>
      <c r="BB3" s="276"/>
      <c r="BC3" s="247" t="s">
        <v>741</v>
      </c>
      <c r="BD3" s="248"/>
      <c r="BE3" s="248"/>
      <c r="BF3" s="251"/>
      <c r="BG3" s="62"/>
      <c r="BH3" s="269"/>
      <c r="BI3" s="270"/>
      <c r="BJ3" s="270"/>
      <c r="BK3" s="271"/>
      <c r="BL3" s="62"/>
      <c r="BM3" s="258" t="s">
        <v>749</v>
      </c>
      <c r="BN3" s="259"/>
      <c r="BO3" s="259"/>
      <c r="BP3" s="260"/>
      <c r="BQ3" s="258" t="s">
        <v>533</v>
      </c>
      <c r="BR3" s="259"/>
      <c r="BS3" s="26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IF(D8="","*",IFERROR(IF(ISODD(COUNT(AS8:AX1031)),"ERRO",SUM((AT8-AS8),(AV8-AU8),(AX8-AW8))),"ERRO"))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IF(D9="","*",IFERROR(IF(ISODD(COUNT(AS9:AX1032)),"ERRO",SUM((AT9-AS9),(AV9-AU9),(AX9-AW9))),"ERRO"))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IF(D10="","*",IFERROR(IF(ISODD(COUNT(AS10:AX1033)),"ERRO",SUM((AT10-AS10),(AV10-AU10),(AX10-AW10))),"ERRO"))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IF(D11="","*",IFERROR(IF(ISODD(COUNT(AS11:AX1034)),"ERRO",SUM((AT11-AS11),(AV11-AU11),(AX11-AW11))),"ERRO"))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IF(D12="","*",IFERROR(IF(ISODD(COUNT(AS12:AX1035)),"ERRO",SUM((AT12-AS12),(AV12-AU12),(AX12-AW12))),"ERRO"))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IF(D13="","*",IFERROR(IF(ISODD(COUNT(AS13:AX1036)),"ERRO",SUM((AT13-AS13),(AV13-AU13),(AX13-AW13))),"ERRO"))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IF(D16="","*",IFERROR(IF(ISODD(COUNT(AS16:AX1039)),"ERRO",SUM((AT16-AS16),(AV16-AU16),(AX16-AW16))),"ERRO"))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IF(D17="","*",IFERROR(IF(ISODD(COUNT(AS17:AX1040)),"ERRO",SUM((AT17-AS17),(AV17-AU17),(AX17-AW17))),"ERRO"))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IF(D18="","*",IFERROR(IF(ISODD(COUNT(AS18:AX1041)),"ERRO",SUM((AT18-AS18),(AV18-AU18),(AX18-AW18))),"ERRO"))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IF(D19="","*",IFERROR(IF(ISODD(COUNT(AS19:AX1042)),"ERRO",SUM((AT19-AS19),(AV19-AU19),(AX19-AW19))),"ERRO"))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IF(D20="","*",IFERROR(IF(ISODD(COUNT(AS20:AX1043)),"ERRO",SUM((AT20-AS20),(AV20-AU20),(AX20-AW20))),"ERRO"))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IF(D21="","*",IFERROR(IF(ISODD(COUNT(AS21:AX1044)),"ERRO",SUM((AT21-AS21),(AV21-AU21),(AX21-AW21))),"ERRO"))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IF(D22="","*",IFERROR(IF(ISODD(COUNT(AS22:AX1045)),"ERRO",SUM((AT22-AS22),(AV22-AU22),(AX22-AW22))),"ERRO"))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IF(D23="","*",IFERROR(IF(ISODD(COUNT(AS23:AX1045)),"ERRO",SUM((AT23-AS23),(AV23-AU23),(AX23-AW23))),"ERRO"))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IF(D24="","*",IFERROR(IF(ISODD(COUNT(AS24:AX1046)),"ERRO",SUM((AT24-AS24),(AV24-AU24),(AX24-AW24))),"ERRO"))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IF(D25="","*",IFERROR(IF(ISODD(COUNT(AS25:AX1047)),"ERRO",SUM((AT25-AS25),(AV25-AU25),(AX25-AW25))),"ERRO"))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IF(D26="","*",IFERROR(IF(ISODD(COUNT(AS26:AX1048)),"ERRO",SUM((AT26-AS26),(AV26-AU26),(AX26-AW26))),"ERRO"))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IF(D27="","*",IFERROR(IF(ISODD(COUNT(AS27:AX1049)),"ERRO",SUM((AT27-AS27),(AV27-AU27),(AX27-AW27))),"ERRO"))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IF(D28="","*",IFERROR(IF(ISODD(COUNT(AS28:AX1050)),"ERRO",SUM((AT28-AS28),(AV28-AU28),(AX28-AW28))),"ERRO"))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IF(D29="","*",IFERROR(IF(ISODD(COUNT(AS29:AX1051)),"ERRO",SUM((AT29-AS29),(AV29-AU29),(AX29-AW29))),"ERRO"))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IF(D32="","*",IFERROR(IF(ISODD(COUNT(AS32:AX1054)),"ERRO",SUM((AT32-AS32),(AV32-AU32),(AX32-AW32))),"ERRO"))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IF(D33="","*",IFERROR(IF(ISODD(COUNT(AS33:AX1056)),"ERRO",SUM((AT33-AS33),(AV33-AU33),(AX33-AW33))),"ERRO"))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IF(D34="","*",IFERROR(IF(ISODD(COUNT(AS34:AX1055)),"ERRO",SUM((AT34-AS34),(AV34-AU34),(AX34-AW34))),"ERRO"))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IF(D35="","*",IFERROR(IF(ISODD(COUNT(AS35:AX1057)),"ERRO",SUM((AT35-AS35),(AV35-AU35),(AX35-AW35))),"ERRO"))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IF(D36="","*",IFERROR(IF(ISODD(COUNT(AS36:AX1057)),"ERRO",SUM((AT36-AS36),(AV36-AU36),(AX36-AW36))),"ERRO"))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IF(D37="","*",IFERROR(IF(ISODD(COUNT(AS37:AX1058)),"ERRO",SUM((AT37-AS37),(AV37-AU37),(AX37-AW37))),"ERRO"))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IF(D38="","*",IFERROR(IF(ISODD(COUNT(AS38:AX1057)),"ERRO",SUM((AT38-AS38),(AV38-AU38),(AX38-AW38))),"ERRO"))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IF(D39="","*",IFERROR(IF(ISODD(COUNT(AS39:AX1062)),"ERRO",SUM((AT39-AS39),(AV39-AU39),(AX39-AW39))),"ERRO"))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IF(D40="","*",IFERROR(IF(ISODD(COUNT(AS40:AX1058)),"ERRO",SUM((AT40-AS40),(AV40-AU40),(AX40-AW40))),"ERRO"))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IF(D41="","*",IFERROR(IF(ISODD(COUNT(AS41:AX1060)),"ERRO",SUM((AT41-AS41),(AV41-AU41),(AX41-AW41))),"ERRO"))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IF(D42="","*",IFERROR(IF(ISODD(COUNT(AS42:AX1060)),"ERRO",SUM((AT42-AS42),(AV42-AU42),(AX42-AW42))),"ERRO"))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IF(D43="","*",IFERROR(IF(ISODD(COUNT(AS43:AX1060)),"ERRO",SUM((AT43-AS43),(AV43-AU43),(AX43-AW43))),"ERRO"))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IF(D44="","*",IFERROR(IF(ISODD(COUNT(AS44:AX1059)),"ERRO",SUM((AT44-AS44),(AV44-AU44),(AX44-AW44))),"ERRO"))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IF(D45="","*",IFERROR(IF(ISODD(COUNT(AS45:AX1060)),"ERRO",SUM((AT45-AS45),(AV45-AU45),(AX45-AW45))),"ERRO"))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IF(D46="","*",IFERROR(IF(ISODD(COUNT(AS46:AX1061)),"ERRO",SUM((AT46-AS46),(AV46-AU46),(AX46-AW46))),"ERRO"))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IF(D49="","*",IFERROR(IF(ISODD(COUNT(AS49:AX1064)),"ERRO",SUM((AT49-AS49),(AV49-AU49),(AX49-AW49))),"ERRO"))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IF(D50="","*",IFERROR(IF(ISODD(COUNT(AS50:AX1073)),"ERRO",SUM((AT50-AS50),(AV50-AU50),(AX50-AW50))),"ERRO"))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IF(D51="","*",IFERROR(IF(ISODD(COUNT(AS51:AX1065)),"ERRO",SUM((AT51-AS51),(AV51-AU51),(AX51-AW51))),"ERRO"))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IF(D52="","*",IFERROR(IF(ISODD(COUNT(AS52:AX1066)),"ERRO",SUM((AT52-AS52),(AV52-AU52),(AX52-AW52))),"ERRO"))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IF(D53="","*",IFERROR(IF(ISODD(COUNT(AS53:AX1067)),"ERRO",SUM((AT53-AS53),(AV53-AU53),(AX53-AW53))),"ERRO"))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IF(D54="","*",IFERROR(IF(ISODD(COUNT(AS54:AX1077)),"ERRO",SUM((AT54-AS54),(AV54-AU54),(AX54-AW54))),"ERRO"))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IF(D55="","*",IFERROR(IF(ISODD(COUNT(AS55:AX1078)),"ERRO",SUM((AT55-AS55),(AV55-AU55),(AX55-AW55))),"ERRO"))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IF(D56="","*",IFERROR(IF(ISODD(COUNT(AS56:AX1078)),"ERRO",SUM((AT56-AS56),(AV56-AU56),(AX56-AW56))),"ERRO"))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IF(D57="","*",IFERROR(IF(ISODD(COUNT(AS57:AX1068)),"ERRO",SUM((AT57-AS57),(AV57-AU57),(AX57-AW57))),"ERRO"))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IF(D58="","*",IFERROR(IF(ISODD(COUNT(AS58:AX1080)),"ERRO",SUM((AT58-AS58),(AV58-AU58),(AX58-AW58))),"ERRO"))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IF(D59="","*",IFERROR(IF(ISODD(COUNT(AS59:AX1069)),"ERRO",SUM((AT59-AS59),(AV59-AU59),(AX59-AW59))),"ERRO"))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IF(D60="","*",IFERROR(IF(ISODD(COUNT(AS60:AX1070)),"ERRO",SUM((AT60-AS60),(AV60-AU60),(AX60-AW60))),"ERRO"))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IF(D61="","*",IFERROR(IF(ISODD(COUNT(AS61:AX1071)),"ERRO",SUM((AT61-AS61),(AV61-AU61),(AX61-AW61))),"ERRO"))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IF(D62="","*",IFERROR(IF(ISODD(COUNT(AS62:AX1072)),"ERRO",SUM((AT62-AS62),(AV62-AU62),(AX62-AW62))),"ERRO"))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IF(D63="","*",IFERROR(IF(ISODD(COUNT(AS63:AX1073)),"ERRO",SUM((AT63-AS63),(AV63-AU63),(AX63-AW63))),"ERRO"))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 t="str">
        <f>IF(D66="","*",IFERROR(IF(ISODD(COUNT(AS66:AX1074)),"ERRO",SUM((AT66-AS66),(AV66-AU66),(AX66-AW66))),"ERRO"))</f>
        <v>ERRO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IF(D67="","*",IFERROR(IF(ISODD(COUNT(AS67:AX1075)),"ERRO",SUM((AT67-AS67),(AV67-AU67),(AX67-AW67))),"ERRO"))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IF(D68="","*",IFERROR(IF(ISODD(COUNT(AS68:AX1076)),"ERRO",SUM((AT68-AS68),(AV68-AU68),(AX68-AW68))),"ERRO"))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IF(D69="","*",IFERROR(IF(ISODD(COUNT(AS69:AX1077)),"ERRO",SUM((AT69-AS69),(AV69-AU69),(AX69-AW69))),"ERRO"))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 t="str">
        <f>IF(D70="","*",IFERROR(IF(ISODD(COUNT(AS70:AX1078)),"ERRO",SUM((AT70-AS70),(AV70-AU70),(AX70-AW70))),"ERRO"))</f>
        <v>ERRO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 t="str">
        <f>IF(D71="","*",IFERROR(IF(ISODD(COUNT(AS71:AX1093)),"ERRO",SUM((AT71-AS71),(AV71-AU71),(AX71-AW71))),"ERRO"))</f>
        <v>ERRO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e">
        <f>IF(AND(BR71&lt;1,BS71&lt;1),"Produção e Intervalo",IF(BR71&lt;1,"Intervalo",IF(BS71&lt;1,"Produção","Aderente")))</f>
        <v>#VALUE!</v>
      </c>
      <c r="BR71" s="19" t="e">
        <f>IF(OR(B71="",F71=""),"*",AY71/P71)</f>
        <v>#VALUE!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 t="str">
        <f>IF(D72="","*",IFERROR(IF(ISODD(COUNT(AS72:AX1079)),"ERRO",SUM((AT72-AS72),(AV72-AU72),(AX72-AW72))),"ERRO"))</f>
        <v>ERRO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e">
        <f t="shared" si="3"/>
        <v>#VALUE!</v>
      </c>
      <c r="BR72" s="19" t="e">
        <f>IF(OR(B72="",F72=""),"*",AY72/P72)</f>
        <v>#VALUE!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 t="str">
        <f>IF(D73="","*",IFERROR(IF(ISODD(COUNT(AS73:AX1080)),"ERRO",SUM((AT73-AS73),(AV73-AU73),(AX73-AW73))),"ERRO"))</f>
        <v>ERRO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e">
        <f t="shared" si="3"/>
        <v>#VALUE!</v>
      </c>
      <c r="BR73" s="19" t="e">
        <f>IF(OR(B73="",F73=""),"*",AY73/P73)</f>
        <v>#VALUE!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 t="str">
        <f>IF(D74="","*",IFERROR(IF(ISODD(COUNT(AS74:AX1094)),"ERRO",SUM((AT74-AS74),(AV74-AU74),(AX74-AW74))),"ERRO"))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IF(D75="","*",IFERROR(IF(ISODD(COUNT(AS75:AX1081)),"ERRO",SUM((AT75-AS75),(AV75-AU75),(AX75-AW75))),"ERRO"))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 t="str">
        <f>IF(D76="","*",IFERROR(IF(ISODD(COUNT(AS76:AX1098)),"ERRO",SUM((AT76-AS76),(AV76-AU76),(AX76-AW76))),"ERRO"))</f>
        <v>ERRO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IF(D77="","*",IFERROR(IF(ISODD(COUNT(AS77:AX1097)),"ERRO",SUM((AT77-AS77),(AV77-AU77),(AX77-AW77))),"ERRO"))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IF(D78="","*",IFERROR(IF(ISODD(COUNT(AS78:AX1097)),"ERRO",SUM((AT78-AS78),(AV78-AU78),(AX78-AW78))),"ERRO"))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IF(D79="","*",IFERROR(IF(ISODD(COUNT(AS79:AX1082)),"ERRO",SUM((AT79-AS79),(AV79-AU79),(AX79-AW79))),"ERRO"))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 t="str">
        <f>IF(D80="","*",IFERROR(IF(ISODD(COUNT(AS80:AX1083)),"ERRO",SUM((AT80-AS80),(AV80-AU80),(AX80-AW80))),"ERRO"))</f>
        <v>ERRO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 t="str">
        <f>IF(D81="","*",IFERROR(IF(ISODD(COUNT(AS81:AX1084)),"ERRO",SUM((AT81-AS81),(AV81-AU81),(AX81-AW81))),"ERRO"))</f>
        <v>ERRO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 t="str">
        <f>IF(D84="","*",IFERROR(IF(ISODD(COUNT(AS84:AX1086)),"ERRO",SUM((AT84-AS84),(AV84-AU84),(AX84-AW84))),"ERRO"))</f>
        <v>ERRO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e">
        <f t="shared" si="3"/>
        <v>#VALUE!</v>
      </c>
      <c r="BR84" s="19" t="e">
        <f>IF(OR(B84="",F84=""),"*",AY84/P84)</f>
        <v>#VALUE!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/>
      <c r="AU85" s="139"/>
      <c r="AV85" s="139"/>
      <c r="AW85" s="14"/>
      <c r="AX85" s="14"/>
      <c r="AY85" s="184" t="str">
        <f>IF(D85="","*",IFERROR(IF(ISODD(COUNT(AS85:AX1087)),"ERRO",SUM((AT85-AS85),(AV85-AU85),(AX85-AW85))),"ERRO"))</f>
        <v>ERRO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/>
      <c r="BN85" s="133"/>
      <c r="BO85" s="133"/>
      <c r="BP85" s="18"/>
      <c r="BQ85" s="12" t="e">
        <f t="shared" si="3"/>
        <v>#VALUE!</v>
      </c>
      <c r="BR85" s="19" t="e">
        <f>IF(OR(B85="",F85=""),"*",AY85/P85)</f>
        <v>#VALUE!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204">
        <f>IF(D88="","*",IFERROR(IF(ISODD(COUNT(AS88:AX1109)),"ERRO",SUM((AT88-AS88),(AV88-AU88),(AX88-AW88))),"ERRO"))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204">
        <f>IF(D89="","*",IFERROR(IF(ISODD(COUNT(AS89:AX1109)),"ERRO",SUM((AT89-AS89),(AV89-AU89),(AX89-AW89))),"ERRO"))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IF(D94="","*",IFERROR(IF(ISODD(COUNT(AS94:AX1089)),"ERRO",SUM((AT94-AS94),(AV94-AU94),(AX94-AW94))),"ERRO"))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204">
        <f>IF(D95="","*",IFERROR(IF(ISODD(COUNT(AS95:AX1110)),"ERRO",SUM((AT95-AS95),(AV95-AU95),(AX95-AW95))),"ERRO"))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IF(D96="","*",IFERROR(IF(ISODD(COUNT(AS96:AX1090)),"ERRO",SUM((AT96-AS96),(AV96-AU96),(AX96-AW96))),"ERRO"))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IF(D97="","*",IFERROR(IF(ISODD(COUNT(AS97:AX1091)),"ERRO",SUM((AT97-AS97),(AV97-AU97),(AX97-AW97))),"ERRO"))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IF(D98="","*",IFERROR(IF(ISODD(COUNT(AS98:AX1092)),"ERRO",SUM((AT98-AS98),(AV98-AU98),(AX98-AW98))),"ERRO"))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>
      <c r="A100" s="47" t="str">
        <f>D100&amp;B100</f>
        <v>W75</v>
      </c>
      <c r="B100" s="199"/>
      <c r="C100" s="138" t="str">
        <f>IF(BS_CONTROLE[[#This Row],[DATA]]="","",WEEKNUM(BS_CONTROLE[[#This Row],[DATA]]))</f>
        <v/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1058</v>
      </c>
      <c r="N100" s="130" t="s">
        <v>1059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1060</v>
      </c>
      <c r="X100" s="107" t="s">
        <v>825</v>
      </c>
      <c r="Y100" s="132" t="s">
        <v>886</v>
      </c>
      <c r="Z100" s="107"/>
      <c r="AA100" s="196" t="s">
        <v>1061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1056</v>
      </c>
      <c r="BK100" s="218" t="s">
        <v>1056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1062</v>
      </c>
      <c r="BK101" s="17" t="s">
        <v>1062</v>
      </c>
      <c r="BL101" s="16"/>
      <c r="BM101" s="133" t="s">
        <v>991</v>
      </c>
      <c r="BN101" s="133" t="s">
        <v>1063</v>
      </c>
      <c r="BO101" s="133" t="s">
        <v>1063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1064</v>
      </c>
      <c r="N102" s="130" t="s">
        <v>1065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1064</v>
      </c>
      <c r="AN102" s="108" t="s">
        <v>1065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1066</v>
      </c>
      <c r="BK102" s="17" t="s">
        <v>1066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1067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1068</v>
      </c>
      <c r="W103" s="155" t="s">
        <v>1069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IF(D103="","*",IFERROR(IF(ISODD(COUNT(AS103:AX1097)),"ERRO",SUM((AT103-AS103),(AV103-AU103),(AX103-AW103))),"ERRO"))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1070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8"/>
        <v>W5546087</v>
      </c>
      <c r="B104" s="105">
        <v>46087</v>
      </c>
      <c r="C104" s="138">
        <f>IF(BS_CONTROLE[[#This Row],[DATA]]="","",WEEKNUM(BS_CONTROLE[[#This Row],[DATA]]))</f>
        <v>10</v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1071</v>
      </c>
      <c r="N104" s="130" t="s">
        <v>1072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1073</v>
      </c>
      <c r="W104" s="155" t="s">
        <v>1074</v>
      </c>
      <c r="X104" s="107" t="s">
        <v>860</v>
      </c>
      <c r="Y104" s="132"/>
      <c r="Z104" s="107"/>
      <c r="AA104" s="108" t="s">
        <v>1075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/>
      <c r="AT104" s="111"/>
      <c r="AU104" s="139"/>
      <c r="AV104" s="139"/>
      <c r="AW104" s="14"/>
      <c r="AX104" s="14"/>
      <c r="AY104" s="184">
        <f>IF(D104="","*",IFERROR(IF(ISODD(COUNT(AS104:AX1098)),"ERRO",SUM((AT104-AS104),(AV104-AU104),(AX104-AW104))),"ERRO"))</f>
        <v>0</v>
      </c>
      <c r="AZ104" s="157"/>
      <c r="BA104" s="112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1</v>
      </c>
      <c r="BI104" s="17"/>
      <c r="BJ104" s="17"/>
      <c r="BK104" s="18" t="s">
        <v>1076</v>
      </c>
      <c r="BL104" s="16"/>
      <c r="BM104" s="133"/>
      <c r="BN104" s="133"/>
      <c r="BO104" s="133"/>
      <c r="BP104" s="18"/>
      <c r="BQ104" s="12" t="str">
        <f t="shared" si="9"/>
        <v>Produção e Intervalo</v>
      </c>
      <c r="BR104" s="19">
        <f>IF(OR(B104="",F104=""),"*",AY104/P104)</f>
        <v>0</v>
      </c>
      <c r="BS104" s="19">
        <f>IF(OR(B104="",F104=""),"*",BA104/Q104)</f>
        <v>0</v>
      </c>
      <c r="BT104" s="209" t="str">
        <f t="shared" si="7"/>
        <v/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1077</v>
      </c>
      <c r="N105" s="130" t="s">
        <v>1078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1073</v>
      </c>
      <c r="W105" s="155" t="s">
        <v>1079</v>
      </c>
      <c r="X105" s="107" t="s">
        <v>825</v>
      </c>
      <c r="Y105" s="132"/>
      <c r="Z105" s="107"/>
      <c r="AA105" s="108" t="s">
        <v>1080</v>
      </c>
      <c r="AB105" s="106" t="s">
        <v>830</v>
      </c>
      <c r="AC105" s="156"/>
      <c r="AD105" s="110">
        <v>0.375</v>
      </c>
      <c r="AE105" s="108">
        <v>9374</v>
      </c>
      <c r="AF105" s="108" t="s">
        <v>1081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/>
      <c r="AS105" s="111"/>
      <c r="AT105" s="111"/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/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1082</v>
      </c>
      <c r="N108" s="130" t="s">
        <v>1083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1084</v>
      </c>
      <c r="X108" s="107" t="s">
        <v>825</v>
      </c>
      <c r="Y108" s="132"/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1085</v>
      </c>
      <c r="N109" s="130" t="s">
        <v>1086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1087</v>
      </c>
      <c r="W109" s="155" t="s">
        <v>1088</v>
      </c>
      <c r="X109" s="107" t="s">
        <v>825</v>
      </c>
      <c r="Y109" s="132"/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/>
      <c r="AS109" s="111"/>
      <c r="AT109" s="111"/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/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/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/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/>
      <c r="AS110" s="111"/>
      <c r="AT110" s="111"/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/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1089</v>
      </c>
      <c r="I111" s="109" t="s">
        <v>1089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/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1090</v>
      </c>
      <c r="N112" s="130" t="s">
        <v>1091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1092</v>
      </c>
      <c r="W112" s="155" t="s">
        <v>1093</v>
      </c>
      <c r="X112" s="107" t="s">
        <v>862</v>
      </c>
      <c r="Y112" s="132"/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/>
      <c r="AS112" s="111"/>
      <c r="AT112" s="111"/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/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/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1090</v>
      </c>
      <c r="N113" s="130" t="s">
        <v>1091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1094</v>
      </c>
      <c r="W113" s="155" t="s">
        <v>1095</v>
      </c>
      <c r="X113" s="107" t="s">
        <v>862</v>
      </c>
      <c r="Y113" s="132"/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/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1096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/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/>
      <c r="AS115" s="111"/>
      <c r="AT115" s="111"/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0</v>
      </c>
      <c r="AZ115" s="157"/>
      <c r="BA115" s="112"/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1097</v>
      </c>
      <c r="W116" s="155" t="s">
        <v>867</v>
      </c>
      <c r="X116" s="107" t="s">
        <v>825</v>
      </c>
      <c r="Y116" s="132"/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/>
      <c r="AS116" s="111"/>
      <c r="AT116" s="111"/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0</v>
      </c>
      <c r="AZ116" s="157"/>
      <c r="BA116" s="112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1058</v>
      </c>
      <c r="N118" s="130" t="s">
        <v>1058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1098</v>
      </c>
      <c r="W118" s="155" t="s">
        <v>1099</v>
      </c>
      <c r="X118" s="107" t="s">
        <v>825</v>
      </c>
      <c r="Y118" s="132"/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/>
      <c r="AS118" s="111"/>
      <c r="AT118" s="111"/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0"/>
        <v/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1089</v>
      </c>
      <c r="I122" s="109" t="s">
        <v>1089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310</v>
      </c>
      <c r="I124" s="109" t="s">
        <v>287</v>
      </c>
      <c r="J124" s="108">
        <v>73</v>
      </c>
      <c r="K124" s="108">
        <v>242</v>
      </c>
      <c r="L124" s="108" t="s">
        <v>384</v>
      </c>
      <c r="M124" s="130" t="s">
        <v>1100</v>
      </c>
      <c r="N124" s="130" t="s">
        <v>1101</v>
      </c>
      <c r="O124" s="109">
        <v>0.375</v>
      </c>
      <c r="P124" s="109">
        <v>4.1666666666666664E-2</v>
      </c>
      <c r="Q124" s="108">
        <v>40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1087</v>
      </c>
      <c r="W124" s="155" t="s">
        <v>1102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ZEB</v>
      </c>
      <c r="AL124" s="31" t="str">
        <f>BS_CONTROLE[[#This Row],[Local - Encerramento]]</f>
        <v>ZRU2</v>
      </c>
      <c r="AM124" s="108" t="str">
        <f>IF(BS_CONTROLE[[#This Row],[Entre - Estações]]=0, "-", BS_CONTROLE[[#This Row],[Entre - Estações]])</f>
        <v>ZEB-ZRU</v>
      </c>
      <c r="AN124" s="108" t="str">
        <f>IF(BS_CONTROLE[[#This Row],[SB]]=0, "-", BS_CONTROLE[[#This Row],[SB]])</f>
        <v>ZEBZRU</v>
      </c>
      <c r="AO124" s="108">
        <f>IF(BS_CONTROLE[[#This Row],[SUB]]=0, "-", BS_CONTROLE[[#This Row],[SUB]])</f>
        <v>73</v>
      </c>
      <c r="AP124" s="108">
        <f>BS_CONTROLE[[#This Row],[KM - Inicio]]</f>
        <v>242</v>
      </c>
      <c r="AQ124" s="108">
        <f>BS_CONTROLE[[#This Row],[KM - Inicio]]</f>
        <v>242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1082</v>
      </c>
      <c r="N126" s="130" t="s">
        <v>1083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1103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  <row r="1030" spans="1:72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83:Z85 Z88:Z89 Z91:Z98 Z86 Z101:Z102 Y86:Y102 Y103:Z109 Y111:Z120 Y110 Y121 Y122:Z1029">
    <cfRule type="cellIs" dxfId="243" priority="5415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9 Y111:Z120 Y110 Y121 Y122:Z1029">
    <cfRule type="cellIs" dxfId="242" priority="11737" operator="equal">
      <formula>"NÃO"</formula>
    </cfRule>
    <cfRule type="cellIs" dxfId="241" priority="11738" operator="equal">
      <formula>"SIM"</formula>
    </cfRule>
  </conditionalFormatting>
  <conditionalFormatting sqref="AZ6:AZ1030">
    <cfRule type="expression" dxfId="240" priority="54193">
      <formula>#REF!=1</formula>
    </cfRule>
  </conditionalFormatting>
  <conditionalFormatting sqref="U6:U1030 AY6:AY1030 BE6:BE1030">
    <cfRule type="cellIs" dxfId="239" priority="54177" operator="equal">
      <formula>"ERRO"</formula>
    </cfRule>
  </conditionalFormatting>
  <conditionalFormatting sqref="BQ6:BQ1030">
    <cfRule type="cellIs" dxfId="238" priority="54172" operator="equal">
      <formula>"Produção e Intervalo"</formula>
    </cfRule>
    <cfRule type="cellIs" dxfId="237" priority="54173" operator="equal">
      <formula>"Aderente"</formula>
    </cfRule>
    <cfRule type="cellIs" dxfId="236" priority="54174" operator="equal">
      <formula>"Intervalo"</formula>
    </cfRule>
    <cfRule type="cellIs" dxfId="235" priority="54175" operator="equal">
      <formula>"Produção"</formula>
    </cfRule>
    <cfRule type="cellIs" dxfId="234" priority="54176" operator="equal">
      <formula>"ERRO"</formula>
    </cfRule>
  </conditionalFormatting>
  <conditionalFormatting sqref="BR6:BS1030">
    <cfRule type="cellIs" dxfId="233" priority="54154" operator="equal">
      <formula>"*"</formula>
    </cfRule>
    <cfRule type="cellIs" dxfId="232" priority="54155" operator="greaterThanOrEqual">
      <formula>1</formula>
    </cfRule>
    <cfRule type="cellIs" dxfId="231" priority="54156" operator="lessThan">
      <formula>1</formula>
    </cfRule>
  </conditionalFormatting>
  <conditionalFormatting sqref="Y8:Z13">
    <cfRule type="cellIs" dxfId="230" priority="280" operator="equal">
      <formula>"OPORTUNIDADE"</formula>
    </cfRule>
  </conditionalFormatting>
  <conditionalFormatting sqref="Y8:Z13">
    <cfRule type="cellIs" dxfId="229" priority="278" operator="equal">
      <formula>"NÃO"</formula>
    </cfRule>
    <cfRule type="cellIs" dxfId="228" priority="279" operator="equal">
      <formula>"SIM"</formula>
    </cfRule>
  </conditionalFormatting>
  <conditionalFormatting sqref="Y17:Z18">
    <cfRule type="cellIs" dxfId="227" priority="277" operator="equal">
      <formula>"OPORTUNIDADE"</formula>
    </cfRule>
  </conditionalFormatting>
  <conditionalFormatting sqref="Y17:Z18">
    <cfRule type="cellIs" dxfId="226" priority="275" operator="equal">
      <formula>"NÃO"</formula>
    </cfRule>
    <cfRule type="cellIs" dxfId="225" priority="276" operator="equal">
      <formula>"SIM"</formula>
    </cfRule>
  </conditionalFormatting>
  <conditionalFormatting sqref="BJ8:BJ1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63" operator="equal">
      <formula>"OPORTUNIDADE"</formula>
    </cfRule>
  </conditionalFormatting>
  <conditionalFormatting sqref="Y19:Z19">
    <cfRule type="cellIs" dxfId="223" priority="261" operator="equal">
      <formula>"NÃO"</formula>
    </cfRule>
    <cfRule type="cellIs" dxfId="222" priority="262" operator="equal">
      <formula>"SIM"</formula>
    </cfRule>
  </conditionalFormatting>
  <conditionalFormatting sqref="Z29">
    <cfRule type="cellIs" dxfId="221" priority="260" operator="equal">
      <formula>"OPORTUNIDADE"</formula>
    </cfRule>
  </conditionalFormatting>
  <conditionalFormatting sqref="Z29">
    <cfRule type="cellIs" dxfId="220" priority="258" operator="equal">
      <formula>"NÃO"</formula>
    </cfRule>
    <cfRule type="cellIs" dxfId="219" priority="259" operator="equal">
      <formula>"SIM"</formula>
    </cfRule>
  </conditionalFormatting>
  <conditionalFormatting sqref="BP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51" operator="equal">
      <formula>"OPORTUNIDADE"</formula>
    </cfRule>
  </conditionalFormatting>
  <conditionalFormatting sqref="Y16">
    <cfRule type="cellIs" dxfId="217" priority="249" operator="equal">
      <formula>"NÃO"</formula>
    </cfRule>
    <cfRule type="cellIs" dxfId="216" priority="250" operator="equal">
      <formula>"SIM"</formula>
    </cfRule>
  </conditionalFormatting>
  <conditionalFormatting sqref="BK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34" operator="equal">
      <formula>"OPORTUNIDADE"</formula>
    </cfRule>
  </conditionalFormatting>
  <conditionalFormatting sqref="Z32:Z33">
    <cfRule type="cellIs" dxfId="214" priority="232" operator="equal">
      <formula>"NÃO"</formula>
    </cfRule>
    <cfRule type="cellIs" dxfId="213" priority="233" operator="equal">
      <formula>"SIM"</formula>
    </cfRule>
  </conditionalFormatting>
  <conditionalFormatting sqref="Y32:Y33">
    <cfRule type="cellIs" dxfId="212" priority="231" operator="equal">
      <formula>"OPORTUNIDADE"</formula>
    </cfRule>
  </conditionalFormatting>
  <conditionalFormatting sqref="Y32:Y33">
    <cfRule type="cellIs" dxfId="211" priority="229" operator="equal">
      <formula>"NÃO"</formula>
    </cfRule>
    <cfRule type="cellIs" dxfId="210" priority="230" operator="equal">
      <formula>"SIM"</formula>
    </cfRule>
  </conditionalFormatting>
  <conditionalFormatting sqref="BK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22" operator="equal">
      <formula>"OPORTUNIDADE"</formula>
    </cfRule>
  </conditionalFormatting>
  <conditionalFormatting sqref="Y40:Y46 Y34:Y38">
    <cfRule type="cellIs" dxfId="208" priority="220" operator="equal">
      <formula>"NÃO"</formula>
    </cfRule>
    <cfRule type="cellIs" dxfId="207" priority="221" operator="equal">
      <formula>"SIM"</formula>
    </cfRule>
  </conditionalFormatting>
  <conditionalFormatting sqref="BK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11" operator="equal">
      <formula>"OPORTUNIDADE"</formula>
    </cfRule>
  </conditionalFormatting>
  <conditionalFormatting sqref="Z36:Z37">
    <cfRule type="cellIs" dxfId="205" priority="209" operator="equal">
      <formula>"NÃO"</formula>
    </cfRule>
    <cfRule type="cellIs" dxfId="204" priority="210" operator="equal">
      <formula>"SIM"</formula>
    </cfRule>
  </conditionalFormatting>
  <conditionalFormatting sqref="Z38:Z39">
    <cfRule type="cellIs" dxfId="203" priority="208" operator="equal">
      <formula>"OPORTUNIDADE"</formula>
    </cfRule>
  </conditionalFormatting>
  <conditionalFormatting sqref="Z38:Z39">
    <cfRule type="cellIs" dxfId="202" priority="206" operator="equal">
      <formula>"NÃO"</formula>
    </cfRule>
    <cfRule type="cellIs" dxfId="201" priority="207" operator="equal">
      <formula>"SIM"</formula>
    </cfRule>
  </conditionalFormatting>
  <conditionalFormatting sqref="Z46">
    <cfRule type="cellIs" dxfId="200" priority="205" operator="equal">
      <formula>"OPORTUNIDADE"</formula>
    </cfRule>
  </conditionalFormatting>
  <conditionalFormatting sqref="Z46">
    <cfRule type="cellIs" dxfId="199" priority="203" operator="equal">
      <formula>"NÃO"</formula>
    </cfRule>
    <cfRule type="cellIs" dxfId="198" priority="204" operator="equal">
      <formula>"SIM"</formula>
    </cfRule>
  </conditionalFormatting>
  <conditionalFormatting sqref="BP1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193" operator="equal">
      <formula>"OPORTUNIDADE"</formula>
    </cfRule>
  </conditionalFormatting>
  <conditionalFormatting sqref="Y29">
    <cfRule type="cellIs" dxfId="196" priority="191" operator="equal">
      <formula>"NÃO"</formula>
    </cfRule>
    <cfRule type="cellIs" dxfId="195" priority="192" operator="equal">
      <formula>"SIM"</formula>
    </cfRule>
  </conditionalFormatting>
  <conditionalFormatting sqref="Y39">
    <cfRule type="cellIs" dxfId="194" priority="190" operator="equal">
      <formula>"OPORTUNIDADE"</formula>
    </cfRule>
  </conditionalFormatting>
  <conditionalFormatting sqref="Y39">
    <cfRule type="cellIs" dxfId="193" priority="188" operator="equal">
      <formula>"NÃO"</formula>
    </cfRule>
    <cfRule type="cellIs" dxfId="192" priority="189" operator="equal">
      <formula>"SIM"</formula>
    </cfRule>
  </conditionalFormatting>
  <conditionalFormatting sqref="BK3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0" operator="equal">
      <formula>"OPORTUNIDADE"</formula>
    </cfRule>
  </conditionalFormatting>
  <conditionalFormatting sqref="Z49:Z50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51" operator="equal">
      <formula>"OPORTUNIDADE"</formula>
    </cfRule>
  </conditionalFormatting>
  <conditionalFormatting sqref="Z53">
    <cfRule type="cellIs" dxfId="187" priority="149" operator="equal">
      <formula>"NÃO"</formula>
    </cfRule>
    <cfRule type="cellIs" dxfId="186" priority="150" operator="equal">
      <formula>"SIM"</formula>
    </cfRule>
  </conditionalFormatting>
  <conditionalFormatting sqref="BK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39" operator="equal">
      <formula>"OPORTUNIDADE"</formula>
    </cfRule>
  </conditionalFormatting>
  <conditionalFormatting sqref="Z54:Z55">
    <cfRule type="cellIs" dxfId="184" priority="137" operator="equal">
      <formula>"NÃO"</formula>
    </cfRule>
    <cfRule type="cellIs" dxfId="183" priority="138" operator="equal">
      <formula>"SIM"</formula>
    </cfRule>
  </conditionalFormatting>
  <conditionalFormatting sqref="Z56">
    <cfRule type="cellIs" dxfId="182" priority="133" operator="equal">
      <formula>"OPORTUNIDADE"</formula>
    </cfRule>
  </conditionalFormatting>
  <conditionalFormatting sqref="Z56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Z63:Z65">
    <cfRule type="cellIs" dxfId="179" priority="124" operator="equal">
      <formula>"OPORTUNIDADE"</formula>
    </cfRule>
  </conditionalFormatting>
  <conditionalFormatting sqref="Z63:Z65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K4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86" operator="equal">
      <formula>"OPORTUNIDADE"</formula>
    </cfRule>
  </conditionalFormatting>
  <conditionalFormatting sqref="Z70:Z71">
    <cfRule type="cellIs" dxfId="175" priority="84" operator="equal">
      <formula>"NÃO"</formula>
    </cfRule>
    <cfRule type="cellIs" dxfId="174" priority="85" operator="equal">
      <formula>"SIM"</formula>
    </cfRule>
  </conditionalFormatting>
  <conditionalFormatting sqref="Z72">
    <cfRule type="cellIs" dxfId="173" priority="77" operator="equal">
      <formula>"OPORTUNIDADE"</formula>
    </cfRule>
  </conditionalFormatting>
  <conditionalFormatting sqref="Z72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BK5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5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66" operator="equal">
      <formula>"OPORTUNIDADE"</formula>
    </cfRule>
  </conditionalFormatting>
  <conditionalFormatting sqref="Z7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BK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57" operator="equal">
      <formula>"OPORTUNIDADE"</formula>
    </cfRule>
  </conditionalFormatting>
  <conditionalFormatting sqref="Z99:Z100">
    <cfRule type="cellIs" dxfId="166" priority="55" operator="equal">
      <formula>"NÃO"</formula>
    </cfRule>
    <cfRule type="cellIs" dxfId="165" priority="56" operator="equal">
      <formula>"SIM"</formula>
    </cfRule>
  </conditionalFormatting>
  <conditionalFormatting sqref="BK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39" operator="equal">
      <formula>"OPORTUNIDADE"</formula>
    </cfRule>
  </conditionalFormatting>
  <conditionalFormatting sqref="Z87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K6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29 BK86 BK91">
    <cfRule type="iconSet" priority="61202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14">
      <iconSet showValue="0">
        <cfvo type="percent" val="0"/>
        <cfvo type="num" val="1"/>
        <cfvo type="num" val="1" gte="0"/>
      </iconSet>
    </cfRule>
    <cfRule type="iconSet" priority="61215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1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34" operator="equal">
      <formula>"OPORTUNIDADE"</formula>
    </cfRule>
  </conditionalFormatting>
  <conditionalFormatting sqref="Z90">
    <cfRule type="cellIs" dxfId="160" priority="32" operator="equal">
      <formula>"NÃO"</formula>
    </cfRule>
    <cfRule type="cellIs" dxfId="159" priority="33" operator="equal">
      <formula>"SIM"</formula>
    </cfRule>
  </conditionalFormatting>
  <conditionalFormatting sqref="BK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6" operator="equal">
      <formula>"OPORTUNIDADE"</formula>
    </cfRule>
  </conditionalFormatting>
  <conditionalFormatting sqref="Z110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Z121">
    <cfRule type="cellIs" dxfId="155" priority="3" operator="equal">
      <formula>"OPORTUNIDADE"</formula>
    </cfRule>
  </conditionalFormatting>
  <conditionalFormatting sqref="Z12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1104</v>
      </c>
      <c r="C2" s="124" t="s">
        <v>755</v>
      </c>
      <c r="D2" s="79" t="s">
        <v>757</v>
      </c>
      <c r="E2" s="79" t="s">
        <v>1105</v>
      </c>
      <c r="F2" s="102" t="s">
        <v>1106</v>
      </c>
      <c r="G2" s="79" t="s">
        <v>1107</v>
      </c>
      <c r="H2" s="79" t="s">
        <v>1108</v>
      </c>
      <c r="I2" s="79" t="s">
        <v>1109</v>
      </c>
      <c r="J2" s="79" t="s">
        <v>1110</v>
      </c>
      <c r="K2" s="81" t="s">
        <v>1111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 t="str">
        <f>IF(SP_NORTE!B100="","*",SP_NORTE!B100)</f>
        <v>*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>
        <f>IF(SP_NORTE!B104="","*",SP_NORTE!B104)</f>
        <v>46087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*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*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ZEB</v>
      </c>
      <c r="F112" s="103" t="str">
        <f>IF(SP_NORTE!M124="","*",SP_NORTE!M124)</f>
        <v>ZEB-ZRU</v>
      </c>
      <c r="G112" s="98" t="str">
        <f>IF(SP_NORTE!I124="","*",SP_NORTE!I124)</f>
        <v>ZRU2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J1" workbookViewId="0">
      <selection activeCell="A2" sqref="A2:T12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1112</v>
      </c>
      <c r="V1" s="282"/>
      <c r="W1" s="282"/>
    </row>
    <row r="2" spans="1:23" ht="15" customHeight="1">
      <c r="A2" s="90" t="s">
        <v>1113</v>
      </c>
      <c r="B2" s="90" t="s">
        <v>1114</v>
      </c>
      <c r="C2" s="90" t="s">
        <v>380</v>
      </c>
      <c r="D2" s="91" t="s">
        <v>770</v>
      </c>
      <c r="E2" s="91" t="s">
        <v>4</v>
      </c>
      <c r="F2" s="91" t="s">
        <v>1115</v>
      </c>
      <c r="G2" s="91" t="s">
        <v>1116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1117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30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1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414</v>
      </c>
      <c r="V33" s="140">
        <f ca="1">_xlfn.XLOOKUP(G33&amp;$V$2,BS_CONTROLE[CHAVE],BS_CONTROLE[Quantidade_11],"-")</f>
        <v>530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1460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250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1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670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1872</v>
      </c>
      <c r="W46" s="140">
        <f ca="1">_xlfn.XLOOKUP(G46&amp;$W$2,BS_CONTROLE[CHAVE],BS_CONTROLE[Quantidade_11],"-")</f>
        <v>1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30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1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414</v>
      </c>
      <c r="V50" s="140">
        <f ca="1">_xlfn.XLOOKUP(G50&amp;$V$2,BS_CONTROLE[CHAVE],BS_CONTROLE[Quantidade_11],"-")</f>
        <v>530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1</v>
      </c>
      <c r="W51" s="140">
        <f ca="1">_xlfn.XLOOKUP(G51&amp;$W$2,BS_CONTROLE[CHAVE],BS_CONTROLE[Quantidade_11],"-")</f>
        <v>1460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250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1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1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670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>
        <f ca="1">_xlfn.XLOOKUP(G63&amp;$U$2,BS_CONTROLE[CHAVE],BS_CONTROLE[Quantidade_11],"-")</f>
        <v>1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1872</v>
      </c>
      <c r="W64" s="140">
        <f ca="1">_xlfn.XLOOKUP(G64&amp;$W$2,BS_CONTROLE[CHAVE],BS_CONTROLE[Quantidade_11],"-")</f>
        <v>1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30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414</v>
      </c>
      <c r="V67" s="140">
        <f ca="1">_xlfn.XLOOKUP(G67&amp;$V$2,BS_CONTROLE[CHAVE],BS_CONTROLE[Quantidade_11],"-")</f>
        <v>530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0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1460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250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1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1</v>
      </c>
      <c r="V76" s="140">
        <f ca="1">_xlfn.XLOOKUP(G76&amp;$V$2,BS_CONTROLE[CHAVE],BS_CONTROLE[Quantidade_11],"-")</f>
        <v>0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>
        <f ca="1">_xlfn.XLOOKUP(G77&amp;$U$2,BS_CONTROLE[CHAVE],BS_CONTROLE[Quantidade_11],"-")</f>
        <v>0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670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0</v>
      </c>
      <c r="V82" s="140">
        <f ca="1">_xlfn.XLOOKUP(G82&amp;$V$2,BS_CONTROLE[CHAVE],BS_CONTROLE[Quantidade_11],"-")</f>
        <v>1872</v>
      </c>
      <c r="W82" s="140">
        <f ca="1">_xlfn.XLOOKUP(G82&amp;$W$2,BS_CONTROLE[CHAVE],BS_CONTROLE[Quantidade_11],"-")</f>
        <v>1</v>
      </c>
    </row>
    <row r="83" spans="1:23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414</v>
      </c>
      <c r="V84" s="140">
        <f ca="1">_xlfn.XLOOKUP(G84&amp;$V$2,BS_CONTROLE[CHAVE],BS_CONTROLE[Quantidade_11],"-")</f>
        <v>530</v>
      </c>
      <c r="W84" s="140">
        <f ca="1">_xlfn.XLOOKUP(G84&amp;$W$2,BS_CONTROLE[CHAVE],BS_CONTROLE[Quantidade_11],"-")</f>
        <v>0</v>
      </c>
    </row>
    <row r="85" spans="1:23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0</v>
      </c>
    </row>
    <row r="86" spans="1:23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30</v>
      </c>
    </row>
    <row r="87" spans="1:23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1460</v>
      </c>
    </row>
    <row r="88" spans="1:23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250</v>
      </c>
      <c r="V88" s="140">
        <f ca="1">_xlfn.XLOOKUP(G88&amp;$V$2,BS_CONTROLE[CHAVE],BS_CONTROLE[Quantidade_11],"-")</f>
        <v>1</v>
      </c>
      <c r="W88" s="140">
        <f ca="1">_xlfn.XLOOKUP(G88&amp;$W$2,BS_CONTROLE[CHAVE],BS_CONTROLE[Quantidade_11],"-")</f>
        <v>0</v>
      </c>
    </row>
    <row r="89" spans="1:23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1</v>
      </c>
      <c r="W94" s="140">
        <f ca="1">_xlfn.XLOOKUP(G94&amp;$W$2,BS_CONTROLE[CHAVE],BS_CONTROLE[Quantidade_11],"-")</f>
        <v>1</v>
      </c>
    </row>
    <row r="95" spans="1:23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1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OPORTUNIDADE</v>
      </c>
      <c r="B97" s="150" t="str">
        <f>IF(SP_NORTE!X100="","*",SP_NORTE!X100)</f>
        <v>Oportunidade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ZCZ-ZTI</v>
      </c>
      <c r="F97" s="149" t="str">
        <f>IF(SP_NORTE!B100="","*",SP_NORTE!B100)</f>
        <v>*</v>
      </c>
      <c r="G97" s="149" t="str">
        <f>IF(SP_NORTE!D100="","*",SP_NORTE!D100)</f>
        <v>W75</v>
      </c>
      <c r="H97" s="149" t="str">
        <f>IF(SP_NORTE!F100="","*",SP_NORTE!F100)</f>
        <v>MECANIZAÇÃO - CAPINA QUÍMICA</v>
      </c>
      <c r="I97" s="149" t="str">
        <f>IF(SP_NORTE!H100="","*",SP_NORTE!H100)</f>
        <v>ZTO</v>
      </c>
      <c r="J97" s="149" t="str">
        <f>IF(SP_NORTE!I100="","*",SP_NORTE!I100)</f>
        <v>K58K592</v>
      </c>
      <c r="K97" s="142" t="str">
        <f>IF(SP_NORTE!M100="","*",SP_NORTE!M100)</f>
        <v>ZTO-ZTN</v>
      </c>
      <c r="L97" s="142" t="str">
        <f>IF(SP_NORTE!N100="","*",SP_NORTE!N100)</f>
        <v>ZTOZTN</v>
      </c>
      <c r="M97" s="143">
        <f>IF(SP_NORTE!J100="","*",SP_NORTE!J100)</f>
        <v>73</v>
      </c>
      <c r="N97" s="148">
        <f>IF(SP_NORTE!K100="","*",SP_NORTE!K100)</f>
        <v>7</v>
      </c>
      <c r="O97" s="148" t="str">
        <f>IF(SP_NORTE!L100="","*",SP_NORTE!L100)</f>
        <v>-</v>
      </c>
      <c r="P97" s="147">
        <f>IF(SP_NORTE!O100="","*",SP_NORTE!O100)</f>
        <v>0.125</v>
      </c>
      <c r="Q97" s="147">
        <f>IF(SP_NORTE!P100="","*",SP_NORTE!P100)</f>
        <v>4.1666666666666664E-2</v>
      </c>
      <c r="R97" s="149" t="str">
        <f>IF(SP_NORTE!Q100="","*",CONCATENATE(SP_NORTE!Q100," ",SP_NORTE!R100))</f>
        <v>30 KM</v>
      </c>
      <c r="S97" s="149" t="str">
        <f>IF(SP_NORTE!V100="","*",SP_NORTE!V100)</f>
        <v xml:space="preserve">Stadler </v>
      </c>
      <c r="T97" s="149" t="str">
        <f>IF(SP_NORTE!W100="","*",SP_NORTE!W100)</f>
        <v xml:space="preserve">Segue de Tutoia a Santa Ernestina </v>
      </c>
      <c r="U97" s="140">
        <f ca="1">_xlfn.XLOOKUP(G97&amp;$U$2,BS_CONTROLE[CHAVE],BS_CONTROLE[Quantidade_11],"-")</f>
        <v>0</v>
      </c>
      <c r="V97" s="140">
        <f ca="1">_xlfn.XLOOKUP(G97&amp;$V$2,BS_CONTROLE[CHAVE],BS_CONTROLE[Quantidade_11],"-")</f>
        <v>0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1</v>
      </c>
      <c r="V98" s="140">
        <f ca="1">_xlfn.XLOOKUP(G98&amp;$V$2,BS_CONTROLE[CHAVE],BS_CONTROLE[Quantidade_11],"-")</f>
        <v>0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670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>
        <f>IF(SP_NORTE!B104="","*",SP_NORTE!B104)</f>
        <v>46087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414</v>
      </c>
      <c r="V105" s="140">
        <f ca="1">_xlfn.XLOOKUP(G105&amp;$V$2,BS_CONTROLE[CHAVE],BS_CONTROLE[Quantidade_11],"-")</f>
        <v>530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30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1</v>
      </c>
      <c r="W107" s="140">
        <f ca="1">_xlfn.XLOOKUP(G107&amp;$W$2,BS_CONTROLE[CHAVE],BS_CONTROLE[Quantidade_11],"-")</f>
        <v>1460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250</v>
      </c>
      <c r="V108" s="140">
        <f ca="1">_xlfn.XLOOKUP(G108&amp;$V$2,BS_CONTROLE[CHAVE],BS_CONTROLE[Quantidade_11],"-")</f>
        <v>1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1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1</v>
      </c>
      <c r="W118" s="140">
        <f ca="1">_xlfn.XLOOKUP(G118&amp;$W$2,BS_CONTROLE[CHAVE],BS_CONTROLE[Quantidade_11],"-")</f>
        <v>1460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250</v>
      </c>
      <c r="V119" s="140">
        <f ca="1">_xlfn.XLOOKUP(G119&amp;$V$2,BS_CONTROLE[CHAVE],BS_CONTROLE[Quantidade_11],"-")</f>
        <v>1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ZEB-ZCZ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ZEB</v>
      </c>
      <c r="J121" s="149" t="str">
        <f>IF(SP_NORTE!I124="","*",SP_NORTE!I124)</f>
        <v>ZRU2</v>
      </c>
      <c r="K121" s="142" t="str">
        <f>IF(SP_NORTE!M124="","*",SP_NORTE!M124)</f>
        <v>ZEB-ZRU</v>
      </c>
      <c r="L121" s="142" t="str">
        <f>IF(SP_NORTE!N124="","*",SP_NORTE!N124)</f>
        <v>ZEBZRU</v>
      </c>
      <c r="M121" s="143">
        <f>IF(SP_NORTE!J124="","*",SP_NORTE!J124)</f>
        <v>73</v>
      </c>
      <c r="N121" s="148">
        <f>IF(SP_NORTE!K124="","*",SP_NORTE!K124)</f>
        <v>242</v>
      </c>
      <c r="O121" s="148" t="str">
        <f>IF(SP_NORTE!L124="","*",SP_NORTE!L124)</f>
        <v>-</v>
      </c>
      <c r="P121" s="147">
        <f>IF(SP_NORTE!O124="","*",SP_NORTE!O124)</f>
        <v>0.375</v>
      </c>
      <c r="Q121" s="147">
        <f>IF(SP_NORTE!P124="","*",SP_NORTE!P124)</f>
        <v>4.1666666666666664E-2</v>
      </c>
      <c r="R121" s="149" t="str">
        <f>IF(SP_NORTE!Q124="","*",CONCATENATE(SP_NORTE!Q124," ",SP_NORTE!R124))</f>
        <v>40 KM</v>
      </c>
      <c r="S121" s="149" t="str">
        <f>IF(SP_NORTE!V124="","*",SP_NORTE!V124)</f>
        <v>Savio</v>
      </c>
      <c r="T121" s="149" t="str">
        <f>IF(SP_NORTE!W124="","*",SP_NORTE!W124)</f>
        <v>Inspeção sperry - ZEBZRU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30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414</v>
      </c>
      <c r="V123" s="140">
        <f ca="1">_xlfn.XLOOKUP(G123&amp;$V$2,BS_CONTROLE[CHAVE],BS_CONTROLE[Quantidade_11],"-")</f>
        <v>530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1118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1119</v>
      </c>
      <c r="D5" s="284"/>
      <c r="E5" s="284"/>
      <c r="F5" s="284"/>
      <c r="G5" s="284"/>
      <c r="H5" s="284"/>
      <c r="I5" s="284"/>
      <c r="J5" s="285"/>
      <c r="K5" s="286" t="s">
        <v>1120</v>
      </c>
      <c r="L5" s="287"/>
      <c r="M5" s="287"/>
      <c r="N5" s="287"/>
      <c r="O5" s="288" t="s">
        <v>1121</v>
      </c>
      <c r="P5" s="289"/>
    </row>
    <row r="6" spans="1:16" s="77" customFormat="1" ht="15" customHeight="1">
      <c r="A6" s="69" t="s">
        <v>1115</v>
      </c>
      <c r="B6" s="78" t="s">
        <v>1114</v>
      </c>
      <c r="C6" s="79" t="s">
        <v>770</v>
      </c>
      <c r="D6" s="80" t="s">
        <v>771</v>
      </c>
      <c r="E6" s="79" t="s">
        <v>1122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1123</v>
      </c>
      <c r="M6" s="83" t="s">
        <v>402</v>
      </c>
      <c r="N6" s="84" t="s">
        <v>765</v>
      </c>
      <c r="O6" s="160" t="s">
        <v>808</v>
      </c>
      <c r="P6" s="136" t="s">
        <v>1124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>
        <f>IF(SP_NORTE!B104="","*",SP_NORTE!B104)</f>
        <v>46087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1</v>
      </c>
      <c r="P76" s="151" t="str">
        <f>IF($A$2=1,IF(SP_NORTE!BJ104="","*",SP_NORTE!BJ104),IF(SP_NORTE!BK104="","*",SP_NORTE!BK104))</f>
        <v>MC1 13:29, faixa após Y58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ZEB-ZCZ</v>
      </c>
      <c r="E96" s="86" t="str">
        <f>IF(SP_NORTE!D124="","*",SP_NORTE!D124)</f>
        <v>V97</v>
      </c>
      <c r="F96" s="86" t="str">
        <f>IF(SP_NORTE!H124="","*",SP_NORTE!H124)</f>
        <v>ZEB</v>
      </c>
      <c r="G96" s="86" t="str">
        <f>IF(SP_NORTE!M124="","*",SP_NORTE!M124)</f>
        <v>ZEB-ZRU</v>
      </c>
      <c r="H96" s="119">
        <f>IF(SP_NORTE!K124="","*",SP_NORTE!K124)</f>
        <v>242</v>
      </c>
      <c r="I96" s="116">
        <f>IF(SP_NORTE!O124="","*",SP_NORTE!O124)</f>
        <v>0.375</v>
      </c>
      <c r="J96" s="116">
        <f>IF(SP_NORTE!P124="","*",SP_NORTE!P124)</f>
        <v>4.1666666666666664E-2</v>
      </c>
      <c r="K96" s="86" t="str">
        <f>IF(SP_NORTE!AK124="","*",SP_NORTE!AK124)</f>
        <v>ZEB</v>
      </c>
      <c r="L96" s="86" t="str">
        <f>IF(SP_NORTE!AM124="","*",SP_NORTE!AM124)</f>
        <v>ZEB-ZRU</v>
      </c>
      <c r="M96" s="86">
        <f>IF(SP_NORTE!AP124="","*",SP_NORTE!AP124)</f>
        <v>242</v>
      </c>
      <c r="N96" s="86" t="str">
        <f>IF(SP_NORTE!AM124="","*",SP_NORTE!AM124)</f>
        <v>ZEB-ZRU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1125</v>
      </c>
      <c r="C3" s="206" t="s">
        <v>1126</v>
      </c>
      <c r="D3" s="206" t="s">
        <v>1127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1128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1129</v>
      </c>
      <c r="E3" s="167" t="s">
        <v>1130</v>
      </c>
      <c r="F3" s="167" t="s">
        <v>1131</v>
      </c>
      <c r="G3" s="167" t="s">
        <v>1132</v>
      </c>
      <c r="H3" s="167" t="s">
        <v>1133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1134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1135</v>
      </c>
      <c r="C4" s="164" t="s">
        <v>1136</v>
      </c>
      <c r="D4" s="164" t="s">
        <v>1137</v>
      </c>
      <c r="E4" s="164" t="s">
        <v>1138</v>
      </c>
      <c r="F4" s="164" t="s">
        <v>4</v>
      </c>
      <c r="G4" s="164" t="s">
        <v>1139</v>
      </c>
    </row>
    <row r="5" spans="2:7">
      <c r="B5" s="165" t="s">
        <v>1140</v>
      </c>
      <c r="C5" s="165">
        <v>257068</v>
      </c>
      <c r="D5" s="165" t="s">
        <v>1141</v>
      </c>
      <c r="E5" s="165" t="s">
        <v>1142</v>
      </c>
      <c r="F5" s="165" t="s">
        <v>1142</v>
      </c>
      <c r="G5" s="166">
        <v>46296</v>
      </c>
    </row>
    <row r="6" spans="2:7">
      <c r="B6" s="165" t="s">
        <v>1143</v>
      </c>
      <c r="C6" s="165" t="s">
        <v>384</v>
      </c>
      <c r="D6" s="165" t="s">
        <v>384</v>
      </c>
      <c r="E6" s="165" t="s">
        <v>384</v>
      </c>
      <c r="F6" s="165" t="s">
        <v>1144</v>
      </c>
      <c r="G6" s="166" t="s">
        <v>384</v>
      </c>
    </row>
    <row r="7" spans="2:7">
      <c r="B7" s="165" t="s">
        <v>1145</v>
      </c>
      <c r="C7" s="165">
        <v>257472</v>
      </c>
      <c r="D7" s="165" t="s">
        <v>1146</v>
      </c>
      <c r="E7" s="165" t="s">
        <v>1147</v>
      </c>
      <c r="F7" s="165" t="s">
        <v>1147</v>
      </c>
      <c r="G7" s="166">
        <v>45992</v>
      </c>
    </row>
    <row r="8" spans="2:7">
      <c r="B8" s="165" t="s">
        <v>1148</v>
      </c>
      <c r="C8" s="165">
        <v>260307</v>
      </c>
      <c r="D8" s="165" t="s">
        <v>1149</v>
      </c>
      <c r="E8" s="165" t="s">
        <v>1150</v>
      </c>
      <c r="F8" s="165" t="s">
        <v>1147</v>
      </c>
      <c r="G8" s="166">
        <v>46082</v>
      </c>
    </row>
    <row r="9" spans="2:7">
      <c r="B9" s="165" t="s">
        <v>1151</v>
      </c>
      <c r="C9" s="165">
        <v>333033</v>
      </c>
      <c r="D9" s="165" t="s">
        <v>1152</v>
      </c>
      <c r="E9" s="165" t="s">
        <v>1144</v>
      </c>
      <c r="F9" s="165" t="s">
        <v>1153</v>
      </c>
      <c r="G9" s="165" t="s">
        <v>384</v>
      </c>
    </row>
    <row r="10" spans="2:7">
      <c r="B10" s="165" t="s">
        <v>1154</v>
      </c>
      <c r="C10" s="165"/>
      <c r="D10" s="165"/>
      <c r="E10" s="165" t="s">
        <v>1144</v>
      </c>
      <c r="F10" s="165" t="s">
        <v>1153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1155</v>
      </c>
      <c r="C1" s="25" t="s">
        <v>831</v>
      </c>
      <c r="E1" s="25" t="s">
        <v>1118</v>
      </c>
      <c r="G1" s="25" t="s">
        <v>1156</v>
      </c>
      <c r="H1" s="27"/>
      <c r="I1" s="25" t="s">
        <v>1157</v>
      </c>
      <c r="J1" s="27"/>
      <c r="K1" s="25" t="s">
        <v>1158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1166</v>
      </c>
      <c r="B13" s="4" t="s">
        <v>1024</v>
      </c>
      <c r="C13" s="4" t="s">
        <v>1167</v>
      </c>
      <c r="D13" s="4" t="s">
        <v>964</v>
      </c>
      <c r="E13" s="4" t="s">
        <v>1168</v>
      </c>
      <c r="F13" s="4" t="s">
        <v>1169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1170</v>
      </c>
      <c r="N13" s="4" t="s">
        <v>1171</v>
      </c>
      <c r="O13" s="4" t="s">
        <v>1172</v>
      </c>
      <c r="P13" s="4" t="s">
        <v>827</v>
      </c>
      <c r="Q13" s="4" t="s">
        <v>1173</v>
      </c>
      <c r="R13" s="4" t="s">
        <v>991</v>
      </c>
      <c r="S13" s="4" t="s">
        <v>1174</v>
      </c>
      <c r="T13" s="4" t="s">
        <v>1175</v>
      </c>
      <c r="U13" s="4" t="s">
        <v>1176</v>
      </c>
      <c r="V13" s="32" t="s">
        <v>1177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1178</v>
      </c>
      <c r="B14" s="34" t="s">
        <v>1179</v>
      </c>
      <c r="C14" s="34" t="s">
        <v>1180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1181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1182</v>
      </c>
      <c r="R14" s="34" t="s">
        <v>992</v>
      </c>
      <c r="S14" s="34" t="s">
        <v>965</v>
      </c>
      <c r="T14" s="34" t="s">
        <v>965</v>
      </c>
      <c r="U14" s="34" t="s">
        <v>1176</v>
      </c>
      <c r="V14" s="35" t="s">
        <v>1177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1183</v>
      </c>
      <c r="B15" s="34" t="s">
        <v>1025</v>
      </c>
      <c r="C15" s="34" t="str">
        <f>""</f>
        <v/>
      </c>
      <c r="D15" s="34"/>
      <c r="E15" s="34"/>
      <c r="F15" s="34"/>
      <c r="G15" s="34" t="s">
        <v>1184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1063</v>
      </c>
      <c r="S15" s="34" t="s">
        <v>1116</v>
      </c>
      <c r="T15" s="34" t="s">
        <v>1116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1185</v>
      </c>
      <c r="L16" s="34"/>
      <c r="M16" s="34"/>
      <c r="N16" s="34"/>
      <c r="O16" s="34"/>
      <c r="P16" s="34"/>
      <c r="Q16" s="34"/>
      <c r="R16" s="34" t="s">
        <v>1186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1187</v>
      </c>
      <c r="B28" s="30" t="s">
        <v>1188</v>
      </c>
      <c r="C28" s="30" t="s">
        <v>1189</v>
      </c>
      <c r="D28" s="30" t="s">
        <v>1190</v>
      </c>
      <c r="E28" s="30" t="s">
        <v>1191</v>
      </c>
      <c r="F28" s="30" t="s">
        <v>1192</v>
      </c>
      <c r="G28" s="30" t="s">
        <v>1193</v>
      </c>
      <c r="H28" s="30" t="s">
        <v>1194</v>
      </c>
      <c r="I28" s="30" t="s">
        <v>1195</v>
      </c>
      <c r="J28" s="30" t="s">
        <v>1196</v>
      </c>
      <c r="K28" s="30" t="s">
        <v>1197</v>
      </c>
      <c r="L28" s="30" t="s">
        <v>1198</v>
      </c>
      <c r="M28" s="30" t="s">
        <v>1199</v>
      </c>
      <c r="N28" s="30" t="s">
        <v>1200</v>
      </c>
      <c r="O28" s="30" t="s">
        <v>1201</v>
      </c>
      <c r="P28" s="30" t="s">
        <v>1202</v>
      </c>
      <c r="Q28" s="30" t="s">
        <v>1203</v>
      </c>
      <c r="R28" s="30" t="s">
        <v>1204</v>
      </c>
      <c r="S28" s="30" t="s">
        <v>1205</v>
      </c>
      <c r="T28" s="30" t="s">
        <v>1206</v>
      </c>
      <c r="U28" s="30" t="s">
        <v>1207</v>
      </c>
      <c r="V28" s="30" t="s">
        <v>1208</v>
      </c>
      <c r="W28" s="30" t="s">
        <v>1209</v>
      </c>
      <c r="X28" s="30" t="s">
        <v>1210</v>
      </c>
      <c r="Y28" s="30" t="s">
        <v>1211</v>
      </c>
      <c r="Z28" s="30" t="s">
        <v>1212</v>
      </c>
      <c r="AA28" s="30" t="s">
        <v>1213</v>
      </c>
      <c r="AB28" s="30" t="s">
        <v>1214</v>
      </c>
      <c r="AC28" s="30" t="s">
        <v>1215</v>
      </c>
      <c r="AD28" s="30" t="s">
        <v>1216</v>
      </c>
      <c r="AE28" s="30" t="s">
        <v>1217</v>
      </c>
      <c r="AF28" s="30" t="s">
        <v>1218</v>
      </c>
      <c r="AG28" s="30" t="s">
        <v>1219</v>
      </c>
      <c r="AH28" s="30" t="s">
        <v>1220</v>
      </c>
      <c r="AI28" s="30" t="s">
        <v>1221</v>
      </c>
      <c r="AJ28" s="30" t="s">
        <v>1222</v>
      </c>
      <c r="AK28" s="30" t="s">
        <v>1223</v>
      </c>
      <c r="AL28" s="30" t="s">
        <v>1224</v>
      </c>
      <c r="AM28" s="30" t="s">
        <v>1225</v>
      </c>
      <c r="AN28" s="36" t="s">
        <v>1226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1227</v>
      </c>
      <c r="B29" s="34" t="s">
        <v>1228</v>
      </c>
      <c r="C29" s="34" t="s">
        <v>1229</v>
      </c>
      <c r="D29" s="34" t="s">
        <v>1004</v>
      </c>
      <c r="E29" s="34" t="s">
        <v>1025</v>
      </c>
      <c r="F29" s="34" t="s">
        <v>1230</v>
      </c>
      <c r="G29" s="34" t="s">
        <v>966</v>
      </c>
      <c r="H29" s="34" t="s">
        <v>1231</v>
      </c>
      <c r="I29" s="34" t="s">
        <v>880</v>
      </c>
      <c r="J29" s="34" t="s">
        <v>1005</v>
      </c>
      <c r="K29" s="34" t="s">
        <v>1005</v>
      </c>
      <c r="L29" s="34" t="s">
        <v>1232</v>
      </c>
      <c r="M29" s="34" t="s">
        <v>931</v>
      </c>
      <c r="N29" s="34" t="s">
        <v>1233</v>
      </c>
      <c r="O29" s="34" t="s">
        <v>1234</v>
      </c>
      <c r="P29" s="34" t="s">
        <v>1235</v>
      </c>
      <c r="Q29" s="34" t="s">
        <v>1236</v>
      </c>
      <c r="R29" s="34" t="s">
        <v>1237</v>
      </c>
      <c r="S29" s="34" t="s">
        <v>1238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1239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1240</v>
      </c>
      <c r="AD29" s="34" t="s">
        <v>1241</v>
      </c>
      <c r="AE29" s="34" t="s">
        <v>993</v>
      </c>
      <c r="AF29" s="34" t="s">
        <v>1063</v>
      </c>
      <c r="AG29" s="34" t="s">
        <v>1186</v>
      </c>
      <c r="AH29" s="34" t="s">
        <v>1242</v>
      </c>
      <c r="AI29" s="34" t="s">
        <v>1243</v>
      </c>
      <c r="AJ29" s="34" t="s">
        <v>1005</v>
      </c>
      <c r="AK29" s="34" t="s">
        <v>1243</v>
      </c>
      <c r="AL29" s="34" t="s">
        <v>1005</v>
      </c>
      <c r="AM29" s="34" t="s">
        <v>1176</v>
      </c>
      <c r="AN29" s="35" t="s">
        <v>1177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1227</v>
      </c>
      <c r="B30" s="34"/>
      <c r="C30" s="34"/>
      <c r="D30" s="34" t="s">
        <v>1184</v>
      </c>
      <c r="E30" s="34"/>
      <c r="F30" s="34" t="s">
        <v>1244</v>
      </c>
      <c r="G30" s="34" t="s">
        <v>1245</v>
      </c>
      <c r="H30" s="34" t="s">
        <v>1246</v>
      </c>
      <c r="I30" s="34" t="s">
        <v>1247</v>
      </c>
      <c r="J30" s="34"/>
      <c r="K30" s="34"/>
      <c r="L30" s="34" t="s">
        <v>1248</v>
      </c>
      <c r="M30" s="34" t="s">
        <v>874</v>
      </c>
      <c r="N30" s="34" t="s">
        <v>880</v>
      </c>
      <c r="O30" s="34" t="s">
        <v>946</v>
      </c>
      <c r="P30" s="34" t="s">
        <v>1249</v>
      </c>
      <c r="Q30" s="34" t="s">
        <v>856</v>
      </c>
      <c r="R30" s="34"/>
      <c r="S30" s="34" t="s">
        <v>1236</v>
      </c>
      <c r="T30" s="34" t="s">
        <v>1250</v>
      </c>
      <c r="U30" s="34" t="s">
        <v>880</v>
      </c>
      <c r="V30" s="34" t="s">
        <v>1250</v>
      </c>
      <c r="W30" s="34" t="s">
        <v>880</v>
      </c>
      <c r="X30" s="34" t="s">
        <v>1250</v>
      </c>
      <c r="Y30" s="34" t="s">
        <v>880</v>
      </c>
      <c r="Z30" s="34" t="s">
        <v>1250</v>
      </c>
      <c r="AA30" s="34" t="s">
        <v>880</v>
      </c>
      <c r="AB30" s="34"/>
      <c r="AC30" s="34"/>
      <c r="AD30" s="34"/>
      <c r="AE30" s="34" t="s">
        <v>1251</v>
      </c>
      <c r="AF30" s="34"/>
      <c r="AG30" s="34"/>
      <c r="AH30" s="34"/>
      <c r="AI30" s="34" t="s">
        <v>1252</v>
      </c>
      <c r="AJ30" s="34" t="s">
        <v>1253</v>
      </c>
      <c r="AK30" s="34" t="s">
        <v>1252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1254</v>
      </c>
      <c r="E31" s="34"/>
      <c r="F31" s="34"/>
      <c r="G31" s="34"/>
      <c r="H31" s="34"/>
      <c r="I31" s="34"/>
      <c r="J31" s="34"/>
      <c r="K31" s="34"/>
      <c r="L31" s="34" t="s">
        <v>1255</v>
      </c>
      <c r="M31" s="34" t="s">
        <v>1256</v>
      </c>
      <c r="N31" s="34" t="s">
        <v>923</v>
      </c>
      <c r="O31" s="34" t="s">
        <v>1257</v>
      </c>
      <c r="P31" s="34" t="s">
        <v>912</v>
      </c>
      <c r="Q31" s="34" t="s">
        <v>1258</v>
      </c>
      <c r="R31" s="34"/>
      <c r="S31" s="34" t="s">
        <v>856</v>
      </c>
      <c r="T31" s="34"/>
      <c r="U31" s="34" t="s">
        <v>1259</v>
      </c>
      <c r="V31" s="34"/>
      <c r="W31" s="34" t="s">
        <v>1259</v>
      </c>
      <c r="X31" s="34"/>
      <c r="Y31" s="34" t="s">
        <v>1259</v>
      </c>
      <c r="Z31" s="34"/>
      <c r="AA31" s="34" t="s">
        <v>1259</v>
      </c>
      <c r="AB31" s="34"/>
      <c r="AC31" s="34"/>
      <c r="AD31" s="34"/>
      <c r="AE31" s="34" t="s">
        <v>1260</v>
      </c>
      <c r="AF31" s="34"/>
      <c r="AG31" s="34"/>
      <c r="AH31" s="34"/>
      <c r="AI31" s="34" t="s">
        <v>1261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1263</v>
      </c>
      <c r="Q32" s="34" t="s">
        <v>1264</v>
      </c>
      <c r="R32" s="34"/>
      <c r="S32" s="34" t="s">
        <v>1258</v>
      </c>
      <c r="T32" s="34"/>
      <c r="U32" s="34" t="s">
        <v>1265</v>
      </c>
      <c r="V32" s="34"/>
      <c r="W32" s="34" t="s">
        <v>1265</v>
      </c>
      <c r="X32" s="34"/>
      <c r="Y32" s="34" t="s">
        <v>1265</v>
      </c>
      <c r="Z32" s="34"/>
      <c r="AA32" s="34" t="s">
        <v>1265</v>
      </c>
      <c r="AB32" s="34"/>
      <c r="AC32" s="34"/>
      <c r="AD32" s="34"/>
      <c r="AE32" s="34"/>
      <c r="AF32" s="34"/>
      <c r="AG32" s="34"/>
      <c r="AH32" s="34"/>
      <c r="AI32" s="34" t="s">
        <v>1255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1266</v>
      </c>
      <c r="E33" s="34"/>
      <c r="F33" s="34"/>
      <c r="G33" s="34"/>
      <c r="H33" s="34"/>
      <c r="I33" s="34"/>
      <c r="J33" s="34"/>
      <c r="K33" s="34"/>
      <c r="L33" s="34" t="s">
        <v>1267</v>
      </c>
      <c r="M33" s="34"/>
      <c r="N33" s="34"/>
      <c r="O33" s="34"/>
      <c r="P33" s="34"/>
      <c r="Q33" s="34" t="s">
        <v>925</v>
      </c>
      <c r="R33" s="34"/>
      <c r="S33" s="34" t="s">
        <v>1264</v>
      </c>
      <c r="T33" s="34"/>
      <c r="U33" s="34" t="s">
        <v>1268</v>
      </c>
      <c r="V33" s="34"/>
      <c r="W33" s="34" t="s">
        <v>1268</v>
      </c>
      <c r="X33" s="34"/>
      <c r="Y33" s="34" t="s">
        <v>1268</v>
      </c>
      <c r="Z33" s="34"/>
      <c r="AA33" s="34" t="s">
        <v>1268</v>
      </c>
      <c r="AB33" s="34"/>
      <c r="AC33" s="34"/>
      <c r="AD33" s="34"/>
      <c r="AE33" s="34"/>
      <c r="AF33" s="34"/>
      <c r="AG33" s="34"/>
      <c r="AH33" s="34"/>
      <c r="AI33" s="34" t="s">
        <v>1267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1269</v>
      </c>
      <c r="M34" s="34"/>
      <c r="N34" s="34"/>
      <c r="O34" s="34"/>
      <c r="P34" s="34"/>
      <c r="Q34" s="34" t="s">
        <v>1270</v>
      </c>
      <c r="R34" s="34"/>
      <c r="S34" s="34" t="s">
        <v>925</v>
      </c>
      <c r="T34" s="34"/>
      <c r="U34" s="34" t="s">
        <v>1271</v>
      </c>
      <c r="V34" s="34"/>
      <c r="W34" s="34" t="s">
        <v>1271</v>
      </c>
      <c r="X34" s="34"/>
      <c r="Y34" s="34" t="s">
        <v>1271</v>
      </c>
      <c r="Z34" s="34"/>
      <c r="AA34" s="34" t="s">
        <v>1271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1272</v>
      </c>
      <c r="M35" s="34"/>
      <c r="N35" s="34"/>
      <c r="O35" s="34"/>
      <c r="P35" s="34"/>
      <c r="Q35" s="34" t="s">
        <v>1273</v>
      </c>
      <c r="R35" s="34"/>
      <c r="S35" s="34" t="s">
        <v>1270</v>
      </c>
      <c r="T35" s="34"/>
      <c r="U35" s="34" t="s">
        <v>1274</v>
      </c>
      <c r="V35" s="34"/>
      <c r="W35" s="34" t="s">
        <v>1274</v>
      </c>
      <c r="X35" s="34"/>
      <c r="Y35" s="34" t="s">
        <v>1274</v>
      </c>
      <c r="Z35" s="34"/>
      <c r="AA35" s="34" t="s">
        <v>1274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1275</v>
      </c>
      <c r="R36" s="34"/>
      <c r="S36" s="34" t="s">
        <v>1273</v>
      </c>
      <c r="T36" s="34"/>
      <c r="U36" s="34" t="s">
        <v>1276</v>
      </c>
      <c r="V36" s="34"/>
      <c r="W36" s="34" t="s">
        <v>1276</v>
      </c>
      <c r="X36" s="34"/>
      <c r="Y36" s="34" t="s">
        <v>1276</v>
      </c>
      <c r="Z36" s="34"/>
      <c r="AA36" s="34" t="s">
        <v>1276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1277</v>
      </c>
      <c r="R37" s="34"/>
      <c r="S37" s="34" t="s">
        <v>1275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1278</v>
      </c>
      <c r="R38" s="34"/>
      <c r="S38" s="34" t="s">
        <v>1277</v>
      </c>
      <c r="T38" s="34"/>
      <c r="U38" s="34" t="s">
        <v>1279</v>
      </c>
      <c r="V38" s="34"/>
      <c r="W38" s="34" t="s">
        <v>1279</v>
      </c>
      <c r="X38" s="34"/>
      <c r="Y38" s="34" t="s">
        <v>1279</v>
      </c>
      <c r="Z38" s="34"/>
      <c r="AA38" s="34" t="s">
        <v>1279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1280</v>
      </c>
      <c r="R39" s="37"/>
      <c r="S39" s="37" t="s">
        <v>1278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1281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2026-03-06T18:42:05Z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