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10" documentId="120_S{118792C3-22EF-5104-A093-F22BFE3913F3}" xr6:coauthVersionLast="47" xr6:coauthVersionMax="47" xr10:uidLastSave="{FE0E2FBC-456F-46AA-8EE3-A664D5383F8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M65" i="1" a="1"/>
  <c r="M65" i="1" s="1"/>
  <c r="N65" i="1" a="1"/>
  <c r="N65" i="1" s="1"/>
  <c r="N66" i="1" a="1"/>
  <c r="N66" i="1"/>
  <c r="M71" i="1" a="1"/>
  <c r="M71" i="1" s="1"/>
  <c r="M70" i="1" a="1"/>
  <c r="M70" i="1" s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D44" i="15"/>
  <c r="E44" i="15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K48" i="15"/>
  <c r="L48" i="15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R49" i="15" s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R50" i="15" s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R53" i="15" s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R54" i="15" s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R55" i="15" s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R56" i="15" s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R57" i="15" s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R58" i="15" s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R59" i="15" s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L60" i="15"/>
  <c r="R64" i="1"/>
  <c r="R60" i="15" s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L61" i="15"/>
  <c r="R65" i="1"/>
  <c r="R61" i="15" s="1"/>
  <c r="S65" i="1" a="1"/>
  <c r="S65" i="1"/>
  <c r="T65" i="1" a="1"/>
  <c r="T65" i="1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AM66" i="1" s="1"/>
  <c r="L62" i="15"/>
  <c r="R66" i="1"/>
  <c r="R62" i="15" s="1"/>
  <c r="S66" i="1" a="1"/>
  <c r="S66" i="1" s="1"/>
  <c r="T66" i="1" a="1"/>
  <c r="T66" i="1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 s="1"/>
  <c r="T67" i="1" a="1"/>
  <c r="T67" i="1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L64" i="15" s="1"/>
  <c r="R68" i="1"/>
  <c r="S68" i="1" a="1"/>
  <c r="S68" i="1" s="1"/>
  <c r="T68" i="1" a="1"/>
  <c r="T68" i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L66" i="15"/>
  <c r="R70" i="1"/>
  <c r="R66" i="15" s="1"/>
  <c r="S70" i="1" a="1"/>
  <c r="S70" i="1" s="1"/>
  <c r="T70" i="1" a="1"/>
  <c r="T70" i="1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L67" i="15"/>
  <c r="R71" i="1"/>
  <c r="R67" i="15" s="1"/>
  <c r="S71" i="1" a="1"/>
  <c r="S71" i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M73" i="1" a="1"/>
  <c r="M73" i="1"/>
  <c r="AM73" i="1" s="1"/>
  <c r="N73" i="1" a="1"/>
  <c r="N73" i="1"/>
  <c r="L69" i="15" s="1"/>
  <c r="R73" i="1"/>
  <c r="S73" i="1" a="1"/>
  <c r="S73" i="1" s="1"/>
  <c r="T73" i="1" a="1"/>
  <c r="T73" i="1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L70" i="15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AM76" i="1" s="1"/>
  <c r="N76" i="1" a="1"/>
  <c r="N76" i="1"/>
  <c r="L72" i="15" s="1"/>
  <c r="R76" i="1"/>
  <c r="S76" i="1" a="1"/>
  <c r="S76" i="1" s="1"/>
  <c r="T76" i="1" a="1"/>
  <c r="T76" i="1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L73" i="15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5" i="15" s="1"/>
  <c r="R79" i="1"/>
  <c r="S79" i="1" a="1"/>
  <c r="S79" i="1"/>
  <c r="T79" i="1" a="1"/>
  <c r="T79" i="1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76" i="15" s="1"/>
  <c r="R80" i="1"/>
  <c r="S80" i="1" a="1"/>
  <c r="S80" i="1"/>
  <c r="T80" i="1" a="1"/>
  <c r="T80" i="1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/>
  <c r="T82" i="1" a="1"/>
  <c r="T82" i="1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AM83" i="1" s="1"/>
  <c r="N83" i="1" a="1"/>
  <c r="N83" i="1"/>
  <c r="R83" i="1"/>
  <c r="S83" i="1" a="1"/>
  <c r="S83" i="1"/>
  <c r="T83" i="1" a="1"/>
  <c r="T83" i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80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N86" i="1" a="1"/>
  <c r="N86" i="1"/>
  <c r="R86" i="1"/>
  <c r="S86" i="1" a="1"/>
  <c r="S86" i="1"/>
  <c r="T86" i="1" a="1"/>
  <c r="T86" i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83" i="15" s="1"/>
  <c r="R87" i="1"/>
  <c r="S87" i="1" a="1"/>
  <c r="S87" i="1"/>
  <c r="T87" i="1" a="1"/>
  <c r="T87" i="1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85" i="15" s="1"/>
  <c r="R89" i="1"/>
  <c r="S89" i="1" a="1"/>
  <c r="S89" i="1" s="1"/>
  <c r="T89" i="1" a="1"/>
  <c r="T89" i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8" i="15" s="1"/>
  <c r="R92" i="1"/>
  <c r="S92" i="1" a="1"/>
  <c r="S92" i="1" s="1"/>
  <c r="T92" i="1" a="1"/>
  <c r="T92" i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91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4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8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4" i="1" l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L93" i="15"/>
  <c r="AN97" i="1"/>
  <c r="L81" i="15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L90" i="15"/>
  <c r="AN94" i="1"/>
  <c r="L87" i="15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L71" i="15"/>
  <c r="AN75" i="1"/>
  <c r="L68" i="15"/>
  <c r="AN72" i="1"/>
  <c r="L82" i="15"/>
  <c r="AN86" i="1"/>
  <c r="L77" i="15"/>
  <c r="AN81" i="1"/>
  <c r="L65" i="15"/>
  <c r="AN69" i="1"/>
  <c r="BE91" i="1" a="1"/>
  <c r="BE91" i="1" s="1"/>
  <c r="AN84" i="1"/>
  <c r="BC83" i="1" a="1"/>
  <c r="BC83" i="1" s="1"/>
  <c r="L79" i="15"/>
  <c r="AN83" i="1"/>
  <c r="BC81" i="1" a="1"/>
  <c r="BC81" i="1" s="1"/>
  <c r="BD81" i="1" a="1"/>
  <c r="BD81" i="1" s="1"/>
  <c r="L74" i="15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L89" i="15"/>
  <c r="AN93" i="1"/>
  <c r="L95" i="15"/>
  <c r="AN99" i="1"/>
  <c r="L86" i="15"/>
  <c r="AN90" i="1"/>
  <c r="L92" i="15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<sst xmlns="http://schemas.openxmlformats.org/spreadsheetml/2006/main" count="3579" uniqueCount="1170">
  <si>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</si>
  <si>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</si>
  <si>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</si>
  <si>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</si>
  <si>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</si>
  <si>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</si>
  <si>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</si>
  <si>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</si>
  <si>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</si>
  <si>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</si>
  <si>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</si>
  <si>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</si>
  <si>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</si>
  <si>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</si>
  <si>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</si>
  <si>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</si>
  <si>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</si>
  <si>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</si>
  <si>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</si>
  <si>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</si>
  <si>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</si>
  <si>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</si>
  <si>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</si>
  <si>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</si>
  <si>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</si>
  <si>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</si>
  <si>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</si>
  <si>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</si>
  <si>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</si>
  <si>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</si>
  <si>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</si>
  <si>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</si>
  <si>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</si>
  <si>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</si>
  <si>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</si>
  <si>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</si>
  <si>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</si>
  <si>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</si>
  <si>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</si>
  <si>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</si>
  <si>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</si>
  <si>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</si>
  <si>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</si>
  <si>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</si>
  <si>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</si>
  <si>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</si>
  <si>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</si>
  <si>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</si>
  <si>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</si>
  <si>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</si>
  <si>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</si>
  <si>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</si>
  <si>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</si>
  <si>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</si>
  <si>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</si>
  <si>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</si>
  <si>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</si>
  <si>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</si>
  <si>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</si>
  <si>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</si>
  <si>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</si>
  <si>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</si>
  <si>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</si>
  <si>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</si>
  <si>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</si>
  <si>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</si>
  <si>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</si>
  <si>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</si>
  <si>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</si>
  <si>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</si>
  <si>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</si>
  <si>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</si>
  <si>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</si>
  <si>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</si>
  <si>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</si>
  <si>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</si>
  <si>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</si>
  <si>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</si>
  <si>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</si>
  <si>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</si>
  <si>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</si>
  <si>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</si>
  <si>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</si>
  <si>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</si>
  <si>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</si>
  <si>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</si>
  <si>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</si>
  <si>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</si>
  <si>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</si>
  <si>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</si>
  <si>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</si>
  <si>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</si>
  <si>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</si>
  <si>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</si>
  <si>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</si>
  <si>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</si>
  <si>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</si>
  <si>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</si>
  <si>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</si>
  <si>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</si>
  <si>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</si>
  <si>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</si>
  <si>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</si>
  <si>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</si>
  <si>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</si>
  <si>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</si>
  <si>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</si>
  <si>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</si>
  <si>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</si>
  <si>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</si>
  <si>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</si>
  <si>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</si>
  <si>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</si>
  <si>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</si>
  <si>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</si>
  <si>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</si>
  <si>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</si>
  <si>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</si>
  <si>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</si>
  <si>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</si>
  <si>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</si>
  <si>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</si>
  <si>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</si>
  <si>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</si>
  <si>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</si>
  <si>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</si>
  <si>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</si>
  <si>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</si>
  <si>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</si>
  <si>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</si>
  <si>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</si>
  <si>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</si>
  <si>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</si>
  <si>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</si>
  <si>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</si>
  <si>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</si>
  <si>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</si>
  <si>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</si>
  <si>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</si>
  <si>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</si>
  <si>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</si>
  <si>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</si>
  <si>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</si>
  <si>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</si>
  <si>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</si>
  <si>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</si>
  <si>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</si>
  <si>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</si>
  <si>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</si>
  <si>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</si>
  <si>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</si>
  <si>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</si>
  <si>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</si>
  <si>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</si>
  <si>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</si>
  <si>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</si>
  <si>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</si>
  <si>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</si>
  <si>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</si>
  <si>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</si>
  <si>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</si>
  <si>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</si>
  <si>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</si>
  <si>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</si>
  <si>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</si>
  <si>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</si>
  <si>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</si>
  <si>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</si>
  <si>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</si>
  <si>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</si>
  <si>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</si>
  <si>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</si>
  <si>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</si>
  <si>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</si>
  <si>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</si>
  <si>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</si>
  <si>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</si>
  <si>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</si>
  <si>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</si>
  <si>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</si>
  <si>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</si>
  <si>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</si>
  <si>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</si>
  <si>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</si>
  <si>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</si>
  <si>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</si>
  <si>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</si>
  <si>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</si>
  <si>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</si>
  <si>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</si>
  <si>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</si>
  <si>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</si>
  <si>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</si>
  <si>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</si>
  <si>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</si>
  <si>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</si>
  <si>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</si>
  <si>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</si>
  <si>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</si>
  <si>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</si>
  <si>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</si>
  <si>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</si>
  <si>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</si>
  <si>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</si>
  <si>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</si>
  <si>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</si>
  <si>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</si>
  <si>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</si>
  <si>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</si>
  <si>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</si>
  <si>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</si>
  <si>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</si>
  <si>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</si>
  <si>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</si>
  <si>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</si>
  <si>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</si>
  <si>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</si>
  <si>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</si>
  <si>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</si>
  <si>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</si>
  <si>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</si>
  <si>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</si>
  <si>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</si>
  <si>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</si>
  <si>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</si>
  <si>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</si>
  <si>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</si>
  <si>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</si>
  <si>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</si>
  <si>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</si>
  <si>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</si>
  <si>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</si>
  <si>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</si>
  <si>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</si>
  <si>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</si>
  <si>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</si>
  <si>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</si>
  <si>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</si>
  <si>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</si>
  <si>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</si>
  <si>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</si>
  <si>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</si>
  <si>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</si>
  <si>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</si>
  <si>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</si>
  <si>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</si>
  <si>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</si>
  <si>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</si>
  <si>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</si>
  <si>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</si>
  <si>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</si>
  <si>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</si>
  <si>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</si>
  <si>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</si>
  <si>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</si>
  <si>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</si>
  <si>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</si>
  <si>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</si>
  <si>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</si>
  <si>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</si>
  <si>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</si>
  <si>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</si>
  <si>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</si>
  <si>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</si>
  <si>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</si>
  <si>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</si>
  <si>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</si>
  <si>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</si>
  <si>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</si>
  <si>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</si>
  <si>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</si>
  <si>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</si>
  <si>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</si>
  <si>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</si>
  <si>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</si>
  <si>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</si>
  <si>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</si>
  <si>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</si>
  <si>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</si>
  <si>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</si>
  <si>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</si>
  <si>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</si>
  <si>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</si>
  <si>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</si>
  <si>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</si>
  <si>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</si>
  <si>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</si>
  <si>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</si>
  <si>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</si>
  <si>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</si>
  <si>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</si>
  <si>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</si>
  <si>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</si>
  <si>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</si>
  <si>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</si>
  <si>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</si>
  <si>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</si>
  <si>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</si>
  <si>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</si>
  <si>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</si>
  <si>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</si>
  <si>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</si>
  <si>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</si>
  <si>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</si>
  <si>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</si>
  <si>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</si>
  <si>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</si>
  <si>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</si>
  <si>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</si>
  <si>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</si>
  <si>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</si>
  <si>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</si>
  <si>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</si>
  <si>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</si>
  <si>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</si>
  <si>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</si>
  <si>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</si>
  <si>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</si>
  <si>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</si>
  <si>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</si>
  <si>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</si>
  <si>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</si>
  <si>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</si>
  <si>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</si>
  <si>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</si>
  <si>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</si>
  <si>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</si>
  <si>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</si>
  <si>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</si>
  <si>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</si>
  <si>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</si>
  <si>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</si>
  <si>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</si>
  <si>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</si>
  <si>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</si>
  <si>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</si>
  <si>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</si>
  <si>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</si>
  <si>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</si>
  <si>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</si>
  <si>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</si>
  <si>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</si>
  <si>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</si>
  <si>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</si>
  <si>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</si>
  <si>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</si>
  <si>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</si>
  <si>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</si>
  <si>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</si>
  <si>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</si>
  <si>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</si>
  <si>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</si>
  <si>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</si>
  <si>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</si>
  <si>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</si>
  <si>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</si>
  <si>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</si>
  <si>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</si>
  <si>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</si>
  <si>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</si>
  <si>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</si>
  <si>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</si>
  <si>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</si>
  <si>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</si>
  <si>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</si>
  <si>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</si>
  <si>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</si>
  <si>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</si>
  <si>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</si>
  <si>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</si>
  <si>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</si>
  <si>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</si>
  <si>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</si>
  <si>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</si>
  <si>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</si>
  <si>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</si>
  <si>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</si>
  <si>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</si>
  <si>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</si>
  <si>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</si>
  <si>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</si>
  <si>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</si>
  <si>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</si>
  <si>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</si>
  <si>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</si>
  <si>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</si>
  <si>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</si>
  <si>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</si>
  <si>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</si>
  <si>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</si>
  <si>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</si>
  <si>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</si>
  <si>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</si>
  <si>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</si>
  <si>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</si>
  <si>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</si>
  <si>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</si>
  <si>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</si>
  <si>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</si>
  <si>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</si>
  <si>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</si>
  <si>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</si>
  <si>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</si>
  <si>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</si>
  <si>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</si>
  <si>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</si>
  <si>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</si>
  <si>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</si>
  <si>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</si>
  <si>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</si>
  <si>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</si>
  <si>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</si>
  <si>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</si>
  <si>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</si>
  <si>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</si>
  <si>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</si>
  <si>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</si>
  <si>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</si>
  <si>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</si>
  <si>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</si>
  <si>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</si>
  <si>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</si>
  <si>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</si>
  <si>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</si>
  <si>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</si>
  <si>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</si>
  <si>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</si>
  <si>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</si>
  <si>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</si>
  <si>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</si>
  <si>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</si>
  <si>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</si>
  <si>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</si>
  <si>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</si>
  <si>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</si>
  <si>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</si>
  <si>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</si>
  <si>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</si>
  <si>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</si>
  <si>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</si>
  <si>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</si>
  <si>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</si>
  <si>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</si>
  <si>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</si>
  <si>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</si>
  <si>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</si>
  <si>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</si>
  <si>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</si>
  <si>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</si>
  <si>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</si>
  <si>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</si>
  <si>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</si>
  <si>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</si>
  <si>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</si>
  <si>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</si>
  <si>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</si>
  <si>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</si>
  <si>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</si>
  <si>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</si>
  <si>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</si>
  <si>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</si>
  <si>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</si>
  <si>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</si>
  <si>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</si>
  <si>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</si>
  <si>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</si>
  <si>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</si>
  <si>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</si>
  <si>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</si>
  <si>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</si>
  <si>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</si>
  <si>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</si>
  <si>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</si>
  <si>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</si>
  <si>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</si>
  <si>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</si>
  <si>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</si>
  <si>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</si>
  <si>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</si>
  <si>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</si>
  <si>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</si>
  <si>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</si>
  <si>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</si>
  <si>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</si>
  <si>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</si>
  <si>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</si>
  <si>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</si>
  <si>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</si>
  <si>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</si>
  <si>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</si>
  <si>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</si>
  <si>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</si>
  <si>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</si>
  <si>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</si>
  <si>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</si>
  <si>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</si>
  <si>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</si>
  <si>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</si>
  <si>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</si>
  <si>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</si>
  <si>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</si>
  <si>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</si>
  <si>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</si>
  <si>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</si>
  <si>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</si>
  <si>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</si>
  <si>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</si>
  <si>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</si>
  <si>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</si>
  <si>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</si>
  <si>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</si>
  <si>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</si>
  <si>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</si>
  <si>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</si>
  <si>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</si>
  <si>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</si>
  <si>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</si>
  <si>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</si>
  <si>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</si>
  <si>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</si>
  <si>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</si>
  <si>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</si>
  <si>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</si>
  <si>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</si>
  <si>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</si>
  <si>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</si>
  <si>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</si>
  <si>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</si>
  <si>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</si>
  <si>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</si>
  <si>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</si>
  <si>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</si>
  <si>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</si>
  <si>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</si>
  <si>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</si>
  <si>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</si>
  <si>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</si>
  <si>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</si>
  <si>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</si>
  <si>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</si>
  <si>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</si>
  <si>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</si>
  <si>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</si>
  <si>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</si>
  <si>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</si>
  <si>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</si>
  <si>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</si>
  <si>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</si>
  <si>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</si>
  <si>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</si>
  <si>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</si>
  <si>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</si>
  <si>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</si>
  <si>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</si>
  <si>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</si>
  <si>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</si>
  <si>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</si>
  <si>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</si>
  <si>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</si>
  <si>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</si>
  <si>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</si>
  <si>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</si>
  <si>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</si>
  <si>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</si>
  <si>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</si>
  <si>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</si>
  <si>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</si>
  <si>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</si>
  <si>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</si>
  <si>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</si>
  <si>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</si>
  <si>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</si>
  <si>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</si>
  <si>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</si>
  <si>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</si>
  <si>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</si>
  <si>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</si>
  <si>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</si>
  <si>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</si>
  <si>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</si>
  <si>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</si>
  <si>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</si>
  <si>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</si>
  <si>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</si>
  <si>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</si>
  <si>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</si>
  <si>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</si>
  <si>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</si>
  <si>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</si>
  <si>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</si>
  <si>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</si>
  <si>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</si>
  <si>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</si>
  <si>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</si>
  <si>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</si>
  <si>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</si>
  <si>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</si>
  <si>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</si>
  <si>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</si>
  <si>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</si>
  <si>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</si>
  <si>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</si>
  <si>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</si>
  <si>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</si>
  <si>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</si>
  <si>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</si>
  <si>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</si>
  <si>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</si>
  <si>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</si>
  <si>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</si>
  <si>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</si>
  <si>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</si>
  <si>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</si>
  <si>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</si>
  <si>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</si>
  <si>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</si>
  <si>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</si>
  <si>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</si>
  <si>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</si>
  <si>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</si>
  <si>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</si>
  <si>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</si>
  <si>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</si>
  <si>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</si>
  <si>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</si>
  <si>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</si>
  <si>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</si>
  <si>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</si>
  <si>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</si>
  <si>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</si>
  <si>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</si>
  <si>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</si>
  <si>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</si>
  <si>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</si>
  <si>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</si>
  <si>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</si>
  <si>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</si>
  <si>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</si>
  <si>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</si>
  <si>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</si>
  <si>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</si>
  <si>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</si>
  <si>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</si>
  <si>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</si>
  <si>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</si>
  <si>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</si>
  <si>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</si>
  <si>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</si>
  <si>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</si>
  <si>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</si>
  <si>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</si>
  <si>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</si>
  <si>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</si>
  <si>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</si>
  <si>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</si>
  <si>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</si>
  <si>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</si>
  <si>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</si>
  <si>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</si>
  <si>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</si>
  <si>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</si>
  <si>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</si>
  <si>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</si>
  <si>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</si>
  <si>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</si>
  <si>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</si>
  <si>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</si>
  <si>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</si>
  <si>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</si>
  <si>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</si>
  <si>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</si>
  <si>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</si>
  <si>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</si>
  <si>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</si>
  <si>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</si>
  <si>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</si>
  <si>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</si>
  <si>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</si>
  <si>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</si>
  <si>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</si>
  <si>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</si>
  <si>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</si>
  <si>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</si>
  <si>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</si>
  <si>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</si>
  <si>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</si>
  <si>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</si>
  <si>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</si>
  <si>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</si>
  <si>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</si>
  <si>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</si>
  <si>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</si>
  <si>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</si>
  <si>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</si>
  <si>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</si>
  <si>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</si>
  <si>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</si>
  <si>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</si>
  <si>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</si>
  <si>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</si>
  <si>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</si>
  <si>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</si>
  <si>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</si>
  <si>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</si>
  <si>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</si>
  <si>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</si>
  <si>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</si>
  <si>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</si>
  <si>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</si>
  <si>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</si>
  <si>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</si>
  <si>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</si>
  <si>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</si>
  <si>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</si>
  <si>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</si>
  <si>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</si>
  <si>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</si>
  <si>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</si>
  <si>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</si>
  <si>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</si>
  <si>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</si>
  <si>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</si>
  <si>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</si>
  <si>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</si>
  <si>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</si>
  <si>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</si>
  <si>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</si>
  <si>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</si>
  <si>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</si>
  <si>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</si>
  <si>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</si>
  <si>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</si>
  <si>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</si>
  <si>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</si>
  <si>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</si>
  <si>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</si>
  <si>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</si>
  <si>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</si>
  <si>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</si>
  <si>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</si>
  <si>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</si>
  <si>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</si>
  <si>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</si>
  <si>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</si>
  <si>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</si>
  <si>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</si>
  <si>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</si>
  <si>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</si>
  <si>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</si>
  <si>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</si>
  <si>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</si>
  <si>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</si>
  <si>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</si>
  <si>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</si>
  <si>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</si>
  <si>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</si>
  <si>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</si>
  <si>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</si>
  <si>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</si>
  <si>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</si>
  <si>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</si>
  <si>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</si>
  <si>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</si>
  <si>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</si>
  <si>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</si>
  <si>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</si>
  <si>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</si>
  <si>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</si>
  <si>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</si>
  <si>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</si>
  <si>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</si>
  <si>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</si>
  <si>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</si>
  <si>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</si>
  <si>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</si>
  <si>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</si>
  <si>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</si>
  <si>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</si>
  <si>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</si>
  <si>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</si>
  <si>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</si>
  <si>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</si>
  <si>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</si>
  <si>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</si>
  <si>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</si>
  <si>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</si>
  <si>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</si>
  <si>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</si>
  <si>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</si>
  <si>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</si>
  <si>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</si>
  <si>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</si>
  <si>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</si>
  <si>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</si>
  <si>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</si>
  <si>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</si>
  <si>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</si>
  <si>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</si>
  <si>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</si>
  <si>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</si>
  <si>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</si>
  <si>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</si>
  <si>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</si>
  <si>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</si>
  <si>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</si>
  <si>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</si>
  <si>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</si>
  <si>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</si>
  <si>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</si>
  <si>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</si>
  <si>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</si>
  <si>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</si>
  <si>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</si>
  <si>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</si>
  <si>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</si>
  <si>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</si>
  <si>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</si>
  <si>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</si>
  <si>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</si>
  <si>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</si>
  <si>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</si>
  <si>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</si>
  <si>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</si>
  <si>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</si>
  <si>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</si>
  <si>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</si>
  <si>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</si>
  <si>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</si>
  <si>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</si>
  <si>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</si>
  <si>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</si>
  <si>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</si>
  <si>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</si>
  <si>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</si>
  <si>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</si>
  <si>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</si>
  <si>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</si>
  <si>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</si>
  <si>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</si>
  <si>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</si>
  <si>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</si>
  <si>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</si>
  <si>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</si>
  <si>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</si>
  <si>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</si>
  <si>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</si>
  <si>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</si>
  <si>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</si>
  <si>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</si>
  <si>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</si>
  <si>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</si>
  <si>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</si>
  <si>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</si>
  <si>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</si>
  <si>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</si>
  <si>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</si>
  <si>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</si>
  <si>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</si>
  <si>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</si>
  <si>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</si>
  <si>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</si>
  <si>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</si>
  <si>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</si>
  <si>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</si>
  <si>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</si>
  <si>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</si>
  <si>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</si>
  <si>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</si>
  <si>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</si>
  <si>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</si>
  <si>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</si>
  <si>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</si>
  <si>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</si>
  <si>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</si>
  <si>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</si>
  <si>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</si>
  <si>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</si>
  <si>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</si>
  <si>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</si>
  <si>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</si>
  <si>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</si>
  <si>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</si>
  <si>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</si>
  <si>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</si>
  <si>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</si>
  <si>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</si>
  <si>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</si>
  <si>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</si>
  <si>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</si>
  <si>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</si>
  <si>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</si>
  <si>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</si>
  <si>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</si>
  <si>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</si>
  <si>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</si>
  <si>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</si>
  <si>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</si>
  <si>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</si>
  <si>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</si>
  <si>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</si>
  <si>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</si>
  <si>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</si>
  <si>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</si>
  <si>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</si>
  <si>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</si>
  <si>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</si>
  <si>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</si>
  <si>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</si>
  <si>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</si>
  <si>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</si>
  <si>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</si>
  <si>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</si>
  <si>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</si>
  <si>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</si>
  <si>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</si>
  <si>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</si>
  <si>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</si>
  <si>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</si>
  <si>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</si>
  <si>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</si>
  <si>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</si>
  <si>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</si>
  <si>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</si>
  <si>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</si>
  <si>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</si>
  <si>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</si>
  <si>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</si>
  <si>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</si>
  <si>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</si>
  <si>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</si>
  <si>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</si>
  <si>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</si>
  <si>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</si>
  <si>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</si>
  <si>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</si>
  <si>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</si>
  <si>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</si>
  <si>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</si>
  <si>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</si>
  <si>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</si>
  <si>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</si>
  <si>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</si>
  <si>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</si>
  <si>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</si>
  <si>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</si>
  <si>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</si>
  <si>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</si>
  <si>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</si>
  <si>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</si>
  <si>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</si>
  <si>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</si>
  <si>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</si>
  <si>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</si>
  <si>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</si>
  <si>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</si>
  <si>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</si>
  <si>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</si>
  <si>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</si>
  <si>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</si>
  <si>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</si>
  <si>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</si>
  <si>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</si>
  <si>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</si>
  <si>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</si>
  <si>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</si>
  <si>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</si>
  <si>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</si>
  <si>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</si>
  <si>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</si>
  <si>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</si>
  <si>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</si>
  <si>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</si>
  <si>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</si>
  <si>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</si>
  <si>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</si>
  <si>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</si>
  <si>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</si>
  <si>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</si>
  <si>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</si>
  <si>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</si>
  <si>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</si>
  <si>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</si>
  <si>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</si>
  <si>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</si>
  <si>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</si>
  <si>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</si>
  <si>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</si>
  <si>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</si>
  <si>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</si>
  <si>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</si>
  <si>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</si>
  <si>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</si>
  <si>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</si>
  <si>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</si>
  <si>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</si>
  <si>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</si>
  <si>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</si>
  <si>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</si>
  <si>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</si>
  <si>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</si>
  <si>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</si>
  <si>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</si>
  <si>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</si>
  <si>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</si>
  <si>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</si>
  <si>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</si>
  <si>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</si>
  <si>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</si>
  <si>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</si>
  <si>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</si>
  <si>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</si>
  <si>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</si>
  <si>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</si>
  <si>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</si>
  <si>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</si>
  <si>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</si>
  <si>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</si>
  <si>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</si>
  <si>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</si>
  <si>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</si>
  <si>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</si>
  <si>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</si>
  <si>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</si>
  <si>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</si>
  <si>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</si>
  <si>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</si>
  <si>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</si>
  <si>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</si>
  <si>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</si>
  <si>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</si>
  <si>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</si>
  <si>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</si>
  <si>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</si>
  <si>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</si>
  <si>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</si>
  <si>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</si>
  <si>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</si>
  <si>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</si>
  <si>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</si>
  <si>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</si>
  <si>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</si>
  <si>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</si>
  <si>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</si>
  <si>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</si>
  <si>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</si>
  <si>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</si>
  <si>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</si>
  <si>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</si>
  <si>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</si>
  <si>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</si>
  <si>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</si>
  <si>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</si>
  <si>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</si>
  <si>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</si>
  <si>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</si>
  <si>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</si>
  <si>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</si>
  <si>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</si>
  <si>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</si>
  <si>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</si>
  <si>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</si>
  <si>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</si>
  <si>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</si>
  <si>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</si>
  <si>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</si>
  <si>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</si>
  <si>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</si>
  <si>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</si>
  <si>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</si>
  <si>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</si>
  <si>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</si>
  <si>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</si>
  <si>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</si>
  <si>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</si>
  <si>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</si>
  <si>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</si>
  <si>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</si>
  <si>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</si>
  <si>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</si>
  <si>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</si>
  <si>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</si>
  <si>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</si>
  <si>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</si>
  <si>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solicitou intervalo.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</si>
  <si>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</si>
  <si>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</si>
  <si>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</si>
  <si>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</si>
  <si>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</si>
  <si>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</si>
  <si>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</si>
  <si>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</si>
  <si>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</si>
  <si>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</si>
  <si>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</si>
  <si>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</si>
  <si>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</si>
  <si>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</si>
  <si>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ZDRZPT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</si>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</sst>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H1" activePane="topRight" state="frozen"/>
      <selection pane="topRight" activeCell="BQ38" sqref="BQ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925</v>
      </c>
      <c r="C1" s="181"/>
      <c r="D1" s="181"/>
      <c r="E1" s="3"/>
      <c r="F1" s="180" t="s">
        <v>926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927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928</v>
      </c>
      <c r="BI1" s="196"/>
      <c r="BJ1" s="196"/>
      <c r="BK1" s="197"/>
      <c r="BL1" s="5"/>
      <c r="BM1" s="187" t="s">
        <v>929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0" t="s">
        <v>930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933</v>
      </c>
      <c r="AT2" s="191"/>
      <c r="AU2" s="191"/>
      <c r="AV2" s="191"/>
      <c r="AW2" s="191"/>
      <c r="AX2" s="191"/>
      <c r="AY2" s="194"/>
      <c r="AZ2" s="6"/>
      <c r="BA2" s="184" t="s">
        <v>934</v>
      </c>
      <c r="BB2" s="186"/>
      <c r="BC2" s="190" t="s">
        <v>931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4" t="s">
        <v>935</v>
      </c>
      <c r="AJ3" s="186"/>
      <c r="AK3" s="184" t="s">
        <v>936</v>
      </c>
      <c r="AL3" s="185"/>
      <c r="AM3" s="206"/>
      <c r="AN3" s="207"/>
      <c r="AO3" s="185"/>
      <c r="AP3" s="185"/>
      <c r="AQ3" s="186"/>
      <c r="AR3" s="63"/>
      <c r="AS3" s="178" t="s">
        <v>942</v>
      </c>
      <c r="AT3" s="179"/>
      <c r="AU3" s="178" t="s">
        <v>943</v>
      </c>
      <c r="AV3" s="179"/>
      <c r="AW3" s="178" t="s">
        <v>944</v>
      </c>
      <c r="AX3" s="179"/>
      <c r="AY3" s="63" t="s">
        <v>945</v>
      </c>
      <c r="AZ3" s="63"/>
      <c r="BA3" s="204"/>
      <c r="BB3" s="205"/>
      <c r="BC3" s="184" t="s">
        <v>938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946</v>
      </c>
      <c r="BN3" s="188"/>
      <c r="BO3" s="188"/>
      <c r="BP3" s="189"/>
      <c r="BQ3" s="187" t="s">
        <v>717</v>
      </c>
      <c r="BR3" s="188"/>
      <c r="BS3" s="189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/>
      <c r="BN27" s="130"/>
      <c r="BO27" s="130"/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507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/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/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/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CLEBISON (TP-728)46056</v>
      </c>
      <c r="B62" s="102">
        <v>46056</v>
      </c>
      <c r="C62" s="135">
        <f>IF(BS_CONTROLE[[#This Row],[DATA]]="","",WEEKNUM(BS_CONTROLE[[#This Row],[DATA]]))</f>
        <v>6</v>
      </c>
      <c r="D62" s="104" t="s">
        <v>839</v>
      </c>
      <c r="E62" s="159">
        <v>56</v>
      </c>
      <c r="F62" s="126" t="s">
        <v>750</v>
      </c>
      <c r="G62" s="142" t="str">
        <f>IF(D62="","*",VLOOKUP(F62,BS_ATIVIDADE[],3,FALSE))</f>
        <v>SOLDA</v>
      </c>
      <c r="H62" s="106" t="s">
        <v>568</v>
      </c>
      <c r="I62" s="106" t="s">
        <v>568</v>
      </c>
      <c r="J62" s="105">
        <v>55</v>
      </c>
      <c r="K62" s="105">
        <v>102.55500000000001</v>
      </c>
      <c r="L62" s="105">
        <v>102.928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62" s="106">
        <v>0.375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51" t="s">
        <v>1066</v>
      </c>
      <c r="W62" s="151" t="s">
        <v>1030</v>
      </c>
      <c r="X62" s="104" t="s">
        <v>396</v>
      </c>
      <c r="Y62" s="129"/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ZKW-ZLU</v>
      </c>
      <c r="AN62" s="105">
        <f>IF(BS_CONTROLE[[#This Row],[SB]]=0, "-", BS_CONTROLE[[#This Row],[SB]])</f>
        <v>1031022</v>
      </c>
      <c r="AO62" s="105">
        <f>IF(BS_CONTROLE[[#This Row],[SUB]]=0, "-", BS_CONTROLE[[#This Row],[SUB]])</f>
        <v>55</v>
      </c>
      <c r="AP62" s="105">
        <f>BS_CONTROLE[[#This Row],[KM - Inicio]]</f>
        <v>102.55500000000001</v>
      </c>
      <c r="AQ62" s="105">
        <f>BS_CONTROLE[[#This Row],[KM - Inicio]]</f>
        <v>102.55500000000001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ISMAEL(TP-726)46056</v>
      </c>
      <c r="B63" s="102">
        <v>46056</v>
      </c>
      <c r="C63" s="135">
        <f>IF(BS_CONTROLE[[#This Row],[DATA]]="","",WEEKNUM(BS_CONTROLE[[#This Row],[DATA]]))</f>
        <v>6</v>
      </c>
      <c r="D63" s="104" t="s">
        <v>867</v>
      </c>
      <c r="E63" s="159">
        <v>57</v>
      </c>
      <c r="F63" s="126" t="s">
        <v>750</v>
      </c>
      <c r="G63" s="142" t="str">
        <f>IF(D63="","*",VLOOKUP(F63,BS_ATIVIDADE[],3,FALSE))</f>
        <v>SOLDA</v>
      </c>
      <c r="H63" s="106" t="s">
        <v>568</v>
      </c>
      <c r="I63" s="106" t="s">
        <v>568</v>
      </c>
      <c r="J63" s="105">
        <v>55</v>
      </c>
      <c r="K63" s="105">
        <v>102.55500000000001</v>
      </c>
      <c r="L63" s="105">
        <v>102.928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63" s="106">
        <v>0.375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51" t="s">
        <v>1066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1" t="str">
        <f>BS_CONTROLE[[#This Row],[Local - Partida]]</f>
        <v>-</v>
      </c>
      <c r="AL63" s="31" t="str">
        <f>BS_CONTROLE[[#This Row],[Local - Encerramento]]</f>
        <v>-</v>
      </c>
      <c r="AM63" s="105" t="str">
        <f>IF(BS_CONTROLE[[#This Row],[Entre - Estações]]=0, "-", BS_CONTROLE[[#This Row],[Entre - Estações]])</f>
        <v>ZKW-ZLU</v>
      </c>
      <c r="AN63" s="105">
        <f>IF(BS_CONTROLE[[#This Row],[SB]]=0, "-", BS_CONTROLE[[#This Row],[SB]])</f>
        <v>1031022</v>
      </c>
      <c r="AO63" s="105">
        <f>IF(BS_CONTROLE[[#This Row],[SUB]]=0, "-", BS_CONTROLE[[#This Row],[SUB]])</f>
        <v>55</v>
      </c>
      <c r="AP63" s="105">
        <f>BS_CONTROLE[[#This Row],[KM - Inicio]]</f>
        <v>102.55500000000001</v>
      </c>
      <c r="AQ63" s="105">
        <f>BS_CONTROLE[[#This Row],[KM - Inicio]]</f>
        <v>102.55500000000001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CAIQUE (TMA-677)46056</v>
      </c>
      <c r="B64" s="102">
        <v>46056</v>
      </c>
      <c r="C64" s="135">
        <f>IF(BS_CONTROLE[[#This Row],[DATA]]="","",WEEKNUM(BS_CONTROLE[[#This Row],[DATA]]))</f>
        <v>6</v>
      </c>
      <c r="D64" s="104" t="s">
        <v>834</v>
      </c>
      <c r="E64" s="159">
        <v>57</v>
      </c>
      <c r="F64" s="126" t="s">
        <v>701</v>
      </c>
      <c r="G64" s="142" t="str">
        <f>IF(D64="","*",VLOOKUP(F64,BS_ATIVIDADE[],3,FALSE))</f>
        <v>MODERNIZAÇÃO</v>
      </c>
      <c r="H64" s="106" t="s">
        <v>568</v>
      </c>
      <c r="I64" s="106" t="s">
        <v>568</v>
      </c>
      <c r="J64" s="105">
        <v>48</v>
      </c>
      <c r="K64" s="105">
        <v>123.363</v>
      </c>
      <c r="L64" s="105" t="s">
        <v>568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4" s="106">
        <v>0.35416666666666669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4" s="105" t="s">
        <v>1074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MODERNIZAÇÃO - SOLDA</v>
      </c>
      <c r="AJ64" s="9" t="str">
        <f>IF(BS_CONTROLE[[#This Row],[Atividade]]=0, "-", BS_CONTROLE[[#This Row],[Atividade]])</f>
        <v>MODERNIZAÇÃO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ZWI-ZYQ</v>
      </c>
      <c r="AN64" s="105">
        <f>IF(BS_CONTROLE[[#This Row],[SB]]=0, "-", BS_CONTROLE[[#This Row],[SB]])</f>
        <v>1241231</v>
      </c>
      <c r="AO64" s="105">
        <f>IF(BS_CONTROLE[[#This Row],[SUB]]=0, "-", BS_CONTROLE[[#This Row],[SUB]])</f>
        <v>48</v>
      </c>
      <c r="AP64" s="105">
        <f>BS_CONTROLE[[#This Row],[KM - Inicio]]</f>
        <v>123.363</v>
      </c>
      <c r="AQ64" s="105">
        <f>BS_CONTROLE[[#This Row],[KM - Inicio]]</f>
        <v>123.363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WALTER (TP-810)46056</v>
      </c>
      <c r="B65" s="102">
        <v>46056</v>
      </c>
      <c r="C65" s="135">
        <f>IF(BS_CONTROLE[[#This Row],[DATA]]="","",WEEKNUM(BS_CONTROLE[[#This Row],[DATA]]))</f>
        <v>6</v>
      </c>
      <c r="D65" s="104" t="s">
        <v>920</v>
      </c>
      <c r="E65" s="159">
        <v>58</v>
      </c>
      <c r="F65" s="126" t="s">
        <v>701</v>
      </c>
      <c r="G65" s="142" t="str">
        <f>IF(D65="","*",VLOOKUP(F65,BS_ATIVIDADE[],3,FALSE))</f>
        <v>MODERNIZAÇÃO</v>
      </c>
      <c r="H65" s="106"/>
      <c r="I65" s="106"/>
      <c r="J65" s="105">
        <v>48</v>
      </c>
      <c r="K65" s="105">
        <v>123.465</v>
      </c>
      <c r="L65" s="105" t="s">
        <v>568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" s="105" t="s">
        <v>1074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MODERNIZAÇÃO - SOLDA</v>
      </c>
      <c r="AJ65" s="9" t="str">
        <f>IF(BS_CONTROLE[[#This Row],[Atividade]]=0, "-", BS_CONTROLE[[#This Row],[Atividade]])</f>
        <v>MODERNIZAÇÃO - SOLDA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ZWI-ZYQ</v>
      </c>
      <c r="AN65" s="105">
        <f>IF(BS_CONTROLE[[#This Row],[SB]]=0, "-", BS_CONTROLE[[#This Row],[SB]])</f>
        <v>1241231</v>
      </c>
      <c r="AO65" s="105">
        <f>IF(BS_CONTROLE[[#This Row],[SUB]]=0, "-", BS_CONTROLE[[#This Row],[SUB]])</f>
        <v>48</v>
      </c>
      <c r="AP65" s="105">
        <f>BS_CONTROLE[[#This Row],[KM - Inicio]]</f>
        <v>123.465</v>
      </c>
      <c r="AQ65" s="105">
        <f>BS_CONTROLE[[#This Row],[KM - Inicio]]</f>
        <v>123.465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>HUELTON (TP-725)46056</v>
      </c>
      <c r="B70" s="102">
        <v>46056</v>
      </c>
      <c r="C70" s="135">
        <f>IF(BS_CONTROLE[[#This Row],[DATA]]="","",WEEKNUM(BS_CONTROLE[[#This Row],[DATA]]))</f>
        <v>6</v>
      </c>
      <c r="D70" s="104" t="s">
        <v>864</v>
      </c>
      <c r="E70" s="159">
        <v>59</v>
      </c>
      <c r="F70" s="126" t="s">
        <v>750</v>
      </c>
      <c r="G70" s="142" t="str">
        <f>IF(D70="","*",VLOOKUP(F70,BS_ATIVIDADE[],3,FALSE))</f>
        <v>SOLDA</v>
      </c>
      <c r="H70" s="106" t="s">
        <v>568</v>
      </c>
      <c r="I70" s="106" t="s">
        <v>568</v>
      </c>
      <c r="J70" s="105">
        <v>92</v>
      </c>
      <c r="K70" s="105">
        <v>106.7</v>
      </c>
      <c r="L70" s="105" t="s">
        <v>568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0" s="127" t="s">
        <v>367</v>
      </c>
      <c r="O70" s="106">
        <v>0.375</v>
      </c>
      <c r="P70" s="106">
        <v>0.125</v>
      </c>
      <c r="Q70" s="105">
        <v>2</v>
      </c>
      <c r="R70" s="10" t="str">
        <f>IFERROR(_xlfn.XLOOKUP(F70, BS_ATIVIDADE[ATIVIDADE],BS_ATIVIDADE[UNIDADE] ), "*")</f>
        <v>Nº DE SOLDA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1077</v>
      </c>
      <c r="W70" s="151" t="s">
        <v>1030</v>
      </c>
      <c r="X70" s="104" t="s">
        <v>396</v>
      </c>
      <c r="Y70" s="129"/>
      <c r="Z70" s="104"/>
      <c r="AA70" s="105" t="s">
        <v>568</v>
      </c>
      <c r="AB70" s="103"/>
      <c r="AC70" s="152"/>
      <c r="AD70" s="107" t="s">
        <v>568</v>
      </c>
      <c r="AE70" s="105"/>
      <c r="AF70" s="105"/>
      <c r="AG70" s="105"/>
      <c r="AH70" s="15"/>
      <c r="AI70" s="126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ZPT</v>
      </c>
      <c r="AN70" s="105" t="str">
        <f>IF(BS_CONTROLE[[#This Row],[SB]]=0, "-", BS_CONTROLE[[#This Row],[SB]])</f>
        <v>ZPT2</v>
      </c>
      <c r="AO70" s="105">
        <f>IF(BS_CONTROLE[[#This Row],[SUB]]=0, "-", BS_CONTROLE[[#This Row],[SUB]])</f>
        <v>92</v>
      </c>
      <c r="AP70" s="105">
        <f>BS_CONTROLE[[#This Row],[KM - Inicio]]</f>
        <v>106.7</v>
      </c>
      <c r="AQ70" s="105">
        <f>BS_CONTROLE[[#This Row],[KM - Inicio]]</f>
        <v>106.7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V8546056</v>
      </c>
      <c r="B71" s="102">
        <v>46056</v>
      </c>
      <c r="C71" s="135">
        <f>IF(BS_CONTROLE[[#This Row],[DATA]]="","",WEEKNUM(BS_CONTROLE[[#This Row],[DATA]]))</f>
        <v>6</v>
      </c>
      <c r="D71" s="104" t="s">
        <v>769</v>
      </c>
      <c r="E71" s="159">
        <v>60</v>
      </c>
      <c r="F71" s="126" t="s">
        <v>673</v>
      </c>
      <c r="G71" s="142" t="str">
        <f>IF(D71="","*",VLOOKUP(F71,BS_ATIVIDADE[],3,FALSE))</f>
        <v>MECANIZAÇÃO - SOCADORA</v>
      </c>
      <c r="H71" s="106" t="s">
        <v>1098</v>
      </c>
      <c r="I71" s="106" t="s">
        <v>1098</v>
      </c>
      <c r="J71" s="105">
        <v>92</v>
      </c>
      <c r="K71" s="105">
        <v>108.2</v>
      </c>
      <c r="L71" s="105">
        <v>107.7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1" s="127" t="s">
        <v>367</v>
      </c>
      <c r="O71" s="106">
        <v>0.375</v>
      </c>
      <c r="P71" s="106">
        <v>8.3333333333333329E-2</v>
      </c>
      <c r="Q71" s="105">
        <v>480</v>
      </c>
      <c r="R71" s="10" t="str">
        <f>IFERROR(_xlfn.XLOOKUP(F71, BS_ATIVIDADE[ATIVIDADE],BS_ATIVIDADE[UNIDADE] ), "*")</f>
        <v>M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1035</v>
      </c>
      <c r="W71" s="151" t="s">
        <v>1025</v>
      </c>
      <c r="X71" s="104" t="s">
        <v>396</v>
      </c>
      <c r="Y71" s="129"/>
      <c r="Z71" s="104"/>
      <c r="AA71" s="105">
        <v>1</v>
      </c>
      <c r="AB71" s="103" t="s">
        <v>387</v>
      </c>
      <c r="AC71" s="152"/>
      <c r="AD71" s="107">
        <v>0.35416666666666669</v>
      </c>
      <c r="AE71" s="105">
        <v>6235</v>
      </c>
      <c r="AF71" s="105" t="s">
        <v>568</v>
      </c>
      <c r="AG71" s="105"/>
      <c r="AH71" s="15"/>
      <c r="AI71" s="126" t="str">
        <f>IF(BS_CONTROLE[[#This Row],[Atividade]]=0, "-", BS_CONTROLE[[#This Row],[Atividade]])</f>
        <v>MECANIZAÇÃO - SOCADORA</v>
      </c>
      <c r="AJ71" s="9" t="str">
        <f>IF(BS_CONTROLE[[#This Row],[Atividade]]=0, "-", BS_CONTROLE[[#This Row],[Atividade]])</f>
        <v>MECANIZAÇÃO - SOCADORA</v>
      </c>
      <c r="AK71" s="31" t="str">
        <f>BS_CONTROLE[[#This Row],[Local - Partida]]</f>
        <v>ZDRZPT</v>
      </c>
      <c r="AL71" s="31" t="str">
        <f>BS_CONTROLE[[#This Row],[Local - Encerramento]]</f>
        <v>ZDRZPT</v>
      </c>
      <c r="AM71" s="105" t="str">
        <f>IF(BS_CONTROLE[[#This Row],[Entre - Estações]]=0, "-", BS_CONTROLE[[#This Row],[Entre - Estações]])</f>
        <v>ZPT</v>
      </c>
      <c r="AN71" s="105" t="str">
        <f>IF(BS_CONTROLE[[#This Row],[SB]]=0, "-", BS_CONTROLE[[#This Row],[SB]])</f>
        <v>ZPT2</v>
      </c>
      <c r="AO71" s="105">
        <f>IF(BS_CONTROLE[[#This Row],[SUB]]=0, "-", BS_CONTROLE[[#This Row],[SUB]])</f>
        <v>92</v>
      </c>
      <c r="AP71" s="105">
        <f>BS_CONTROLE[[#This Row],[KM - Inicio]]</f>
        <v>108.2</v>
      </c>
      <c r="AQ71" s="105">
        <f>BS_CONTROLE[[#This Row],[KM - Inicio]]</f>
        <v>108.2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1099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1100</v>
      </c>
      <c r="C4" s="160" t="s">
        <v>1101</v>
      </c>
      <c r="D4" s="160" t="s">
        <v>1102</v>
      </c>
      <c r="E4" s="160" t="s">
        <v>1103</v>
      </c>
      <c r="F4" s="160" t="s">
        <v>4</v>
      </c>
      <c r="G4" s="160" t="s">
        <v>1104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1105</v>
      </c>
      <c r="C6" s="161">
        <v>407867</v>
      </c>
      <c r="D6" s="161" t="s">
        <v>1106</v>
      </c>
      <c r="E6" s="161" t="s">
        <v>799</v>
      </c>
      <c r="F6" s="161" t="s">
        <v>1107</v>
      </c>
      <c r="G6" s="162"/>
    </row>
    <row r="7" spans="2:7">
      <c r="B7" s="161" t="s">
        <v>1108</v>
      </c>
      <c r="C7" s="161">
        <v>293644</v>
      </c>
      <c r="D7" s="161" t="s">
        <v>1109</v>
      </c>
      <c r="E7" s="161" t="s">
        <v>799</v>
      </c>
      <c r="F7" s="161" t="s">
        <v>1107</v>
      </c>
      <c r="G7" s="162"/>
    </row>
    <row r="8" spans="2:7">
      <c r="B8" s="161" t="s">
        <v>1110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1111</v>
      </c>
      <c r="C9" s="161">
        <v>256790</v>
      </c>
      <c r="D9" s="161" t="s">
        <v>1112</v>
      </c>
      <c r="E9" s="161" t="s">
        <v>800</v>
      </c>
      <c r="F9" s="161" t="s">
        <v>1113</v>
      </c>
      <c r="G9" s="162">
        <v>46357</v>
      </c>
    </row>
    <row r="10" spans="2:7">
      <c r="B10" s="161" t="s">
        <v>1114</v>
      </c>
      <c r="C10" s="161">
        <v>265193</v>
      </c>
      <c r="D10" s="161" t="s">
        <v>1115</v>
      </c>
      <c r="E10" s="161" t="s">
        <v>801</v>
      </c>
      <c r="F10" s="161" t="s">
        <v>1116</v>
      </c>
      <c r="G10" s="161" t="s">
        <v>1117</v>
      </c>
    </row>
    <row r="11" spans="2:7">
      <c r="B11" s="161" t="s">
        <v>1118</v>
      </c>
      <c r="C11" s="161">
        <v>293716</v>
      </c>
      <c r="D11" s="161" t="s">
        <v>1119</v>
      </c>
      <c r="E11" s="161" t="s">
        <v>801</v>
      </c>
      <c r="F11" s="161" t="s">
        <v>1116</v>
      </c>
      <c r="G11" s="162">
        <v>46204</v>
      </c>
    </row>
    <row r="12" spans="2:7">
      <c r="B12" s="161" t="s">
        <v>1120</v>
      </c>
      <c r="C12" s="161">
        <v>257258</v>
      </c>
      <c r="D12" s="161" t="s">
        <v>1121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1122</v>
      </c>
      <c r="C13" s="161">
        <v>371147</v>
      </c>
      <c r="D13" s="161" t="s">
        <v>1123</v>
      </c>
      <c r="E13" s="161" t="s">
        <v>802</v>
      </c>
      <c r="F13" s="161" t="s">
        <v>128</v>
      </c>
      <c r="G13" s="161" t="s">
        <v>1117</v>
      </c>
    </row>
    <row r="14" spans="2:7">
      <c r="B14" s="161" t="s">
        <v>1124</v>
      </c>
      <c r="C14" s="161">
        <v>259230</v>
      </c>
      <c r="D14" s="161" t="s">
        <v>1125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1126</v>
      </c>
      <c r="C15" s="161">
        <v>370705</v>
      </c>
      <c r="D15" s="161"/>
      <c r="E15" s="161" t="s">
        <v>802</v>
      </c>
      <c r="F15" s="161" t="s">
        <v>128</v>
      </c>
      <c r="G15" s="161" t="s">
        <v>1117</v>
      </c>
    </row>
    <row r="16" spans="2:7">
      <c r="B16" s="161" t="s">
        <v>1127</v>
      </c>
      <c r="C16" s="161">
        <v>258542</v>
      </c>
      <c r="D16" s="161" t="s">
        <v>1128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1129</v>
      </c>
      <c r="C17" s="161">
        <v>257050</v>
      </c>
      <c r="D17" s="161" t="s">
        <v>1130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1131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1132</v>
      </c>
      <c r="D4" s="163" t="s">
        <v>1133</v>
      </c>
      <c r="E4" s="163" t="s">
        <v>1134</v>
      </c>
      <c r="F4" s="160" t="s">
        <v>1135</v>
      </c>
      <c r="G4" s="163" t="s">
        <v>1136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1137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1138</v>
      </c>
      <c r="G7" s="167" t="s">
        <v>1139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1137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1137</v>
      </c>
      <c r="G9" s="167" t="s">
        <v>1140</v>
      </c>
    </row>
    <row r="10" spans="2:7" ht="19.5" customHeight="1">
      <c r="B10" s="167" t="s">
        <v>1141</v>
      </c>
      <c r="C10" s="167">
        <v>9038</v>
      </c>
      <c r="D10" s="168">
        <v>46049</v>
      </c>
      <c r="E10" s="167">
        <v>15098</v>
      </c>
      <c r="F10" s="169" t="s">
        <v>1142</v>
      </c>
      <c r="G10" s="167" t="s">
        <v>1143</v>
      </c>
    </row>
    <row r="11" spans="2:7" ht="19.5" customHeight="1">
      <c r="B11" s="167" t="s">
        <v>719</v>
      </c>
      <c r="C11" s="167" t="s">
        <v>1144</v>
      </c>
      <c r="D11" s="168">
        <v>46048</v>
      </c>
      <c r="E11" s="167">
        <v>11300</v>
      </c>
      <c r="F11" s="169" t="s">
        <v>1145</v>
      </c>
      <c r="G11" s="167" t="s">
        <v>1146</v>
      </c>
    </row>
    <row r="12" spans="2:7" ht="19.5" customHeight="1">
      <c r="B12" s="167" t="s">
        <v>719</v>
      </c>
      <c r="C12" s="167" t="s">
        <v>1147</v>
      </c>
      <c r="D12" s="168">
        <v>46048</v>
      </c>
      <c r="E12" s="167">
        <v>13300</v>
      </c>
      <c r="F12" s="169" t="s">
        <v>1145</v>
      </c>
      <c r="G12" s="167" t="s">
        <v>1148</v>
      </c>
    </row>
    <row r="13" spans="2:7" ht="19.5" customHeight="1">
      <c r="B13" s="167" t="s">
        <v>719</v>
      </c>
      <c r="C13" s="167" t="s">
        <v>1149</v>
      </c>
      <c r="D13" s="168">
        <v>46048</v>
      </c>
      <c r="E13" s="167">
        <v>10500</v>
      </c>
      <c r="F13" s="169" t="s">
        <v>1145</v>
      </c>
      <c r="G13" s="167"/>
    </row>
    <row r="14" spans="2:7" ht="19.5" customHeight="1">
      <c r="B14" s="167" t="s">
        <v>719</v>
      </c>
      <c r="C14" s="167" t="s">
        <v>1150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1151</v>
      </c>
      <c r="D5" s="212"/>
      <c r="E5" s="212"/>
      <c r="F5" s="212"/>
      <c r="G5" s="212"/>
      <c r="H5" s="212"/>
      <c r="I5" s="212"/>
      <c r="J5" s="213"/>
      <c r="K5" s="214" t="s">
        <v>1152</v>
      </c>
      <c r="L5" s="215"/>
      <c r="M5" s="215"/>
      <c r="N5" s="215"/>
      <c r="O5" s="216" t="s">
        <v>1153</v>
      </c>
      <c r="P5" s="217"/>
    </row>
    <row r="6" spans="1:16" s="74" customFormat="1" ht="15" customHeight="1">
      <c r="A6" s="66" t="s">
        <v>1154</v>
      </c>
      <c r="B6" s="75" t="s">
        <v>1155</v>
      </c>
      <c r="C6" s="76" t="s">
        <v>967</v>
      </c>
      <c r="D6" s="77" t="s">
        <v>968</v>
      </c>
      <c r="E6" s="76" t="s">
        <v>1156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1157</v>
      </c>
      <c r="M6" s="80" t="s">
        <v>586</v>
      </c>
      <c r="N6" s="81" t="s">
        <v>962</v>
      </c>
      <c r="O6" s="158" t="s">
        <v>1005</v>
      </c>
      <c r="P6" s="133" t="s">
        <v>1158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solicitou intervalo.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*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CLEBISON (TP-728)</v>
      </c>
      <c r="F62" s="83" t="str">
        <f>IF(SP_SUL!H62="","*",SP_SUL!H62)</f>
        <v>-</v>
      </c>
      <c r="G62" s="83" t="str">
        <f>IF(SP_SUL!M62="","*",SP_SUL!M62)</f>
        <v>ZKW-ZLU</v>
      </c>
      <c r="H62" s="116">
        <f>IF(SP_SUL!K62="","*",SP_SUL!K62)</f>
        <v>102.55500000000001</v>
      </c>
      <c r="I62" s="113">
        <f>IF(SP_SUL!O62="","*",SP_SUL!O62)</f>
        <v>0.375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ZKW-ZLU</v>
      </c>
      <c r="M62" s="83">
        <f>IF(SP_SUL!AP62="","*",SP_SUL!AP62)</f>
        <v>102.55500000000001</v>
      </c>
      <c r="N62" s="83" t="str">
        <f>IF(SP_SUL!AM62="","*",SP_SUL!AM62)</f>
        <v>ZKW-ZLU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ISMAEL(TP-726)</v>
      </c>
      <c r="F63" s="83" t="str">
        <f>IF(SP_SUL!H63="","*",SP_SUL!H63)</f>
        <v>-</v>
      </c>
      <c r="G63" s="83" t="str">
        <f>IF(SP_SUL!M63="","*",SP_SUL!M63)</f>
        <v>ZKW-ZLU</v>
      </c>
      <c r="H63" s="116">
        <f>IF(SP_SUL!K63="","*",SP_SUL!K63)</f>
        <v>102.55500000000001</v>
      </c>
      <c r="I63" s="113">
        <f>IF(SP_SUL!O63="","*",SP_SUL!O63)</f>
        <v>0.375</v>
      </c>
      <c r="J63" s="113">
        <f>IF(SP_SUL!P63="","*",SP_SUL!P63)</f>
        <v>6.25E-2</v>
      </c>
      <c r="K63" s="83" t="str">
        <f>IF(SP_SUL!AK63="","*",SP_SUL!AK63)</f>
        <v>-</v>
      </c>
      <c r="L63" s="83" t="str">
        <f>IF(SP_SUL!AM63="","*",SP_SUL!AM63)</f>
        <v>ZKW-ZLU</v>
      </c>
      <c r="M63" s="83">
        <f>IF(SP_SUL!AP63="","*",SP_SUL!AP63)</f>
        <v>102.55500000000001</v>
      </c>
      <c r="N63" s="83" t="str">
        <f>IF(SP_SUL!AM63="","*",SP_SUL!AM63)</f>
        <v>ZKW-ZLU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CAIQUE (TMA-677)</v>
      </c>
      <c r="F64" s="83" t="str">
        <f>IF(SP_SUL!H64="","*",SP_SUL!H64)</f>
        <v>-</v>
      </c>
      <c r="G64" s="83" t="str">
        <f>IF(SP_SUL!M64="","*",SP_SUL!M64)</f>
        <v>ZWI-ZYQ</v>
      </c>
      <c r="H64" s="116">
        <f>IF(SP_SUL!K64="","*",SP_SUL!K64)</f>
        <v>123.363</v>
      </c>
      <c r="I64" s="113">
        <f>IF(SP_SUL!O64="","*",SP_SUL!O64)</f>
        <v>0.35416666666666669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ZWI-ZYQ</v>
      </c>
      <c r="M64" s="83">
        <f>IF(SP_SUL!AP64="","*",SP_SUL!AP64)</f>
        <v>123.363</v>
      </c>
      <c r="N64" s="83" t="str">
        <f>IF(SP_SUL!AM64="","*",SP_SUL!AM64)</f>
        <v>ZWI-ZYQ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WALTER (TP-810)</v>
      </c>
      <c r="F65" s="83" t="str">
        <f>IF(SP_SUL!H65="","*",SP_SUL!H65)</f>
        <v>*</v>
      </c>
      <c r="G65" s="83" t="str">
        <f>IF(SP_SUL!M65="","*",SP_SUL!M65)</f>
        <v>ZWI-ZYQ</v>
      </c>
      <c r="H65" s="116">
        <f>IF(SP_SUL!K65="","*",SP_SUL!K65)</f>
        <v>123.465</v>
      </c>
      <c r="I65" s="113">
        <f>IF(SP_SUL!O65="","*",SP_SUL!O65)</f>
        <v>0.35416666666666669</v>
      </c>
      <c r="J65" s="113">
        <f>IF(SP_SUL!P65="","*",SP_SUL!P65)</f>
        <v>6.25E-2</v>
      </c>
      <c r="K65" s="83">
        <f>IF(SP_SUL!AK65="","*",SP_SUL!AK65)</f>
        <v>0</v>
      </c>
      <c r="L65" s="83" t="str">
        <f>IF(SP_SUL!AM65="","*",SP_SUL!AM65)</f>
        <v>ZWI-ZYQ</v>
      </c>
      <c r="M65" s="83">
        <f>IF(SP_SUL!AP65="","*",SP_SUL!AP65)</f>
        <v>123.465</v>
      </c>
      <c r="N65" s="83" t="str">
        <f>IF(SP_SUL!AM65="","*",SP_SUL!AM65)</f>
        <v>ZWI-ZYQ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HUELTON (TP-725)</v>
      </c>
      <c r="F70" s="83" t="str">
        <f>IF(SP_SUL!H70="","*",SP_SUL!H70)</f>
        <v>-</v>
      </c>
      <c r="G70" s="83" t="str">
        <f>IF(SP_SUL!M70="","*",SP_SUL!M70)</f>
        <v>ZPT</v>
      </c>
      <c r="H70" s="116">
        <f>IF(SP_SUL!K70="","*",SP_SUL!K70)</f>
        <v>106.7</v>
      </c>
      <c r="I70" s="113">
        <f>IF(SP_SUL!O70="","*",SP_SUL!O70)</f>
        <v>0.375</v>
      </c>
      <c r="J70" s="113">
        <f>IF(SP_SUL!P70="","*",SP_SUL!P70)</f>
        <v>0.125</v>
      </c>
      <c r="K70" s="83" t="str">
        <f>IF(SP_SUL!AK70="","*",SP_SUL!AK70)</f>
        <v>-</v>
      </c>
      <c r="L70" s="83" t="str">
        <f>IF(SP_SUL!AM70="","*",SP_SUL!AM70)</f>
        <v>ZPT</v>
      </c>
      <c r="M70" s="83">
        <f>IF(SP_SUL!AP70="","*",SP_SUL!AP70)</f>
        <v>106.7</v>
      </c>
      <c r="N70" s="83" t="str">
        <f>IF(SP_SUL!AM70="","*",SP_SUL!AM70)</f>
        <v>ZPT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Oportunidade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V85</v>
      </c>
      <c r="F71" s="83" t="str">
        <f>IF(SP_SUL!H71="","*",SP_SUL!H71)</f>
        <v>ZDRZPT</v>
      </c>
      <c r="G71" s="83" t="str">
        <f>IF(SP_SUL!M71="","*",SP_SUL!M71)</f>
        <v>ZPT</v>
      </c>
      <c r="H71" s="116">
        <f>IF(SP_SUL!K71="","*",SP_SUL!K71)</f>
        <v>108.2</v>
      </c>
      <c r="I71" s="113">
        <f>IF(SP_SUL!O71="","*",SP_SUL!O71)</f>
        <v>0.375</v>
      </c>
      <c r="J71" s="113">
        <f>IF(SP_SUL!P71="","*",SP_SUL!P71)</f>
        <v>8.3333333333333329E-2</v>
      </c>
      <c r="K71" s="83" t="str">
        <f>IF(SP_SUL!AK71="","*",SP_SUL!AK71)</f>
        <v>ZDRZPT</v>
      </c>
      <c r="L71" s="83" t="str">
        <f>IF(SP_SUL!AM71="","*",SP_SUL!AM71)</f>
        <v>ZPT</v>
      </c>
      <c r="M71" s="83">
        <f>IF(SP_SUL!AP71="","*",SP_SUL!AP71)</f>
        <v>108.2</v>
      </c>
      <c r="N71" s="83" t="str">
        <f>IF(SP_SUL!AM71="","*",SP_SUL!AM71)</f>
        <v>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1015</v>
      </c>
      <c r="Q1" s="222"/>
      <c r="R1" s="111"/>
      <c r="S1" s="84"/>
      <c r="T1" s="86"/>
      <c r="U1" s="223" t="s">
        <v>1159</v>
      </c>
      <c r="V1" s="223"/>
      <c r="W1" s="223"/>
    </row>
    <row r="2" spans="1:23" ht="15" customHeight="1">
      <c r="A2" s="87" t="s">
        <v>1160</v>
      </c>
      <c r="B2" s="87" t="s">
        <v>1155</v>
      </c>
      <c r="C2" s="87" t="s">
        <v>386</v>
      </c>
      <c r="D2" s="88" t="s">
        <v>967</v>
      </c>
      <c r="E2" s="88" t="s">
        <v>4</v>
      </c>
      <c r="F2" s="88" t="s">
        <v>1154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1161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Oportunidade</v>
      </c>
      <c r="C58" s="146" t="str">
        <f>IF(SP_SUL!Z62="","*",SP_SUL!Z62)</f>
        <v>*</v>
      </c>
      <c r="D58" s="139" t="str">
        <f>IF(SP_SUL!S62="","*",SP_SUL!S62)</f>
        <v>SP SUL</v>
      </c>
      <c r="E58" s="139" t="str">
        <f>IF(SP_SUL!T62="","*",SP_SUL!T62)</f>
        <v>ZKE-ZEV</v>
      </c>
      <c r="F58" s="145">
        <f>IF(SP_SUL!B62="","*",SP_SUL!B62)</f>
        <v>46056</v>
      </c>
      <c r="G58" s="145" t="str">
        <f>IF(SP_SUL!D62="","*",SP_SUL!D62)</f>
        <v>CLEBISON (TP-728)</v>
      </c>
      <c r="H58" s="145" t="str">
        <f>IF(SP_SUL!F62="","*",SP_SUL!F62)</f>
        <v>PDM - SOLDA</v>
      </c>
      <c r="I58" s="145" t="str">
        <f>IF(SP_SUL!H62="","*",SP_SUL!H62)</f>
        <v>-</v>
      </c>
      <c r="J58" s="145" t="str">
        <f>IF(SP_SUL!I62="","*",SP_SUL!I62)</f>
        <v>-</v>
      </c>
      <c r="K58" s="139" t="str">
        <f>IF(SP_SUL!M62="","*",SP_SUL!M62)</f>
        <v>ZKW-ZLU</v>
      </c>
      <c r="L58" s="139">
        <f>IF(SP_SUL!N62="","*",SP_SUL!N62)</f>
        <v>1031022</v>
      </c>
      <c r="M58" s="140">
        <f>IF(SP_SUL!J62="","*",SP_SUL!J62)</f>
        <v>55</v>
      </c>
      <c r="N58" s="144">
        <f>IF(SP_SUL!K62="","*",SP_SUL!K62)</f>
        <v>102.55500000000001</v>
      </c>
      <c r="O58" s="144">
        <f>IF(SP_SUL!L62="","*",SP_SUL!L62)</f>
        <v>102.928</v>
      </c>
      <c r="P58" s="143">
        <f>IF(SP_SUL!O62="","*",SP_SUL!O62)</f>
        <v>0.375</v>
      </c>
      <c r="Q58" s="143">
        <f>IF(SP_SUL!P62="","*",SP_SUL!P62)</f>
        <v>6.25E-2</v>
      </c>
      <c r="R58" s="145" t="str">
        <f>IF(SP_SUL!Q62="","*",CONCATENATE(SP_SUL!Q62," ",SP_SUL!R62))</f>
        <v>1 Nº DE SOLDA</v>
      </c>
      <c r="S58" s="145" t="str">
        <f>IF(SP_SUL!V62="","*",SP_SUL!V62)</f>
        <v xml:space="preserve">Felipe </v>
      </c>
      <c r="T58" s="145" t="str">
        <f>IF(SP_SUL!W62="","*",SP_SUL!W62)</f>
        <v xml:space="preserve">Execução de solda - Condicionado a temperatura 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ISMAEL(TP-726)</v>
      </c>
      <c r="H59" s="145" t="str">
        <f>IF(SP_SUL!F63="","*",SP_SUL!F63)</f>
        <v>PDM - SOLDA</v>
      </c>
      <c r="I59" s="145" t="str">
        <f>IF(SP_SUL!H63="","*",SP_SUL!H63)</f>
        <v>-</v>
      </c>
      <c r="J59" s="145" t="str">
        <f>IF(SP_SUL!I63="","*",SP_SUL!I63)</f>
        <v>-</v>
      </c>
      <c r="K59" s="139" t="str">
        <f>IF(SP_SUL!M63="","*",SP_SUL!M63)</f>
        <v>ZKW-ZLU</v>
      </c>
      <c r="L59" s="139">
        <f>IF(SP_SUL!N63="","*",SP_SUL!N63)</f>
        <v>1031022</v>
      </c>
      <c r="M59" s="140">
        <f>IF(SP_SUL!J63="","*",SP_SUL!J63)</f>
        <v>55</v>
      </c>
      <c r="N59" s="144">
        <f>IF(SP_SUL!K63="","*",SP_SUL!K63)</f>
        <v>102.55500000000001</v>
      </c>
      <c r="O59" s="144">
        <f>IF(SP_SUL!L63="","*",SP_SUL!L63)</f>
        <v>102.928</v>
      </c>
      <c r="P59" s="143">
        <f>IF(SP_SUL!O63="","*",SP_SUL!O63)</f>
        <v>0.375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Felipe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CAIQUE (TMA-677)</v>
      </c>
      <c r="H60" s="145" t="str">
        <f>IF(SP_SUL!F64="","*",SP_SUL!F64)</f>
        <v>MODERNIZAÇÃO - SOLDA</v>
      </c>
      <c r="I60" s="145" t="str">
        <f>IF(SP_SUL!H64="","*",SP_SUL!H64)</f>
        <v>-</v>
      </c>
      <c r="J60" s="145" t="str">
        <f>IF(SP_SUL!I64="","*",SP_SUL!I64)</f>
        <v>-</v>
      </c>
      <c r="K60" s="139" t="str">
        <f>IF(SP_SUL!M64="","*",SP_SUL!M64)</f>
        <v>ZWI-ZYQ</v>
      </c>
      <c r="L60" s="139">
        <f>IF(SP_SUL!N64="","*",SP_SUL!N64)</f>
        <v>1241231</v>
      </c>
      <c r="M60" s="140">
        <f>IF(SP_SUL!J64="","*",SP_SUL!J64)</f>
        <v>48</v>
      </c>
      <c r="N60" s="144">
        <f>IF(SP_SUL!K64="","*",SP_SUL!K64)</f>
        <v>123.363</v>
      </c>
      <c r="O60" s="144" t="str">
        <f>IF(SP_SUL!L64="","*",SP_SUL!L64)</f>
        <v>-</v>
      </c>
      <c r="P60" s="143">
        <f>IF(SP_SUL!O64="","*",SP_SUL!O64)</f>
        <v>0.35416666666666669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Alisson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ZKE-ZEV</v>
      </c>
      <c r="F61" s="145">
        <f>IF(SP_SUL!B65="","*",SP_SUL!B65)</f>
        <v>46056</v>
      </c>
      <c r="G61" s="145" t="str">
        <f>IF(SP_SUL!D65="","*",SP_SUL!D65)</f>
        <v>WALTER (TP-810)</v>
      </c>
      <c r="H61" s="145" t="str">
        <f>IF(SP_SUL!F65="","*",SP_SUL!F65)</f>
        <v>MODERNIZAÇÃO - SOLDA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ZWI-ZYQ</v>
      </c>
      <c r="L61" s="139">
        <f>IF(SP_SUL!N65="","*",SP_SUL!N65)</f>
        <v>1241231</v>
      </c>
      <c r="M61" s="140">
        <f>IF(SP_SUL!J65="","*",SP_SUL!J65)</f>
        <v>48</v>
      </c>
      <c r="N61" s="144">
        <f>IF(SP_SUL!K65="","*",SP_SUL!K65)</f>
        <v>123.465</v>
      </c>
      <c r="O61" s="144" t="str">
        <f>IF(SP_SUL!L65="","*",SP_SUL!L65)</f>
        <v>-</v>
      </c>
      <c r="P61" s="143">
        <f>IF(SP_SUL!O65="","*",SP_SUL!O65)</f>
        <v>0.35416666666666669</v>
      </c>
      <c r="Q61" s="143">
        <f>IF(SP_SUL!P65="","*",SP_SUL!P65)</f>
        <v>6.25E-2</v>
      </c>
      <c r="R61" s="145" t="str">
        <f>IF(SP_SUL!Q65="","*",CONCATENATE(SP_SUL!Q65," ",SP_SUL!R65))</f>
        <v>1 Nº DE SOLDA</v>
      </c>
      <c r="S61" s="145" t="str">
        <f>IF(SP_SUL!V65="","*",SP_SUL!V65)</f>
        <v xml:space="preserve">Alisson 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>
        <f>IF(SP_SUL!B66="","*",SP_SUL!B66)</f>
        <v>46056</v>
      </c>
      <c r="G62" s="145" t="str">
        <f>IF(SP_SUL!D66="","*",SP_SUL!D66)</f>
        <v>W96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ZRB1501</v>
      </c>
      <c r="M62" s="140">
        <f>IF(SP_SUL!J66="","*",SP_SUL!J66)</f>
        <v>48</v>
      </c>
      <c r="N62" s="144">
        <f>IF(SP_SUL!K66="","*",SP_SUL!K66)</f>
        <v>150.6</v>
      </c>
      <c r="O62" s="144">
        <f>IF(SP_SUL!L66="","*",SP_SUL!L66)</f>
        <v>151.6</v>
      </c>
      <c r="P62" s="143">
        <f>IF(SP_SUL!O66="","*",SP_SUL!O66)</f>
        <v>0.3125</v>
      </c>
      <c r="Q62" s="143">
        <f>IF(SP_SUL!P66="","*",SP_SUL!P66)</f>
        <v>0.20833333333333334</v>
      </c>
      <c r="R62" s="145" t="str">
        <f>IF(SP_SUL!Q66="","*",CONCATENATE(SP_SUL!Q66," ",SP_SUL!R66))</f>
        <v>100 Nº DE DORMENTES</v>
      </c>
      <c r="S62" s="145" t="str">
        <f>IF(SP_SUL!V66="","*",SP_SUL!V66)</f>
        <v xml:space="preserve">Alisson </v>
      </c>
      <c r="T62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Oportunidade</v>
      </c>
      <c r="C66" s="146" t="str">
        <f>IF(SP_SUL!Z70="","*",SP_SUL!Z70)</f>
        <v>*</v>
      </c>
      <c r="D66" s="139" t="str">
        <f>IF(SP_SUL!S70="","*",SP_SUL!S70)</f>
        <v>SP SUL</v>
      </c>
      <c r="E66" s="139" t="str">
        <f>IF(SP_SUL!T70="","*",SP_SUL!T70)</f>
        <v>ZEV-ZPT</v>
      </c>
      <c r="F66" s="145">
        <f>IF(SP_SUL!B70="","*",SP_SUL!B70)</f>
        <v>46056</v>
      </c>
      <c r="G66" s="145" t="str">
        <f>IF(SP_SUL!D70="","*",SP_SUL!D70)</f>
        <v>HUELTON (TP-725)</v>
      </c>
      <c r="H66" s="145" t="str">
        <f>IF(SP_SUL!F70="","*",SP_SUL!F70)</f>
        <v>PDM - SOLDA</v>
      </c>
      <c r="I66" s="145" t="str">
        <f>IF(SP_SUL!H70="","*",SP_SUL!H70)</f>
        <v>-</v>
      </c>
      <c r="J66" s="145" t="str">
        <f>IF(SP_SUL!I70="","*",SP_SUL!I70)</f>
        <v>-</v>
      </c>
      <c r="K66" s="139" t="str">
        <f>IF(SP_SUL!M70="","*",SP_SUL!M70)</f>
        <v>ZPT</v>
      </c>
      <c r="L66" s="139" t="str">
        <f>IF(SP_SUL!N70="","*",SP_SUL!N70)</f>
        <v>ZPT2</v>
      </c>
      <c r="M66" s="140">
        <f>IF(SP_SUL!J70="","*",SP_SUL!J70)</f>
        <v>92</v>
      </c>
      <c r="N66" s="144">
        <f>IF(SP_SUL!K70="","*",SP_SUL!K70)</f>
        <v>106.7</v>
      </c>
      <c r="O66" s="144" t="str">
        <f>IF(SP_SUL!L70="","*",SP_SUL!L70)</f>
        <v>-</v>
      </c>
      <c r="P66" s="143">
        <f>IF(SP_SUL!O70="","*",SP_SUL!O70)</f>
        <v>0.375</v>
      </c>
      <c r="Q66" s="143">
        <f>IF(SP_SUL!P70="","*",SP_SUL!P70)</f>
        <v>0.125</v>
      </c>
      <c r="R66" s="145" t="str">
        <f>IF(SP_SUL!Q70="","*",CONCATENATE(SP_SUL!Q70," ",SP_SUL!R70))</f>
        <v>2 Nº DE SOLDA</v>
      </c>
      <c r="S66" s="145" t="str">
        <f>IF(SP_SUL!V70="","*",SP_SUL!V70)</f>
        <v>Moises</v>
      </c>
      <c r="T66" s="145" t="str">
        <f>IF(SP_SUL!W70="","*",SP_SUL!W70)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Oportunidade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>
        <f>IF(SP_SUL!B71="","*",SP_SUL!B71)</f>
        <v>46056</v>
      </c>
      <c r="G67" s="145" t="str">
        <f>IF(SP_SUL!D71="","*",SP_SUL!D71)</f>
        <v>V85</v>
      </c>
      <c r="H67" s="145" t="str">
        <f>IF(SP_SUL!F71="","*",SP_SUL!F71)</f>
        <v>MECANIZAÇÃO - SOCADORA</v>
      </c>
      <c r="I67" s="145" t="str">
        <f>IF(SP_SUL!H71="","*",SP_SUL!H71)</f>
        <v>ZDRZPT</v>
      </c>
      <c r="J67" s="145" t="str">
        <f>IF(SP_SUL!I71="","*",SP_SUL!I71)</f>
        <v>ZDRZPT</v>
      </c>
      <c r="K67" s="139" t="str">
        <f>IF(SP_SUL!M71="","*",SP_SUL!M71)</f>
        <v>ZPT</v>
      </c>
      <c r="L67" s="139" t="str">
        <f>IF(SP_SUL!N71="","*",SP_SUL!N71)</f>
        <v>ZPT2</v>
      </c>
      <c r="M67" s="140">
        <f>IF(SP_SUL!J71="","*",SP_SUL!J71)</f>
        <v>92</v>
      </c>
      <c r="N67" s="144">
        <f>IF(SP_SUL!K71="","*",SP_SUL!K71)</f>
        <v>108.2</v>
      </c>
      <c r="O67" s="144">
        <f>IF(SP_SUL!L71="","*",SP_SUL!L71)</f>
        <v>107.7</v>
      </c>
      <c r="P67" s="143">
        <f>IF(SP_SUL!O71="","*",SP_SUL!O71)</f>
        <v>0.375</v>
      </c>
      <c r="Q67" s="143">
        <f>IF(SP_SUL!P71="","*",SP_SUL!P71)</f>
        <v>8.3333333333333329E-2</v>
      </c>
      <c r="R67" s="145" t="str">
        <f>IF(SP_SUL!Q71="","*",CONCATENATE(SP_SUL!Q71," ",SP_SUL!R71))</f>
        <v>480 M</v>
      </c>
      <c r="S67" s="145" t="str">
        <f>IF(SP_SUL!V71="","*",SP_SUL!V71)</f>
        <v>Antonioni</v>
      </c>
      <c r="T67" s="145" t="str">
        <f>IF(SP_SUL!W71="","*",SP_SUL!W71)</f>
        <v xml:space="preserve">Socaria mecanizada 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1162</v>
      </c>
      <c r="C2" s="121" t="s">
        <v>952</v>
      </c>
      <c r="D2" s="76" t="s">
        <v>954</v>
      </c>
      <c r="E2" s="76" t="s">
        <v>1163</v>
      </c>
      <c r="F2" s="99" t="s">
        <v>1164</v>
      </c>
      <c r="G2" s="76" t="s">
        <v>1165</v>
      </c>
      <c r="H2" s="76" t="s">
        <v>1166</v>
      </c>
      <c r="I2" s="76" t="s">
        <v>1167</v>
      </c>
      <c r="J2" s="76" t="s">
        <v>1168</v>
      </c>
      <c r="K2" s="78" t="s">
        <v>1169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>
        <f>IF(SP_SUL!B62="","*",SP_SUL!B62)</f>
        <v>46056</v>
      </c>
      <c r="D58" s="94" t="str">
        <f>IF(SP_SUL!D62="","*",SP_SUL!D62)</f>
        <v>CLEBISON (TP-728)</v>
      </c>
      <c r="E58" s="94" t="str">
        <f>IF(SP_SUL!H62="","*",SP_SUL!H62)</f>
        <v>-</v>
      </c>
      <c r="F58" s="100" t="str">
        <f>IF(SP_SUL!M62="","*",SP_SUL!M62)</f>
        <v>ZKW-ZLU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ISMAEL(TP-726)</v>
      </c>
      <c r="E59" s="94" t="str">
        <f>IF(SP_SUL!H63="","*",SP_SUL!H63)</f>
        <v>-</v>
      </c>
      <c r="F59" s="100" t="str">
        <f>IF(SP_SUL!M63="","*",SP_SUL!M63)</f>
        <v>ZKW-ZLU</v>
      </c>
      <c r="G59" s="95" t="str">
        <f>IF(SP_SUL!I63="","*",SP_SUL!I63)</f>
        <v>-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CAIQUE (TMA-677)</v>
      </c>
      <c r="E60" s="94" t="str">
        <f>IF(SP_SUL!H64="","*",SP_SUL!H64)</f>
        <v>-</v>
      </c>
      <c r="F60" s="100" t="str">
        <f>IF(SP_SUL!M64="","*",SP_SUL!M64)</f>
        <v>ZWI-ZYQ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>
        <f>IF(SP_SUL!B65="","*",SP_SUL!B65)</f>
        <v>46056</v>
      </c>
      <c r="D61" s="94" t="str">
        <f>IF(SP_SUL!D65="","*",SP_SUL!D65)</f>
        <v>WALTER (TP-810)</v>
      </c>
      <c r="E61" s="94" t="str">
        <f>IF(SP_SUL!H65="","*",SP_SUL!H65)</f>
        <v>*</v>
      </c>
      <c r="F61" s="100" t="str">
        <f>IF(SP_SUL!M65="","*",SP_SUL!M65)</f>
        <v>ZWI-ZYQ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>
        <f>IF(SP_SUL!B70="","*",SP_SUL!B70)</f>
        <v>46056</v>
      </c>
      <c r="D66" s="94" t="str">
        <f>IF(SP_SUL!D70="","*",SP_SUL!D70)</f>
        <v>HUELTON (TP-725)</v>
      </c>
      <c r="E66" s="94" t="str">
        <f>IF(SP_SUL!H70="","*",SP_SUL!H70)</f>
        <v>-</v>
      </c>
      <c r="F66" s="100" t="str">
        <f>IF(SP_SUL!M70="","*",SP_SUL!M70)</f>
        <v>ZPT</v>
      </c>
      <c r="G66" s="95" t="str">
        <f>IF(SP_SUL!I70="","*",SP_SUL!I70)</f>
        <v>-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-</v>
      </c>
      <c r="K66" s="97" t="str">
        <f>IF(SP_SUL!AD70="","*",SP_SUL!AD70)</f>
        <v>-</v>
      </c>
    </row>
    <row r="67" spans="2:11">
      <c r="B67" s="94" t="str">
        <f>IF(SP_SUL!Y71="","*",SP_SUL!Y71)</f>
        <v>*</v>
      </c>
      <c r="C67" s="95">
        <f>IF(SP_SUL!B71="","*",SP_SUL!B71)</f>
        <v>46056</v>
      </c>
      <c r="D67" s="94" t="str">
        <f>IF(SP_SUL!D71="","*",SP_SUL!D71)</f>
        <v>V85</v>
      </c>
      <c r="E67" s="94" t="str">
        <f>IF(SP_SUL!H71="","*",SP_SUL!H71)</f>
        <v>ZDRZPT</v>
      </c>
      <c r="F67" s="100" t="str">
        <f>IF(SP_SUL!M71="","*",SP_SUL!M71)</f>
        <v>ZPT</v>
      </c>
      <c r="G67" s="95" t="str">
        <f>IF(SP_SUL!I71="","*",SP_SUL!I71)</f>
        <v>ZDRZPT</v>
      </c>
      <c r="H67" s="95" t="str">
        <f>IF(SP_SUL!AB71="","*",SP_SUL!AB71)</f>
        <v>FIXO</v>
      </c>
      <c r="I67" s="95" t="str">
        <f>IF(SP_SUL!AC71="","*",SP_SUL!AC71)</f>
        <v>*</v>
      </c>
      <c r="J67" s="96">
        <f>IF(SP_SUL!AA71="","*",SP_SUL!AA71)</f>
        <v>1</v>
      </c>
      <c r="K67" s="97">
        <f>IF(SP_SUL!AD71="","*",SP_SUL!AD71)</f>
        <v>0.35416666666666669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2026-02-02T17:07:29Z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